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tabRatio="379" activeTab="1"/>
  </bookViews>
  <sheets>
    <sheet name="інформація про бюджет" sheetId="2" r:id="rId1"/>
    <sheet name="Бюджет розвитку" sheetId="1" r:id="rId2"/>
  </sheets>
  <definedNames>
    <definedName name="_xlnm.Print_Area" localSheetId="1">'Бюджет розвитку'!$A$1:$J$100</definedName>
    <definedName name="_xlnm.Print_Area" localSheetId="0">'інформація про бюджет'!$A$1:$K$292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F97" i="1"/>
  <c r="I97" i="1"/>
  <c r="J97" i="1"/>
  <c r="I8" i="1"/>
  <c r="J8" i="1"/>
  <c r="E8" i="1"/>
  <c r="F8" i="1"/>
  <c r="D14" i="2"/>
  <c r="D13" i="2"/>
  <c r="F28" i="2"/>
  <c r="G120" i="2" l="1"/>
  <c r="H120" i="2"/>
  <c r="I120" i="2"/>
  <c r="F120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K121" i="2"/>
  <c r="J121" i="2"/>
  <c r="J11" i="2"/>
  <c r="H14" i="2"/>
  <c r="K14" i="2" s="1"/>
  <c r="H20" i="2"/>
  <c r="K20" i="2" s="1"/>
  <c r="F23" i="2"/>
  <c r="J23" i="2" s="1"/>
  <c r="G23" i="2"/>
  <c r="K12" i="2"/>
  <c r="K15" i="2"/>
  <c r="K16" i="2"/>
  <c r="K17" i="2"/>
  <c r="K18" i="2"/>
  <c r="K19" i="2"/>
  <c r="K21" i="2"/>
  <c r="K22" i="2"/>
  <c r="K23" i="2"/>
  <c r="K24" i="2"/>
  <c r="K25" i="2"/>
  <c r="K29" i="2"/>
  <c r="K31" i="2"/>
  <c r="K32" i="2"/>
  <c r="J12" i="2"/>
  <c r="J15" i="2"/>
  <c r="J16" i="2"/>
  <c r="J17" i="2"/>
  <c r="J18" i="2"/>
  <c r="J19" i="2"/>
  <c r="J20" i="2"/>
  <c r="J21" i="2"/>
  <c r="J22" i="2"/>
  <c r="J24" i="2"/>
  <c r="J25" i="2"/>
  <c r="J28" i="2"/>
  <c r="J29" i="2"/>
  <c r="J31" i="2"/>
  <c r="J32" i="2"/>
  <c r="I23" i="2"/>
  <c r="H23" i="2"/>
  <c r="H13" i="2"/>
  <c r="E13" i="2"/>
  <c r="F27" i="2"/>
  <c r="G27" i="2"/>
  <c r="H27" i="2"/>
  <c r="I27" i="2"/>
  <c r="E27" i="2"/>
  <c r="K27" i="2" s="1"/>
  <c r="E21" i="2"/>
  <c r="E14" i="2"/>
  <c r="F21" i="2"/>
  <c r="G21" i="2"/>
  <c r="H21" i="2"/>
  <c r="I21" i="2"/>
  <c r="D21" i="2"/>
  <c r="D17" i="2"/>
  <c r="D15" i="2"/>
  <c r="D19" i="2"/>
  <c r="E20" i="2"/>
  <c r="F20" i="2"/>
  <c r="G20" i="2"/>
  <c r="I20" i="2"/>
  <c r="D20" i="2"/>
  <c r="D27" i="2"/>
  <c r="J27" i="2" s="1"/>
  <c r="K13" i="2" l="1"/>
  <c r="H79" i="1" l="1"/>
  <c r="G79" i="1" s="1"/>
  <c r="H60" i="1"/>
  <c r="G60" i="1" s="1"/>
  <c r="H47" i="1"/>
  <c r="G47" i="1"/>
  <c r="D47" i="1"/>
  <c r="H42" i="1" l="1"/>
  <c r="D42" i="1"/>
  <c r="C42" i="1" s="1"/>
  <c r="H58" i="1" l="1"/>
  <c r="H46" i="1" s="1"/>
  <c r="G56" i="1"/>
  <c r="G53" i="1"/>
  <c r="H33" i="1"/>
  <c r="H29" i="1"/>
  <c r="H18" i="1"/>
  <c r="D18" i="1"/>
  <c r="H93" i="1"/>
  <c r="G94" i="1"/>
  <c r="D87" i="1"/>
  <c r="C87" i="1" s="1"/>
  <c r="H23" i="1"/>
  <c r="D23" i="1"/>
  <c r="G19" i="1"/>
  <c r="G20" i="1"/>
  <c r="G26" i="1"/>
  <c r="G25" i="1"/>
  <c r="G24" i="1"/>
  <c r="G96" i="1"/>
  <c r="G93" i="1" s="1"/>
  <c r="G95" i="1"/>
  <c r="C95" i="1"/>
  <c r="C79" i="1"/>
  <c r="G88" i="1"/>
  <c r="C88" i="1"/>
  <c r="H89" i="1"/>
  <c r="H87" i="1" s="1"/>
  <c r="C23" i="1" l="1"/>
  <c r="H8" i="1"/>
  <c r="H97" i="1" s="1"/>
  <c r="G23" i="1"/>
  <c r="G18" i="1"/>
  <c r="G46" i="1"/>
  <c r="C18" i="1"/>
  <c r="G58" i="1"/>
  <c r="G43" i="1"/>
  <c r="G42" i="1" s="1"/>
  <c r="C43" i="1"/>
  <c r="C47" i="1"/>
  <c r="H40" i="1"/>
  <c r="C40" i="1"/>
  <c r="D40" i="1"/>
  <c r="G41" i="1"/>
  <c r="G40" i="1" s="1"/>
  <c r="C41" i="1"/>
  <c r="H37" i="1"/>
  <c r="D37" i="1"/>
  <c r="G39" i="1"/>
  <c r="C39" i="1"/>
  <c r="G38" i="1"/>
  <c r="C38" i="1"/>
  <c r="H30" i="2"/>
  <c r="K30" i="2" s="1"/>
  <c r="F30" i="2"/>
  <c r="J30" i="2" s="1"/>
  <c r="F170" i="2"/>
  <c r="F159" i="2"/>
  <c r="D33" i="1"/>
  <c r="H27" i="1"/>
  <c r="G32" i="1"/>
  <c r="D29" i="1"/>
  <c r="G31" i="1"/>
  <c r="G30" i="1"/>
  <c r="G36" i="1"/>
  <c r="H35" i="1"/>
  <c r="G35" i="1" s="1"/>
  <c r="D35" i="1"/>
  <c r="G34" i="1"/>
  <c r="G33" i="1" s="1"/>
  <c r="G28" i="1"/>
  <c r="I177" i="2"/>
  <c r="G177" i="2"/>
  <c r="K177" i="2"/>
  <c r="K176" i="2" s="1"/>
  <c r="J177" i="2"/>
  <c r="J176" i="2" s="1"/>
  <c r="I176" i="2"/>
  <c r="H176" i="2"/>
  <c r="G176" i="2"/>
  <c r="F176" i="2"/>
  <c r="E176" i="2"/>
  <c r="D176" i="2"/>
  <c r="K170" i="2"/>
  <c r="J170" i="2"/>
  <c r="K168" i="2"/>
  <c r="K169" i="2"/>
  <c r="J168" i="2"/>
  <c r="J169" i="2"/>
  <c r="J167" i="2"/>
  <c r="K153" i="2"/>
  <c r="J153" i="2"/>
  <c r="D143" i="2"/>
  <c r="G8" i="1" l="1"/>
  <c r="G97" i="1" s="1"/>
  <c r="G29" i="1"/>
  <c r="C37" i="1"/>
  <c r="G37" i="1"/>
  <c r="E9" i="1"/>
  <c r="F9" i="1"/>
  <c r="H9" i="1"/>
  <c r="I9" i="1"/>
  <c r="D9" i="1"/>
  <c r="G17" i="1"/>
  <c r="G15" i="1" s="1"/>
  <c r="E15" i="1"/>
  <c r="F15" i="1"/>
  <c r="H15" i="1"/>
  <c r="I15" i="1"/>
  <c r="J15" i="1"/>
  <c r="D15" i="1"/>
  <c r="C16" i="1"/>
  <c r="G178" i="2"/>
  <c r="H178" i="2"/>
  <c r="I178" i="2"/>
  <c r="F178" i="2"/>
  <c r="E172" i="2"/>
  <c r="K179" i="2"/>
  <c r="J179" i="2"/>
  <c r="K178" i="2"/>
  <c r="J178" i="2"/>
  <c r="E178" i="2"/>
  <c r="D178" i="2"/>
  <c r="E26" i="2"/>
  <c r="K26" i="2" s="1"/>
  <c r="F26" i="2"/>
  <c r="G26" i="2"/>
  <c r="H26" i="2"/>
  <c r="I26" i="2"/>
  <c r="D26" i="2"/>
  <c r="J26" i="2" s="1"/>
  <c r="G14" i="2"/>
  <c r="I14" i="2"/>
  <c r="F14" i="2"/>
  <c r="J14" i="2" s="1"/>
  <c r="K225" i="2"/>
  <c r="H225" i="2"/>
  <c r="J225" i="2"/>
  <c r="F225" i="2"/>
  <c r="K228" i="2"/>
  <c r="J228" i="2"/>
  <c r="D188" i="2" l="1"/>
  <c r="D103" i="2"/>
  <c r="K51" i="2"/>
  <c r="J51" i="2"/>
  <c r="K54" i="2"/>
  <c r="J54" i="2"/>
  <c r="J52" i="2"/>
  <c r="E54" i="2"/>
  <c r="E24" i="2" s="1"/>
  <c r="E51" i="2"/>
  <c r="D51" i="2"/>
  <c r="E52" i="2"/>
  <c r="D54" i="2"/>
  <c r="D24" i="2" s="1"/>
  <c r="D53" i="2"/>
  <c r="D52" i="2"/>
  <c r="F24" i="2"/>
  <c r="G24" i="2"/>
  <c r="H24" i="2"/>
  <c r="I24" i="2"/>
  <c r="D53" i="1" l="1"/>
  <c r="C53" i="1"/>
  <c r="E156" i="2" l="1"/>
  <c r="D156" i="2"/>
  <c r="D79" i="1"/>
  <c r="D66" i="1" l="1"/>
  <c r="C66" i="1"/>
  <c r="D65" i="1"/>
  <c r="C65" i="1"/>
  <c r="D63" i="1"/>
  <c r="C63" i="1"/>
  <c r="D60" i="1" l="1"/>
  <c r="D8" i="1" s="1"/>
  <c r="D97" i="1" s="1"/>
  <c r="E107" i="2"/>
  <c r="D93" i="1" l="1"/>
  <c r="C93" i="1" s="1"/>
  <c r="F235" i="2" l="1"/>
  <c r="C25" i="1"/>
  <c r="C26" i="1"/>
  <c r="C24" i="1"/>
  <c r="I19" i="2"/>
  <c r="H19" i="2"/>
  <c r="G19" i="2"/>
  <c r="F19" i="2"/>
  <c r="E19" i="2"/>
  <c r="I18" i="2"/>
  <c r="H18" i="2"/>
  <c r="G18" i="2"/>
  <c r="F18" i="2"/>
  <c r="E18" i="2"/>
  <c r="D18" i="2"/>
  <c r="I17" i="2"/>
  <c r="H17" i="2"/>
  <c r="G17" i="2"/>
  <c r="F17" i="2"/>
  <c r="E17" i="2"/>
  <c r="F13" i="2"/>
  <c r="J13" i="2" s="1"/>
  <c r="I13" i="2"/>
  <c r="G13" i="2"/>
  <c r="I12" i="2"/>
  <c r="H12" i="2"/>
  <c r="F12" i="2"/>
  <c r="G12" i="2"/>
  <c r="E12" i="2"/>
  <c r="D12" i="2"/>
  <c r="I11" i="2"/>
  <c r="H11" i="2"/>
  <c r="G11" i="2"/>
  <c r="F11" i="2"/>
  <c r="E11" i="2"/>
  <c r="D11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I55" i="2"/>
  <c r="H55" i="2"/>
  <c r="G55" i="2"/>
  <c r="F55" i="2"/>
  <c r="E55" i="2"/>
  <c r="D55" i="2"/>
  <c r="D66" i="2"/>
  <c r="G247" i="2"/>
  <c r="K185" i="2"/>
  <c r="K184" i="2" s="1"/>
  <c r="J185" i="2"/>
  <c r="J184" i="2" s="1"/>
  <c r="E184" i="2"/>
  <c r="D184" i="2"/>
  <c r="J250" i="2"/>
  <c r="D35" i="2"/>
  <c r="D9" i="2" l="1"/>
  <c r="K11" i="2"/>
  <c r="J55" i="2"/>
  <c r="K55" i="2"/>
  <c r="J147" i="2"/>
  <c r="J146" i="2"/>
  <c r="K147" i="2" l="1"/>
  <c r="K146" i="2"/>
  <c r="C94" i="1" l="1"/>
  <c r="G91" i="1"/>
  <c r="D91" i="1"/>
  <c r="C91" i="1" s="1"/>
  <c r="C92" i="1"/>
  <c r="G92" i="1"/>
  <c r="C35" i="1" l="1"/>
  <c r="C36" i="1"/>
  <c r="H28" i="2" l="1"/>
  <c r="G192" i="2"/>
  <c r="I283" i="2"/>
  <c r="G283" i="2"/>
  <c r="F32" i="2"/>
  <c r="E25" i="2"/>
  <c r="E23" i="2"/>
  <c r="E15" i="2"/>
  <c r="D25" i="2"/>
  <c r="D23" i="2"/>
  <c r="K28" i="2" l="1"/>
  <c r="H9" i="2"/>
  <c r="D172" i="2"/>
  <c r="D56" i="1" l="1"/>
  <c r="C56" i="1" l="1"/>
  <c r="J119" i="2"/>
  <c r="D107" i="2" l="1"/>
  <c r="K116" i="2"/>
  <c r="J116" i="2"/>
  <c r="K112" i="2"/>
  <c r="J112" i="2"/>
  <c r="I171" i="2" l="1"/>
  <c r="I170" i="2"/>
  <c r="G171" i="2"/>
  <c r="D159" i="2"/>
  <c r="K154" i="2"/>
  <c r="I154" i="2"/>
  <c r="I155" i="2"/>
  <c r="G155" i="2"/>
  <c r="G154" i="2"/>
  <c r="J154" i="2"/>
  <c r="G89" i="1" l="1"/>
  <c r="C89" i="1"/>
  <c r="I286" i="2" l="1"/>
  <c r="G286" i="2"/>
  <c r="J271" i="2"/>
  <c r="K271" i="2"/>
  <c r="E180" i="2" l="1"/>
  <c r="D180" i="2"/>
  <c r="K80" i="2"/>
  <c r="J80" i="2"/>
  <c r="E75" i="2"/>
  <c r="D75" i="2"/>
  <c r="J79" i="2"/>
  <c r="K79" i="2"/>
  <c r="K45" i="2" l="1"/>
  <c r="J45" i="2"/>
  <c r="K191" i="2" l="1"/>
  <c r="J191" i="2"/>
  <c r="E188" i="2"/>
  <c r="C9" i="1" l="1"/>
  <c r="C17" i="1"/>
  <c r="C15" i="1" s="1"/>
  <c r="G13" i="1"/>
  <c r="C13" i="1"/>
  <c r="G12" i="1"/>
  <c r="C12" i="1"/>
  <c r="G11" i="1"/>
  <c r="C11" i="1"/>
  <c r="G10" i="1"/>
  <c r="C10" i="1"/>
  <c r="G9" i="1" l="1"/>
  <c r="I175" i="2" l="1"/>
  <c r="G175" i="2"/>
  <c r="F143" i="2"/>
  <c r="G32" i="2"/>
  <c r="H32" i="2"/>
  <c r="I32" i="2"/>
  <c r="I284" i="2"/>
  <c r="H284" i="2"/>
  <c r="G284" i="2"/>
  <c r="F284" i="2"/>
  <c r="E284" i="2"/>
  <c r="D284" i="2"/>
  <c r="I281" i="2"/>
  <c r="H281" i="2"/>
  <c r="G281" i="2"/>
  <c r="F281" i="2"/>
  <c r="E281" i="2"/>
  <c r="D281" i="2"/>
  <c r="D274" i="2"/>
  <c r="D279" i="2"/>
  <c r="K286" i="2"/>
  <c r="J286" i="2"/>
  <c r="K285" i="2"/>
  <c r="J285" i="2"/>
  <c r="K283" i="2"/>
  <c r="J283" i="2"/>
  <c r="K282" i="2"/>
  <c r="J282" i="2"/>
  <c r="K281" i="2" l="1"/>
  <c r="K284" i="2"/>
  <c r="J281" i="2"/>
  <c r="J284" i="2"/>
  <c r="D90" i="2" l="1"/>
  <c r="G156" i="2"/>
  <c r="I156" i="2"/>
  <c r="F156" i="2"/>
  <c r="K158" i="2"/>
  <c r="E22" i="2"/>
  <c r="F22" i="2"/>
  <c r="G22" i="2"/>
  <c r="H22" i="2"/>
  <c r="I22" i="2"/>
  <c r="D22" i="2"/>
  <c r="G15" i="2"/>
  <c r="I15" i="2"/>
  <c r="K48" i="2"/>
  <c r="J48" i="2"/>
  <c r="K47" i="2"/>
  <c r="J47" i="2"/>
  <c r="K46" i="2"/>
  <c r="J46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I35" i="2"/>
  <c r="G35" i="2"/>
  <c r="E35" i="2"/>
  <c r="E9" i="2" l="1"/>
  <c r="F35" i="2"/>
  <c r="J49" i="2"/>
  <c r="K49" i="2"/>
  <c r="J50" i="2"/>
  <c r="K50" i="2"/>
  <c r="J158" i="2"/>
  <c r="H35" i="2"/>
  <c r="J35" i="2" l="1"/>
  <c r="K35" i="2"/>
  <c r="H156" i="2"/>
  <c r="I193" i="2"/>
  <c r="I192" i="2"/>
  <c r="K193" i="2"/>
  <c r="J193" i="2"/>
  <c r="G193" i="2"/>
  <c r="K192" i="2"/>
  <c r="J192" i="2"/>
  <c r="K190" i="2"/>
  <c r="J190" i="2"/>
  <c r="K189" i="2"/>
  <c r="J189" i="2"/>
  <c r="H188" i="2"/>
  <c r="F188" i="2"/>
  <c r="K280" i="2"/>
  <c r="K279" i="2" s="1"/>
  <c r="J280" i="2"/>
  <c r="J279" i="2" s="1"/>
  <c r="E279" i="2"/>
  <c r="K234" i="2"/>
  <c r="J234" i="2"/>
  <c r="K233" i="2"/>
  <c r="J233" i="2"/>
  <c r="K232" i="2"/>
  <c r="J232" i="2"/>
  <c r="K231" i="2"/>
  <c r="J231" i="2"/>
  <c r="E230" i="2"/>
  <c r="D230" i="2"/>
  <c r="K229" i="2"/>
  <c r="J229" i="2"/>
  <c r="K227" i="2"/>
  <c r="J227" i="2"/>
  <c r="K226" i="2"/>
  <c r="J226" i="2"/>
  <c r="I225" i="2"/>
  <c r="G225" i="2"/>
  <c r="K224" i="2"/>
  <c r="K223" i="2" s="1"/>
  <c r="J224" i="2"/>
  <c r="J223" i="2" s="1"/>
  <c r="E223" i="2"/>
  <c r="D223" i="2"/>
  <c r="K209" i="2"/>
  <c r="J209" i="2"/>
  <c r="K208" i="2"/>
  <c r="J208" i="2"/>
  <c r="E207" i="2"/>
  <c r="D207" i="2"/>
  <c r="K135" i="2"/>
  <c r="J135" i="2"/>
  <c r="K134" i="2"/>
  <c r="J134" i="2"/>
  <c r="E133" i="2"/>
  <c r="D133" i="2"/>
  <c r="K106" i="2"/>
  <c r="J106" i="2"/>
  <c r="K105" i="2"/>
  <c r="J105" i="2"/>
  <c r="K104" i="2"/>
  <c r="J104" i="2"/>
  <c r="E103" i="2"/>
  <c r="H107" i="2"/>
  <c r="F107" i="2"/>
  <c r="G107" i="2"/>
  <c r="K277" i="2"/>
  <c r="J277" i="2"/>
  <c r="K276" i="2"/>
  <c r="J276" i="2"/>
  <c r="K275" i="2"/>
  <c r="J275" i="2"/>
  <c r="I274" i="2"/>
  <c r="G274" i="2"/>
  <c r="E274" i="2"/>
  <c r="K273" i="2"/>
  <c r="J273" i="2"/>
  <c r="K272" i="2"/>
  <c r="J272" i="2"/>
  <c r="K270" i="2"/>
  <c r="J270" i="2"/>
  <c r="K269" i="2"/>
  <c r="J269" i="2"/>
  <c r="K268" i="2"/>
  <c r="J268" i="2"/>
  <c r="K266" i="2"/>
  <c r="J266" i="2"/>
  <c r="K265" i="2"/>
  <c r="J265" i="2"/>
  <c r="K264" i="2"/>
  <c r="J264" i="2"/>
  <c r="K263" i="2"/>
  <c r="J263" i="2"/>
  <c r="K262" i="2"/>
  <c r="J262" i="2"/>
  <c r="I261" i="2"/>
  <c r="H261" i="2"/>
  <c r="G261" i="2"/>
  <c r="F261" i="2"/>
  <c r="I249" i="2"/>
  <c r="K260" i="2"/>
  <c r="J260" i="2"/>
  <c r="K259" i="2"/>
  <c r="J259" i="2"/>
  <c r="K256" i="2"/>
  <c r="J256" i="2"/>
  <c r="G255" i="2"/>
  <c r="G249" i="2" s="1"/>
  <c r="H15" i="2"/>
  <c r="F15" i="2"/>
  <c r="K253" i="2"/>
  <c r="J253" i="2"/>
  <c r="I247" i="2"/>
  <c r="J247" i="2"/>
  <c r="K246" i="2"/>
  <c r="J246" i="2"/>
  <c r="K245" i="2"/>
  <c r="J245" i="2"/>
  <c r="E241" i="2"/>
  <c r="J244" i="2"/>
  <c r="K243" i="2"/>
  <c r="J243" i="2"/>
  <c r="K242" i="2"/>
  <c r="J242" i="2"/>
  <c r="K240" i="2"/>
  <c r="J240" i="2"/>
  <c r="K239" i="2"/>
  <c r="J239" i="2"/>
  <c r="K238" i="2"/>
  <c r="J238" i="2"/>
  <c r="K237" i="2"/>
  <c r="J237" i="2"/>
  <c r="K236" i="2"/>
  <c r="J236" i="2"/>
  <c r="I222" i="2"/>
  <c r="K221" i="2"/>
  <c r="J221" i="2"/>
  <c r="K220" i="2"/>
  <c r="J220" i="2"/>
  <c r="K219" i="2"/>
  <c r="J219" i="2"/>
  <c r="K218" i="2"/>
  <c r="J218" i="2"/>
  <c r="K217" i="2"/>
  <c r="J217" i="2"/>
  <c r="E216" i="2"/>
  <c r="E210" i="2" s="1"/>
  <c r="D216" i="2"/>
  <c r="D210" i="2" s="1"/>
  <c r="K215" i="2"/>
  <c r="J215" i="2"/>
  <c r="K214" i="2"/>
  <c r="J214" i="2"/>
  <c r="K213" i="2"/>
  <c r="J213" i="2"/>
  <c r="K212" i="2"/>
  <c r="J212" i="2"/>
  <c r="K211" i="2"/>
  <c r="J211" i="2"/>
  <c r="K206" i="2"/>
  <c r="G206" i="2"/>
  <c r="G194" i="2" s="1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E186" i="2"/>
  <c r="J187" i="2"/>
  <c r="J186" i="2" s="1"/>
  <c r="E182" i="2"/>
  <c r="J183" i="2"/>
  <c r="J182" i="2" s="1"/>
  <c r="K181" i="2"/>
  <c r="K180" i="2" s="1"/>
  <c r="J181" i="2"/>
  <c r="J180" i="2" s="1"/>
  <c r="K101" i="2"/>
  <c r="J101" i="2"/>
  <c r="K100" i="2"/>
  <c r="J100" i="2"/>
  <c r="K99" i="2"/>
  <c r="K97" i="2"/>
  <c r="J97" i="2"/>
  <c r="K96" i="2"/>
  <c r="J96" i="2"/>
  <c r="K94" i="2"/>
  <c r="J94" i="2"/>
  <c r="K93" i="2"/>
  <c r="J93" i="2"/>
  <c r="I92" i="2"/>
  <c r="G92" i="2"/>
  <c r="H69" i="2"/>
  <c r="F69" i="2"/>
  <c r="K81" i="2"/>
  <c r="J81" i="2"/>
  <c r="K68" i="2"/>
  <c r="K67" i="2" s="1"/>
  <c r="J68" i="2"/>
  <c r="J67" i="2" s="1"/>
  <c r="D67" i="2"/>
  <c r="J188" i="2" l="1"/>
  <c r="K188" i="2"/>
  <c r="J230" i="2"/>
  <c r="I188" i="2"/>
  <c r="J66" i="2"/>
  <c r="J65" i="2" s="1"/>
  <c r="K76" i="2"/>
  <c r="K78" i="2"/>
  <c r="K82" i="2"/>
  <c r="K84" i="2"/>
  <c r="F255" i="2"/>
  <c r="K66" i="2"/>
  <c r="K65" i="2" s="1"/>
  <c r="J77" i="2"/>
  <c r="J102" i="2"/>
  <c r="J222" i="2"/>
  <c r="F31" i="2"/>
  <c r="K247" i="2"/>
  <c r="H255" i="2"/>
  <c r="H249" i="2" s="1"/>
  <c r="J278" i="2"/>
  <c r="K77" i="2"/>
  <c r="K83" i="2"/>
  <c r="K102" i="2"/>
  <c r="I210" i="2"/>
  <c r="I31" i="2"/>
  <c r="G248" i="2"/>
  <c r="G29" i="2" s="1"/>
  <c r="F29" i="2"/>
  <c r="K278" i="2"/>
  <c r="G188" i="2"/>
  <c r="H31" i="2"/>
  <c r="J76" i="2"/>
  <c r="J78" i="2"/>
  <c r="J82" i="2"/>
  <c r="G84" i="2"/>
  <c r="G30" i="2" s="1"/>
  <c r="K183" i="2"/>
  <c r="K182" i="2" s="1"/>
  <c r="K248" i="2"/>
  <c r="H29" i="2"/>
  <c r="K258" i="2"/>
  <c r="K70" i="2"/>
  <c r="H92" i="2"/>
  <c r="J71" i="2"/>
  <c r="J73" i="2"/>
  <c r="G222" i="2"/>
  <c r="K71" i="2"/>
  <c r="K98" i="2"/>
  <c r="D182" i="2"/>
  <c r="E255" i="2"/>
  <c r="E249" i="2" s="1"/>
  <c r="E267" i="2"/>
  <c r="K267" i="2" s="1"/>
  <c r="K207" i="2"/>
  <c r="K230" i="2"/>
  <c r="K72" i="2"/>
  <c r="K74" i="2"/>
  <c r="K73" i="2"/>
  <c r="K95" i="2"/>
  <c r="J70" i="2"/>
  <c r="J72" i="2"/>
  <c r="J74" i="2"/>
  <c r="F92" i="2"/>
  <c r="K187" i="2"/>
  <c r="K186" i="2" s="1"/>
  <c r="K222" i="2"/>
  <c r="D241" i="2"/>
  <c r="J241" i="2" s="1"/>
  <c r="K254" i="2"/>
  <c r="J207" i="2"/>
  <c r="K103" i="2"/>
  <c r="K133" i="2"/>
  <c r="F194" i="2"/>
  <c r="K250" i="2"/>
  <c r="K251" i="2"/>
  <c r="K252" i="2"/>
  <c r="J257" i="2"/>
  <c r="H210" i="2"/>
  <c r="K210" i="2" s="1"/>
  <c r="H274" i="2"/>
  <c r="K274" i="2" s="1"/>
  <c r="J103" i="2"/>
  <c r="J133" i="2"/>
  <c r="D255" i="2"/>
  <c r="D249" i="2" s="1"/>
  <c r="D186" i="2"/>
  <c r="I206" i="2"/>
  <c r="I194" i="2" s="1"/>
  <c r="J216" i="2"/>
  <c r="I248" i="2"/>
  <c r="K257" i="2"/>
  <c r="K216" i="2"/>
  <c r="J251" i="2"/>
  <c r="J252" i="2"/>
  <c r="J254" i="2"/>
  <c r="F249" i="2"/>
  <c r="K241" i="2"/>
  <c r="E235" i="2"/>
  <c r="D267" i="2"/>
  <c r="D194" i="2"/>
  <c r="H194" i="2"/>
  <c r="J206" i="2"/>
  <c r="F210" i="2"/>
  <c r="J210" i="2" s="1"/>
  <c r="H235" i="2"/>
  <c r="J248" i="2"/>
  <c r="E194" i="2"/>
  <c r="K244" i="2"/>
  <c r="J258" i="2"/>
  <c r="F274" i="2"/>
  <c r="J274" i="2" s="1"/>
  <c r="D98" i="2"/>
  <c r="D92" i="2" s="1"/>
  <c r="D69" i="2"/>
  <c r="D65" i="2"/>
  <c r="J95" i="2"/>
  <c r="J83" i="2"/>
  <c r="E65" i="2"/>
  <c r="E67" i="2"/>
  <c r="I84" i="2"/>
  <c r="I30" i="2" s="1"/>
  <c r="J84" i="2"/>
  <c r="J99" i="2"/>
  <c r="E69" i="2"/>
  <c r="I69" i="2" l="1"/>
  <c r="I28" i="2"/>
  <c r="F9" i="2"/>
  <c r="J9" i="2" s="1"/>
  <c r="G235" i="2"/>
  <c r="G28" i="2"/>
  <c r="D235" i="2"/>
  <c r="J235" i="2" s="1"/>
  <c r="G69" i="2"/>
  <c r="I235" i="2"/>
  <c r="I29" i="2"/>
  <c r="J249" i="2"/>
  <c r="G210" i="2"/>
  <c r="G31" i="2"/>
  <c r="E92" i="2"/>
  <c r="K92" i="2" s="1"/>
  <c r="K249" i="2"/>
  <c r="K255" i="2"/>
  <c r="J194" i="2"/>
  <c r="E261" i="2"/>
  <c r="K261" i="2" s="1"/>
  <c r="J255" i="2"/>
  <c r="J92" i="2"/>
  <c r="K194" i="2"/>
  <c r="J267" i="2"/>
  <c r="D261" i="2"/>
  <c r="J261" i="2" s="1"/>
  <c r="K235" i="2"/>
  <c r="J98" i="2"/>
  <c r="J75" i="2"/>
  <c r="J69" i="2"/>
  <c r="K75" i="2"/>
  <c r="K69" i="2"/>
  <c r="G9" i="2" l="1"/>
  <c r="F18" i="1" l="1"/>
  <c r="E18" i="1"/>
  <c r="G90" i="1" l="1"/>
  <c r="G87" i="1" s="1"/>
  <c r="C90" i="1"/>
  <c r="C96" i="1" l="1"/>
  <c r="D84" i="1" l="1"/>
  <c r="H86" i="1"/>
  <c r="C85" i="1"/>
  <c r="G86" i="1"/>
  <c r="C86" i="1"/>
  <c r="G85" i="1"/>
  <c r="G84" i="1" l="1"/>
  <c r="C84" i="1"/>
  <c r="J156" i="2"/>
  <c r="K119" i="2"/>
  <c r="K118" i="2"/>
  <c r="J111" i="2"/>
  <c r="K110" i="2"/>
  <c r="J110" i="2"/>
  <c r="I107" i="2"/>
  <c r="K91" i="2"/>
  <c r="K90" i="2" s="1"/>
  <c r="J91" i="2"/>
  <c r="J90" i="2" s="1"/>
  <c r="E90" i="2"/>
  <c r="D58" i="1"/>
  <c r="D46" i="1" s="1"/>
  <c r="C58" i="1" l="1"/>
  <c r="C60" i="1"/>
  <c r="J87" i="2"/>
  <c r="K89" i="2"/>
  <c r="K114" i="2"/>
  <c r="K117" i="2"/>
  <c r="J88" i="2"/>
  <c r="J113" i="2"/>
  <c r="J115" i="2"/>
  <c r="J118" i="2"/>
  <c r="K88" i="2"/>
  <c r="K113" i="2"/>
  <c r="K115" i="2"/>
  <c r="J89" i="2"/>
  <c r="J114" i="2"/>
  <c r="J117" i="2"/>
  <c r="K156" i="2"/>
  <c r="D85" i="2"/>
  <c r="K108" i="2"/>
  <c r="J109" i="2"/>
  <c r="K109" i="2"/>
  <c r="K87" i="2"/>
  <c r="J108" i="2"/>
  <c r="E85" i="2"/>
  <c r="J86" i="2"/>
  <c r="K86" i="2"/>
  <c r="K111" i="2"/>
  <c r="D120" i="2"/>
  <c r="J120" i="2" s="1"/>
  <c r="E120" i="2"/>
  <c r="J157" i="2"/>
  <c r="K157" i="2"/>
  <c r="C46" i="1" l="1"/>
  <c r="J107" i="2"/>
  <c r="K85" i="2"/>
  <c r="J85" i="2"/>
  <c r="K107" i="2"/>
  <c r="K120" i="2"/>
  <c r="K9" i="2" l="1"/>
  <c r="C34" i="1"/>
  <c r="C33" i="1" s="1"/>
  <c r="C31" i="1"/>
  <c r="C30" i="1"/>
  <c r="D27" i="1"/>
  <c r="C28" i="1"/>
  <c r="C8" i="1" l="1"/>
  <c r="C97" i="1" s="1"/>
  <c r="C29" i="1"/>
  <c r="C27" i="1"/>
  <c r="G27" i="1"/>
  <c r="K175" i="2"/>
  <c r="J175" i="2"/>
  <c r="K174" i="2"/>
  <c r="J174" i="2"/>
  <c r="K173" i="2"/>
  <c r="J173" i="2"/>
  <c r="I172" i="2"/>
  <c r="H172" i="2"/>
  <c r="G172" i="2"/>
  <c r="F172" i="2"/>
  <c r="K171" i="2"/>
  <c r="J171" i="2"/>
  <c r="K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H159" i="2"/>
  <c r="G159" i="2"/>
  <c r="E159" i="2"/>
  <c r="K155" i="2"/>
  <c r="J155" i="2"/>
  <c r="K152" i="2"/>
  <c r="J152" i="2"/>
  <c r="K151" i="2"/>
  <c r="J151" i="2"/>
  <c r="K150" i="2"/>
  <c r="J150" i="2"/>
  <c r="K149" i="2"/>
  <c r="J149" i="2"/>
  <c r="K148" i="2"/>
  <c r="J148" i="2"/>
  <c r="K145" i="2"/>
  <c r="J145" i="2"/>
  <c r="K144" i="2"/>
  <c r="J144" i="2"/>
  <c r="I143" i="2"/>
  <c r="H143" i="2"/>
  <c r="G143" i="2"/>
  <c r="E143" i="2"/>
  <c r="K142" i="2"/>
  <c r="J142" i="2"/>
  <c r="K141" i="2"/>
  <c r="J141" i="2"/>
  <c r="E140" i="2"/>
  <c r="D140" i="2"/>
  <c r="K139" i="2"/>
  <c r="J139" i="2"/>
  <c r="K138" i="2"/>
  <c r="J138" i="2"/>
  <c r="K137" i="2"/>
  <c r="J137" i="2"/>
  <c r="I136" i="2"/>
  <c r="H136" i="2"/>
  <c r="G136" i="2"/>
  <c r="F136" i="2"/>
  <c r="E136" i="2"/>
  <c r="D136" i="2"/>
  <c r="J172" i="2" l="1"/>
  <c r="J140" i="2"/>
  <c r="J143" i="2"/>
  <c r="K143" i="2"/>
  <c r="J159" i="2"/>
  <c r="K140" i="2"/>
  <c r="I9" i="2"/>
  <c r="J136" i="2"/>
  <c r="K159" i="2"/>
  <c r="K172" i="2"/>
  <c r="K136" i="2"/>
  <c r="I159" i="2"/>
  <c r="J53" i="2" l="1"/>
  <c r="K53" i="2"/>
  <c r="K52" i="2"/>
</calcChain>
</file>

<file path=xl/sharedStrings.xml><?xml version="1.0" encoding="utf-8"?>
<sst xmlns="http://schemas.openxmlformats.org/spreadsheetml/2006/main" count="492" uniqueCount="248">
  <si>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</si>
  <si>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</si>
  <si>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</si>
  <si>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</si>
  <si>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</si>
  <si>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</si>
  <si>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</si>
  <si>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</si>
  <si>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</si>
  <si>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</si>
  <si>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</si>
  <si>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</si>
  <si>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</si>
  <si>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</si>
  <si>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</si>
  <si>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</si>
  <si>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</si>
  <si>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</si>
  <si>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</si>
  <si>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</si>
  <si>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2800</t>
  </si>
  <si>
    <t>3110</t>
  </si>
  <si>
    <t>3210</t>
  </si>
  <si>
    <t>в т. ч. за бюджетними програмами</t>
  </si>
  <si>
    <t>Код бюджетної програми</t>
  </si>
  <si>
    <t>(підпис)</t>
  </si>
  <si>
    <t>Всього</t>
  </si>
  <si>
    <t>Всього, в тому числі: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</si>
  <si>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</si>
  <si>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</si>
  <si>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</si>
  <si>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</si>
  <si>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</si>
  <si>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</si>
  <si>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</si>
  <si>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</si>
  <si>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</si>
  <si>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</si>
  <si>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</si>
  <si>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"Інша діяльність у сфері державного управління"</t>
  </si>
  <si>
    <t>0210180</t>
  </si>
  <si>
    <t>0213242</t>
  </si>
  <si>
    <t>2730</t>
  </si>
  <si>
    <t>0215011</t>
  </si>
  <si>
    <t>0810</t>
  </si>
  <si>
    <t>"Проведення навчально-тренувальних зборів та змагань з олімпійських видів спорту"</t>
  </si>
  <si>
    <t>0215012</t>
  </si>
  <si>
    <t>"Проведення навчально-тренувальних зборів та змагань з неолімпійських видів спорту"</t>
  </si>
  <si>
    <t>0215031</t>
  </si>
  <si>
    <t>"Утримання та навчально-тренувальна робота комунальних дитячо-юнацьких спортивних шкіл"</t>
  </si>
  <si>
    <t>2111</t>
  </si>
  <si>
    <t>2271</t>
  </si>
  <si>
    <t>2272</t>
  </si>
  <si>
    <t>2273</t>
  </si>
  <si>
    <t>2282</t>
  </si>
  <si>
    <t>0215061</t>
  </si>
  <si>
    <t>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</t>
  </si>
  <si>
    <t>3132</t>
  </si>
  <si>
    <t>0215062</t>
  </si>
  <si>
    <t>"Підтримка спорту вищих досягнень та організацій, які здійснюють фізкультурно-спортивну діяльність в регіоні"</t>
  </si>
  <si>
    <t>2610</t>
  </si>
  <si>
    <t>0213131</t>
  </si>
  <si>
    <t>1040</t>
  </si>
  <si>
    <t>"Здійснення заходів та реалізація проектів на виконання Державної цільової соціальної програми
"Молодь України"</t>
  </si>
  <si>
    <t>0213140</t>
  </si>
  <si>
    <t>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катастрофи)"</t>
  </si>
  <si>
    <t>0214060</t>
  </si>
  <si>
    <t>0829</t>
  </si>
  <si>
    <t>0214081</t>
  </si>
  <si>
    <t>0215032</t>
  </si>
  <si>
    <t>08010</t>
  </si>
  <si>
    <t>"Фінансова підтримка дитячо-юнацьких спортивних шкіл фізкультурно-спортивних товариств"</t>
  </si>
  <si>
    <t>придбання комп'ютера</t>
  </si>
  <si>
    <t>капітальний ремонт нежитлових приміщень установи</t>
  </si>
  <si>
    <t>0217610</t>
  </si>
  <si>
    <t xml:space="preserve">вул. Харківська, 42 в м.Суми </t>
  </si>
  <si>
    <t>0218110</t>
  </si>
  <si>
    <t>Виконавчий комітет Сумської міської ради, майдан Незалежності, 2</t>
  </si>
  <si>
    <t>0217530</t>
  </si>
  <si>
    <t>МКЗ "ДЮСШ з вільної боротьби"(0215031)</t>
  </si>
  <si>
    <t>КЗ "КДЮСШ єдиноборств" СМР (0215031)</t>
  </si>
  <si>
    <t>МКЗ "КДЮСШ "Суми" (0215031)</t>
  </si>
  <si>
    <t>Виконавчий комітет Сумської міської ради</t>
  </si>
  <si>
    <t>Начальник відділу бухгалтерського обліку та звітності, головний бухгалтер</t>
  </si>
  <si>
    <t>О.А.Костенко</t>
  </si>
  <si>
    <t>0213033</t>
  </si>
  <si>
    <t>1070</t>
  </si>
  <si>
    <t>"Компенсаційні виплати на пільговий проїзд автомобільним транспортом окремим категоріям громадян"</t>
  </si>
  <si>
    <t>0213036</t>
  </si>
  <si>
    <t>"Компенсаційні виплати на пільговий проїзд електротранспортом окремим категоріям громадян"</t>
  </si>
  <si>
    <t>0213121</t>
  </si>
  <si>
    <t>"Утримання та забезпечення діяльності центрів соціальних служб для сім’ї, дітей та молоді"</t>
  </si>
  <si>
    <t>0213241</t>
  </si>
  <si>
    <t>1090</t>
  </si>
  <si>
    <t>"Забезпечення діяльності інших закладів у сфері соціального захисту і соціального забезпечення"</t>
  </si>
  <si>
    <t>0217412</t>
  </si>
  <si>
    <t>0451</t>
  </si>
  <si>
    <t>"Регулювання цін на послуги місцевого автотранспорту"</t>
  </si>
  <si>
    <t>0453</t>
  </si>
  <si>
    <t>0217450</t>
  </si>
  <si>
    <t>0456</t>
  </si>
  <si>
    <t>"Інша діяльність у сфері транспорту"</t>
  </si>
  <si>
    <t>0411</t>
  </si>
  <si>
    <t>"Сприяння розвитку малого та середнього підприємництва"</t>
  </si>
  <si>
    <t>0217670</t>
  </si>
  <si>
    <t>0490</t>
  </si>
  <si>
    <t>"Внески до статутного капіталу суб’єктів господарювання"</t>
  </si>
  <si>
    <t>0320</t>
  </si>
  <si>
    <t>3122</t>
  </si>
  <si>
    <t>0218120</t>
  </si>
  <si>
    <t>"Заходи з організації рятування на водах"</t>
  </si>
  <si>
    <t>2274</t>
  </si>
  <si>
    <t>2275</t>
  </si>
  <si>
    <t>0218230</t>
  </si>
  <si>
    <t>0380</t>
  </si>
  <si>
    <t>"Інші заходи громадського порядку та безпеки"</t>
  </si>
  <si>
    <t>0218340</t>
  </si>
  <si>
    <t>0540</t>
  </si>
  <si>
    <t>"Природоохоронні заходи за рахунок цільових фондів"</t>
  </si>
  <si>
    <t>"Забезпечення діяльності палаців i будинків культури, клубів, центрів дозвілля та інших клубних закладів"</t>
  </si>
  <si>
    <t>"Забезпечення діяльності інших закладів у галузі культури і мистецтва"</t>
  </si>
  <si>
    <t>"Інші заходи у сфері соціального захисту і соціального забезпечення"</t>
  </si>
  <si>
    <t>0214082</t>
  </si>
  <si>
    <t>"Інші заходи в галузі культури і містецтва"</t>
  </si>
  <si>
    <t>0460</t>
  </si>
  <si>
    <t>"Інші заходи у сфері зв'язку, телекомунікацій та інформатики"</t>
  </si>
  <si>
    <t>0217640</t>
  </si>
  <si>
    <t>0470</t>
  </si>
  <si>
    <t>"Заходи з енергозбереження"</t>
  </si>
  <si>
    <t>0217680</t>
  </si>
  <si>
    <t>0217691</t>
  </si>
  <si>
    <t>0217693</t>
  </si>
  <si>
    <t>"Інші заходи, пов'язані з економічною діяльністю"</t>
  </si>
  <si>
    <t>0218420</t>
  </si>
  <si>
    <t>0830</t>
  </si>
  <si>
    <t>"Інші заходи у сфері засобів масової інформації"</t>
  </si>
  <si>
    <t>"Членські внески до асоціацій органів місцевого самоврядування"</t>
  </si>
  <si>
    <t>"Виконання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влади"</t>
  </si>
  <si>
    <t>0210160</t>
  </si>
  <si>
    <t>0111</t>
  </si>
  <si>
    <t xml:space="preserve">"Керівництво і управління у відповідній сфері у містах (місті Києві), селищах, селах, об'єднаних територіальних громадах" </t>
  </si>
  <si>
    <t>2620</t>
  </si>
  <si>
    <t>3220</t>
  </si>
  <si>
    <t>0219770</t>
  </si>
  <si>
    <t>0180</t>
  </si>
  <si>
    <t>"Інші субвенції з місцевого бюджету"</t>
  </si>
  <si>
    <t>0219800</t>
  </si>
  <si>
    <t xml:space="preserve">"Субвенція з місцевого бюджету державному бюджету на виконання програм соціально-економічного та культурного розвитку регіонів"  </t>
  </si>
  <si>
    <t>0215032 "Фінансова підтримка дитячо-юнацьких спортивних шкіл фізкультурно-спортивних товариств"</t>
  </si>
  <si>
    <t>КУ "Сумський міський центр дозвілля молоді" СМР (0214060 "Забезпечення діяльності палаців i будинків культури, клубів, центрів дозвілля та інших клубних закладів")</t>
  </si>
  <si>
    <t>КУ "Агенція промоції "Суми" СМР (0214081 "Забезпечення діяльності інших закладів у галузі культури і мистецтва")</t>
  </si>
  <si>
    <t>Сумський міський центр соціальних служб для сім'ї, дітей та молоді (0213121 "Утримання та забезпечення діяльності центрів соціальних служб для сім’ї, дітей та молоді")</t>
  </si>
  <si>
    <t>КП СМР "Електроавтотранс" (0217670 "Внески до статутного капіталу суб’єктів господарювання")</t>
  </si>
  <si>
    <t>"Заходи із запобігання та ліквідації надзвичайних ситуацій та наслідків стихійного лиха"</t>
  </si>
  <si>
    <t>"Заходи запобігання та ліквідації надзвичайних ситуацій та наслідків стихійного лиха"
м. Суми</t>
  </si>
  <si>
    <t>ДЮСШ "Спартаківець" (0215032)</t>
  </si>
  <si>
    <t>КДЮСШ "Авангард" (0215032)</t>
  </si>
  <si>
    <t>КПКВК 0219770 «Інші субвенції з місцевого бюджету», разом</t>
  </si>
  <si>
    <t>КПКВК 0219800 «Субвенція з місцевого бюджету державному бюджету на виконання програм соціально-економічного розвитку регіонів», разом</t>
  </si>
  <si>
    <t>Департамент патрульної поліції Національної поліції України (для Управління патрульної поліції в Сумській області)</t>
  </si>
  <si>
    <t>Вивіска (виготовлення та монтаж) ЦНАП</t>
  </si>
  <si>
    <t>Капітальний ремонт покрівлі спорткомплексу "Авангард"</t>
  </si>
  <si>
    <t>Придбання автобусів середньої місткості (1од.)</t>
  </si>
  <si>
    <t>Придбання комп’ютерного обладнання та оргтехніки, кондиціонера та манекену для боротьби</t>
  </si>
  <si>
    <t>Інформація про бюджет за бюджетними програмами  за 2020 рік</t>
  </si>
  <si>
    <t>план на 2020 рік з урахуванням внесених змін</t>
  </si>
  <si>
    <t>касове виконання за 2020 рік</t>
  </si>
  <si>
    <r>
      <t xml:space="preserve">Інформація про видатки бюджету розвитку за 2020 рік по </t>
    </r>
    <r>
      <rPr>
        <u/>
        <sz val="14"/>
        <rFont val="Times New Roman"/>
        <family val="1"/>
        <charset val="204"/>
      </rPr>
      <t>Виконавчому комітету Сумської міської ради</t>
    </r>
  </si>
  <si>
    <t xml:space="preserve"> бюджет ОТГ</t>
  </si>
  <si>
    <t>бюджет ОТГ</t>
  </si>
  <si>
    <t>0217413</t>
  </si>
  <si>
    <t>"Інші заходи у сфері автотранспорту"</t>
  </si>
  <si>
    <t>0217426</t>
  </si>
  <si>
    <t>"Інші заходи у сфері електротранспорту"</t>
  </si>
  <si>
    <t>0210191</t>
  </si>
  <si>
    <t>0160</t>
  </si>
  <si>
    <t>"Проведення місцевих виборів"</t>
  </si>
  <si>
    <t>0133</t>
  </si>
  <si>
    <t>Нове будівництво місцевої автоматизованої системи централізованого оповіщення м.Суми (ІІ етап)</t>
  </si>
  <si>
    <t>Сумський  науково-дослідний експертно-криміналістичний центр МВС України</t>
  </si>
  <si>
    <t>Придбання устаткування з деонізації води для забезпечення функціонування складного аналітичного обладнання</t>
  </si>
  <si>
    <t>Департамент патрульної поліції Національної поліції України для Управління патрульної поліції в Сумській області</t>
  </si>
  <si>
    <t>Розроблення проектно-кошторисної документації «Капітальний ремонт підвального приміщення будівлі по вул. Білопільський шлях, 18/1 в м.Суми»</t>
  </si>
  <si>
    <t>Створення належної матеріально-технічної бази</t>
  </si>
  <si>
    <t>Розробка, виготовлення та облаштування конструкції фотозони</t>
  </si>
  <si>
    <t>СМ ДЮСШ "Спартак" (0215032)</t>
  </si>
  <si>
    <t>КДЮСШ "Україна" ПО ПАТ "Сумбуд" (0215032)</t>
  </si>
  <si>
    <t xml:space="preserve">Придбання комутаційного та мережевого обладнання </t>
  </si>
  <si>
    <t>0217330</t>
  </si>
  <si>
    <t>"Будівництво інших об'єктів комунальної власності"</t>
  </si>
  <si>
    <t xml:space="preserve">"Керівництво і управління у відповідній сфері у містах (місті Києві), селищах, селах, територіальних громадах" </t>
  </si>
  <si>
    <t>0217325</t>
  </si>
  <si>
    <t>0443</t>
  </si>
  <si>
    <t>"Будівництво споруд, установ та закладів фізичної культури і спорту"</t>
  </si>
  <si>
    <t>Придбання покриття для боротьби (1од.)</t>
  </si>
  <si>
    <t>МКЗ "КДЮСШ "Суми" (0217325)</t>
  </si>
  <si>
    <t>Капітальний ремонт спортивної зали відділення гімнастики</t>
  </si>
  <si>
    <t>Придбання багатофункціонального пристрою (1од.)</t>
  </si>
  <si>
    <t>МЦФЗН "Спорт для всіх" (0215061)</t>
  </si>
  <si>
    <t>КП СМР "Муніципальний спортивний клуб з хокею на траві "Сумчанка" (0215062)</t>
  </si>
  <si>
    <t>Придбання трибун 15 секцій</t>
  </si>
  <si>
    <t>МЦФЗН "Спорт для всіх" (0217325)</t>
  </si>
  <si>
    <t>О.А. Костенко</t>
  </si>
  <si>
    <t>Реалізація підпроєкту «Оновлення рухомого складу КП СМР «Електроавтотранс» у м. Суми», придбання тролейбусів)</t>
  </si>
  <si>
    <t xml:space="preserve">Модернізація комп’ютерної техніки </t>
  </si>
  <si>
    <t>Придбання комп'ютерів в комплекті (3 од.)</t>
  </si>
  <si>
    <t>Придбання джерела безперебійного живлення (2 од.)</t>
  </si>
  <si>
    <t>Придбання аерозольного генератора (2од.)</t>
  </si>
  <si>
    <t>Придбання обприскувача ранцевого (2од.)</t>
  </si>
  <si>
    <t>Придбання стійки для пауерліфтингу</t>
  </si>
  <si>
    <t>Придбання борцівського килиму</t>
  </si>
  <si>
    <t>Придбання стійки пауерліфтинг</t>
  </si>
  <si>
    <t>Придбання штанги пауерліфтинг</t>
  </si>
  <si>
    <t>Придбання тренажера контр-гакк</t>
  </si>
  <si>
    <t xml:space="preserve">Придбання акустичної колонки </t>
  </si>
  <si>
    <t>Придбання татамі AntiSlide в комплекті</t>
  </si>
  <si>
    <t>Придбання газонокосарки</t>
  </si>
  <si>
    <t xml:space="preserve">Придбання ігрової консолі </t>
  </si>
  <si>
    <t>Придбання гардин та карнизів на вікна в МЦ "Романтика"  (6 шт)</t>
  </si>
  <si>
    <t xml:space="preserve">Придбання дивану типу 3 </t>
  </si>
  <si>
    <t>Придбання арлекіну фігурного з вогнетривким просоченням (1 комплект)</t>
  </si>
  <si>
    <t>Придбання шафи на 12 відділень (2 шт)</t>
  </si>
  <si>
    <t>Придбання штакетного підйому для сцени</t>
  </si>
  <si>
    <t>Придбання штакету для театральних декорацій</t>
  </si>
  <si>
    <t>Придбання підйомно-опускної системи для одягу сцени і театральних декорацій</t>
  </si>
  <si>
    <t>Придбання обшивки портальних стінок і портальної балки</t>
  </si>
  <si>
    <t>Придбання комплектів підхватів для штор</t>
  </si>
  <si>
    <t>Виготовлення сенсорного інформаційного кіоску "Флагман"</t>
  </si>
  <si>
    <t>Виготовлення стовпів-вказівників (2од.)</t>
  </si>
  <si>
    <t>Встановлення системи відеоспостереження</t>
  </si>
  <si>
    <t>Придбання ноутбуку 1од.</t>
  </si>
  <si>
    <t>Придбання біоенергомасажеру 1од.</t>
  </si>
  <si>
    <t>Реалізація підпроєкту "Оновлення рухомого складу КП СМР "Електроавтотранс" у  м. Суми" (придбання  тролейбусів)</t>
  </si>
  <si>
    <t>Капітальний ремонт вхідної групи адміністративної будівлі по вул.Горького, 21 в м.Суми</t>
  </si>
  <si>
    <t>Капітальний ремонт підвального приміщення під архів для ЦНАП (вул.Горького,21)</t>
  </si>
  <si>
    <t>Придбання килиму борцівського (1од.)</t>
  </si>
  <si>
    <t>Придбання тренажеру жим ногами під кутом (1од.)</t>
  </si>
  <si>
    <t>Придбання килиму для боротьби самбо (1од.)</t>
  </si>
  <si>
    <t>Придбання футбольних воріт з сітками 4 од.</t>
  </si>
  <si>
    <t>Придбання ключок для хокею на траві 2 од.</t>
  </si>
  <si>
    <t>Придбання каяка для гребного слалому в комплекті (2шт.)</t>
  </si>
  <si>
    <t>Придбання куліси (2 шт.), падуги, штори на балкон (2 шт.) з вогнетривким просоченням</t>
  </si>
  <si>
    <t>Придбання антрактно-розсувної завіси з підкладкою з вогнетривким просоченням (1комплект)</t>
  </si>
  <si>
    <t>Придбання дивану типу 1 (2шт.)</t>
  </si>
  <si>
    <t>Придбання дивану типу 2 (3шт.)</t>
  </si>
  <si>
    <t>Придбання стійки для відвідувачів (2шт.)</t>
  </si>
  <si>
    <t>Придбання шафи на 10 відділень (2шт.)</t>
  </si>
  <si>
    <t>Придбання столу гримерного з лед-підсвіткою (4шт.)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</si>
</sst>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_₴"/>
    <numFmt numFmtId="168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C00000"/>
      <name val="Calibri"/>
      <family val="2"/>
      <scheme val="minor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7" fillId="2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2" borderId="0" xfId="0" applyFont="1" applyFill="1"/>
    <xf numFmtId="49" fontId="3" fillId="5" borderId="1" xfId="1" applyNumberFormat="1" applyFont="1" applyFill="1" applyBorder="1" applyAlignment="1">
      <alignment horizontal="right" wrapText="1"/>
    </xf>
    <xf numFmtId="49" fontId="3" fillId="5" borderId="1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right" wrapText="1"/>
    </xf>
    <xf numFmtId="168" fontId="3" fillId="5" borderId="1" xfId="1" applyNumberFormat="1" applyFont="1" applyFill="1" applyBorder="1" applyAlignment="1">
      <alignment horizontal="right" vertical="center" wrapText="1"/>
    </xf>
    <xf numFmtId="0" fontId="11" fillId="5" borderId="0" xfId="0" applyFont="1" applyFill="1"/>
    <xf numFmtId="49" fontId="2" fillId="5" borderId="1" xfId="1" applyNumberFormat="1" applyFont="1" applyFill="1" applyBorder="1" applyAlignment="1">
      <alignment horizontal="right" wrapText="1"/>
    </xf>
    <xf numFmtId="165" fontId="2" fillId="5" borderId="1" xfId="1" applyNumberFormat="1" applyFont="1" applyFill="1" applyBorder="1" applyAlignment="1">
      <alignment wrapText="1"/>
    </xf>
    <xf numFmtId="166" fontId="2" fillId="5" borderId="1" xfId="1" applyNumberFormat="1" applyFont="1" applyFill="1" applyBorder="1" applyAlignment="1">
      <alignment horizontal="right" wrapText="1"/>
    </xf>
    <xf numFmtId="167" fontId="2" fillId="5" borderId="1" xfId="1" applyNumberFormat="1" applyFont="1" applyFill="1" applyBorder="1" applyAlignment="1">
      <alignment horizontal="right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/>
    <xf numFmtId="0" fontId="12" fillId="4" borderId="0" xfId="0" applyFont="1" applyFill="1"/>
    <xf numFmtId="0" fontId="17" fillId="0" borderId="0" xfId="0" applyFont="1"/>
    <xf numFmtId="0" fontId="16" fillId="0" borderId="0" xfId="0" applyFont="1"/>
    <xf numFmtId="0" fontId="18" fillId="0" borderId="0" xfId="0" applyFont="1" applyFill="1"/>
    <xf numFmtId="0" fontId="18" fillId="0" borderId="0" xfId="0" applyFont="1" applyAlignment="1"/>
    <xf numFmtId="0" fontId="18" fillId="0" borderId="0" xfId="0" applyFont="1"/>
    <xf numFmtId="168" fontId="13" fillId="5" borderId="1" xfId="0" applyNumberFormat="1" applyFont="1" applyFill="1" applyBorder="1" applyAlignment="1">
      <alignment vertical="center"/>
    </xf>
    <xf numFmtId="0" fontId="12" fillId="5" borderId="0" xfId="0" applyFont="1" applyFill="1"/>
    <xf numFmtId="0" fontId="27" fillId="0" borderId="0" xfId="0" applyFont="1" applyFill="1"/>
    <xf numFmtId="0" fontId="29" fillId="0" borderId="0" xfId="0" applyFont="1" applyFill="1"/>
    <xf numFmtId="0" fontId="12" fillId="0" borderId="0" xfId="0" applyFont="1" applyAlignment="1">
      <alignment vertical="top"/>
    </xf>
    <xf numFmtId="168" fontId="12" fillId="0" borderId="0" xfId="0" applyNumberFormat="1" applyFont="1"/>
    <xf numFmtId="0" fontId="25" fillId="4" borderId="0" xfId="0" applyFont="1" applyFill="1"/>
    <xf numFmtId="0" fontId="18" fillId="0" borderId="0" xfId="0" applyFont="1" applyFill="1" applyAlignment="1"/>
    <xf numFmtId="165" fontId="6" fillId="5" borderId="0" xfId="1" applyNumberFormat="1" applyFont="1" applyFill="1"/>
    <xf numFmtId="49" fontId="3" fillId="5" borderId="1" xfId="1" applyNumberFormat="1" applyFont="1" applyFill="1" applyBorder="1" applyAlignment="1">
      <alignment horizontal="right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165" fontId="3" fillId="5" borderId="3" xfId="1" applyNumberFormat="1" applyFont="1" applyFill="1" applyBorder="1" applyAlignment="1">
      <alignment vertical="center" wrapText="1"/>
    </xf>
    <xf numFmtId="166" fontId="3" fillId="5" borderId="1" xfId="1" applyNumberFormat="1" applyFont="1" applyFill="1" applyBorder="1" applyAlignment="1">
      <alignment horizontal="right" vertical="center" wrapText="1"/>
    </xf>
    <xf numFmtId="167" fontId="2" fillId="5" borderId="5" xfId="1" applyNumberFormat="1" applyFont="1" applyFill="1" applyBorder="1" applyAlignment="1">
      <alignment horizontal="right" wrapText="1"/>
    </xf>
    <xf numFmtId="167" fontId="2" fillId="5" borderId="1" xfId="1" applyNumberFormat="1" applyFont="1" applyFill="1" applyBorder="1" applyAlignment="1">
      <alignment horizontal="right" vertical="center" wrapText="1"/>
    </xf>
    <xf numFmtId="167" fontId="2" fillId="5" borderId="5" xfId="1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 applyProtection="1">
      <alignment horizontal="right" vertical="center"/>
    </xf>
    <xf numFmtId="165" fontId="2" fillId="5" borderId="1" xfId="1" applyNumberFormat="1" applyFont="1" applyFill="1" applyBorder="1" applyAlignment="1">
      <alignment horizontal="center" wrapText="1"/>
    </xf>
    <xf numFmtId="165" fontId="2" fillId="5" borderId="0" xfId="1" applyNumberFormat="1" applyFont="1" applyFill="1"/>
    <xf numFmtId="49" fontId="2" fillId="5" borderId="0" xfId="1" applyNumberFormat="1" applyFont="1" applyFill="1" applyAlignment="1">
      <alignment horizontal="right"/>
    </xf>
    <xf numFmtId="0" fontId="4" fillId="5" borderId="1" xfId="0" applyFont="1" applyFill="1" applyBorder="1" applyAlignment="1">
      <alignment vertical="center" wrapText="1"/>
    </xf>
    <xf numFmtId="168" fontId="4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168" fontId="19" fillId="5" borderId="1" xfId="0" applyNumberFormat="1" applyFont="1" applyFill="1" applyBorder="1" applyAlignment="1">
      <alignment vertical="center"/>
    </xf>
    <xf numFmtId="168" fontId="14" fillId="5" borderId="1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26" fillId="5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wrapText="1"/>
    </xf>
    <xf numFmtId="0" fontId="13" fillId="5" borderId="0" xfId="0" applyFont="1" applyFill="1"/>
    <xf numFmtId="0" fontId="12" fillId="5" borderId="0" xfId="0" applyFont="1" applyFill="1" applyAlignment="1">
      <alignment vertical="center"/>
    </xf>
    <xf numFmtId="49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0" fontId="7" fillId="0" borderId="0" xfId="0" applyFont="1" applyFill="1"/>
    <xf numFmtId="49" fontId="2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165" fontId="10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vertical="center" wrapText="1"/>
    </xf>
    <xf numFmtId="168" fontId="3" fillId="0" borderId="1" xfId="1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 applyProtection="1">
      <alignment horizontal="right" vertical="center"/>
    </xf>
    <xf numFmtId="166" fontId="3" fillId="0" borderId="1" xfId="1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right" wrapText="1"/>
    </xf>
    <xf numFmtId="167" fontId="2" fillId="0" borderId="5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3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horizontal="right" wrapText="1"/>
    </xf>
    <xf numFmtId="49" fontId="19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9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vertical="center" wrapText="1"/>
    </xf>
    <xf numFmtId="168" fontId="2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wrapText="1"/>
    </xf>
    <xf numFmtId="166" fontId="2" fillId="0" borderId="5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168" fontId="20" fillId="0" borderId="1" xfId="0" applyNumberFormat="1" applyFont="1" applyFill="1" applyBorder="1" applyAlignment="1">
      <alignment vertical="center"/>
    </xf>
    <xf numFmtId="168" fontId="13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top" wrapText="1"/>
    </xf>
    <xf numFmtId="0" fontId="18" fillId="0" borderId="1" xfId="0" applyFont="1" applyFill="1" applyBorder="1"/>
    <xf numFmtId="165" fontId="2" fillId="0" borderId="1" xfId="1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165" fontId="3" fillId="0" borderId="1" xfId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168" fontId="1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49" fontId="3" fillId="4" borderId="1" xfId="1" applyNumberFormat="1" applyFont="1" applyFill="1" applyBorder="1" applyAlignment="1">
      <alignment horizontal="right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4" borderId="3" xfId="1" applyNumberFormat="1" applyFont="1" applyFill="1" applyBorder="1" applyAlignment="1">
      <alignment vertical="center" wrapText="1"/>
    </xf>
    <xf numFmtId="168" fontId="3" fillId="4" borderId="1" xfId="1" applyNumberFormat="1" applyFont="1" applyFill="1" applyBorder="1" applyAlignment="1">
      <alignment horizontal="right" vertical="center" wrapText="1"/>
    </xf>
    <xf numFmtId="49" fontId="2" fillId="4" borderId="1" xfId="1" applyNumberFormat="1" applyFont="1" applyFill="1" applyBorder="1" applyAlignment="1">
      <alignment horizontal="right" wrapText="1"/>
    </xf>
    <xf numFmtId="165" fontId="3" fillId="4" borderId="1" xfId="1" applyNumberFormat="1" applyFont="1" applyFill="1" applyBorder="1" applyAlignment="1">
      <alignment horizontal="center" wrapText="1"/>
    </xf>
    <xf numFmtId="165" fontId="3" fillId="4" borderId="1" xfId="1" applyNumberFormat="1" applyFont="1" applyFill="1" applyBorder="1" applyAlignment="1">
      <alignment wrapText="1"/>
    </xf>
    <xf numFmtId="166" fontId="2" fillId="4" borderId="1" xfId="1" applyNumberFormat="1" applyFont="1" applyFill="1" applyBorder="1" applyAlignment="1">
      <alignment horizontal="right" wrapText="1"/>
    </xf>
    <xf numFmtId="165" fontId="2" fillId="4" borderId="1" xfId="1" applyNumberFormat="1" applyFont="1" applyFill="1" applyBorder="1" applyAlignment="1">
      <alignment wrapText="1"/>
    </xf>
    <xf numFmtId="167" fontId="2" fillId="4" borderId="1" xfId="1" applyNumberFormat="1" applyFont="1" applyFill="1" applyBorder="1" applyAlignment="1">
      <alignment horizontal="right" wrapText="1"/>
    </xf>
    <xf numFmtId="165" fontId="3" fillId="4" borderId="3" xfId="1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5" fontId="2" fillId="4" borderId="3" xfId="1" applyNumberFormat="1" applyFont="1" applyFill="1" applyBorder="1" applyAlignment="1">
      <alignment wrapText="1"/>
    </xf>
    <xf numFmtId="167" fontId="2" fillId="4" borderId="5" xfId="1" applyNumberFormat="1" applyFont="1" applyFill="1" applyBorder="1" applyAlignment="1">
      <alignment horizontal="right" wrapText="1"/>
    </xf>
    <xf numFmtId="49" fontId="2" fillId="4" borderId="1" xfId="1" applyNumberFormat="1" applyFont="1" applyFill="1" applyBorder="1" applyAlignment="1">
      <alignment horizontal="center" wrapText="1"/>
    </xf>
    <xf numFmtId="166" fontId="3" fillId="4" borderId="1" xfId="1" applyNumberFormat="1" applyFont="1" applyFill="1" applyBorder="1" applyAlignment="1">
      <alignment horizontal="right" wrapText="1"/>
    </xf>
    <xf numFmtId="49" fontId="3" fillId="4" borderId="1" xfId="1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168" fontId="13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168" fontId="13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justify" vertical="center" wrapText="1"/>
    </xf>
    <xf numFmtId="168" fontId="32" fillId="4" borderId="1" xfId="0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4" fillId="4" borderId="1" xfId="0" applyFont="1" applyFill="1" applyBorder="1" applyAlignment="1">
      <alignment vertical="center"/>
    </xf>
    <xf numFmtId="168" fontId="20" fillId="4" borderId="1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168" fontId="4" fillId="4" borderId="1" xfId="0" applyNumberFormat="1" applyFont="1" applyFill="1" applyBorder="1" applyAlignment="1">
      <alignment vertical="center"/>
    </xf>
    <xf numFmtId="0" fontId="11" fillId="4" borderId="0" xfId="0" applyFont="1" applyFill="1"/>
    <xf numFmtId="0" fontId="29" fillId="4" borderId="0" xfId="0" applyFont="1" applyFill="1"/>
    <xf numFmtId="167" fontId="3" fillId="4" borderId="1" xfId="1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168" fontId="19" fillId="4" borderId="1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18" fillId="4" borderId="0" xfId="0" applyFont="1" applyFill="1"/>
    <xf numFmtId="0" fontId="20" fillId="4" borderId="1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4" fillId="0" borderId="6" xfId="0" applyFont="1" applyFill="1" applyBorder="1"/>
    <xf numFmtId="49" fontId="19" fillId="4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/>
    <xf numFmtId="0" fontId="36" fillId="4" borderId="1" xfId="0" applyFont="1" applyFill="1" applyBorder="1" applyAlignment="1">
      <alignment horizontal="justify" vertical="center" wrapText="1"/>
    </xf>
    <xf numFmtId="168" fontId="34" fillId="4" borderId="1" xfId="0" applyNumberFormat="1" applyFont="1" applyFill="1" applyBorder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/>
    <xf numFmtId="0" fontId="20" fillId="0" borderId="1" xfId="0" applyFont="1" applyFill="1" applyBorder="1" applyAlignment="1">
      <alignment vertical="center" wrapText="1"/>
    </xf>
    <xf numFmtId="168" fontId="14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wrapText="1"/>
    </xf>
    <xf numFmtId="49" fontId="19" fillId="4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wrapText="1"/>
    </xf>
    <xf numFmtId="49" fontId="23" fillId="0" borderId="1" xfId="1" applyNumberFormat="1" applyFont="1" applyFill="1" applyBorder="1" applyAlignment="1">
      <alignment horizontal="left" wrapText="1"/>
    </xf>
    <xf numFmtId="166" fontId="3" fillId="0" borderId="1" xfId="1" applyNumberFormat="1" applyFont="1" applyFill="1" applyBorder="1" applyAlignment="1">
      <alignment wrapText="1"/>
    </xf>
    <xf numFmtId="0" fontId="11" fillId="3" borderId="0" xfId="0" applyFont="1" applyFill="1"/>
    <xf numFmtId="49" fontId="2" fillId="5" borderId="1" xfId="1" applyNumberFormat="1" applyFont="1" applyFill="1" applyBorder="1" applyAlignment="1">
      <alignment horizontal="right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>
      <alignment wrapText="1"/>
    </xf>
    <xf numFmtId="165" fontId="2" fillId="5" borderId="1" xfId="1" applyNumberFormat="1" applyFont="1" applyFill="1" applyBorder="1" applyAlignment="1">
      <alignment vertical="center" wrapText="1"/>
    </xf>
    <xf numFmtId="49" fontId="6" fillId="5" borderId="0" xfId="1" applyNumberFormat="1" applyFont="1" applyFill="1" applyAlignment="1">
      <alignment horizontal="right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wrapText="1"/>
    </xf>
    <xf numFmtId="165" fontId="3" fillId="0" borderId="0" xfId="1" applyNumberFormat="1" applyFont="1" applyFill="1"/>
    <xf numFmtId="49" fontId="24" fillId="0" borderId="0" xfId="1" applyNumberFormat="1" applyFont="1" applyFill="1" applyAlignment="1">
      <alignment horizontal="right"/>
    </xf>
    <xf numFmtId="165" fontId="24" fillId="0" borderId="0" xfId="1" applyNumberFormat="1" applyFont="1" applyFill="1"/>
    <xf numFmtId="165" fontId="2" fillId="0" borderId="0" xfId="1" applyNumberFormat="1" applyFont="1" applyFill="1"/>
    <xf numFmtId="165" fontId="24" fillId="0" borderId="6" xfId="1" applyNumberFormat="1" applyFont="1" applyFill="1" applyBorder="1"/>
    <xf numFmtId="165" fontId="24" fillId="0" borderId="0" xfId="1" applyNumberFormat="1" applyFont="1" applyFill="1" applyBorder="1"/>
    <xf numFmtId="49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center"/>
    </xf>
    <xf numFmtId="165" fontId="24" fillId="0" borderId="0" xfId="1" applyNumberFormat="1" applyFont="1" applyFill="1" applyAlignment="1">
      <alignment horizontal="left" wrapText="1"/>
    </xf>
    <xf numFmtId="165" fontId="24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 wrapText="1"/>
    </xf>
    <xf numFmtId="165" fontId="6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horizontal="center" wrapText="1"/>
    </xf>
    <xf numFmtId="165" fontId="3" fillId="0" borderId="4" xfId="1" applyNumberFormat="1" applyFont="1" applyFill="1" applyBorder="1" applyAlignment="1">
      <alignment horizontal="center" wrapText="1"/>
    </xf>
    <xf numFmtId="165" fontId="3" fillId="0" borderId="5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horizontal="left" wrapText="1"/>
    </xf>
    <xf numFmtId="165" fontId="3" fillId="0" borderId="4" xfId="1" applyNumberFormat="1" applyFont="1" applyFill="1" applyBorder="1" applyAlignment="1">
      <alignment horizontal="left" wrapText="1"/>
    </xf>
    <xf numFmtId="165" fontId="3" fillId="0" borderId="5" xfId="1" applyNumberFormat="1" applyFont="1" applyFill="1" applyBorder="1" applyAlignment="1">
      <alignment horizontal="left" wrapText="1"/>
    </xf>
    <xf numFmtId="0" fontId="2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49" fontId="19" fillId="4" borderId="7" xfId="0" applyNumberFormat="1" applyFont="1" applyFill="1" applyBorder="1" applyAlignment="1">
      <alignment horizontal="left" vertical="center" wrapText="1"/>
    </xf>
    <xf numFmtId="49" fontId="19" fillId="4" borderId="8" xfId="0" applyNumberFormat="1" applyFont="1" applyFill="1" applyBorder="1" applyAlignment="1">
      <alignment horizontal="left" vertical="center" wrapText="1"/>
    </xf>
    <xf numFmtId="49" fontId="19" fillId="4" borderId="9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T294"/>
  <sheetViews>
    <sheetView view="pageBreakPreview" zoomScale="85" zoomScaleNormal="85" zoomScaleSheetLayoutView="85" workbookViewId="0">
      <pane ySplit="8" topLeftCell="A9" activePane="bottomLeft" state="frozen"/>
      <selection pane="bottomLeft" activeCell="C6" sqref="C6:C7"/>
    </sheetView>
  </sheetViews>
  <sheetFormatPr defaultColWidth="8.6640625" defaultRowHeight="13.8" x14ac:dyDescent="0.25"/>
  <cols>
    <col min="1" max="1" width="15.5546875" style="189" customWidth="1"/>
    <col min="2" max="2" width="15.6640625" style="31" customWidth="1"/>
    <col min="3" max="3" width="27.5546875" style="31" customWidth="1"/>
    <col min="4" max="4" width="18.5546875" style="31" customWidth="1"/>
    <col min="5" max="5" width="13.6640625" style="31" customWidth="1"/>
    <col min="6" max="6" width="16" style="31" customWidth="1"/>
    <col min="7" max="7" width="14.33203125" style="31" customWidth="1"/>
    <col min="8" max="8" width="16.33203125" style="31" customWidth="1"/>
    <col min="9" max="9" width="15" style="31" customWidth="1"/>
    <col min="10" max="10" width="16.44140625" style="31" customWidth="1"/>
    <col min="11" max="11" width="15.5546875" style="31" customWidth="1"/>
    <col min="12" max="12" width="11.6640625" style="1" bestFit="1" customWidth="1"/>
    <col min="13" max="258" width="8.6640625" style="1"/>
    <col min="259" max="259" width="15.5546875" style="1" customWidth="1"/>
    <col min="260" max="260" width="15.6640625" style="1" customWidth="1"/>
    <col min="261" max="261" width="31.33203125" style="1" customWidth="1"/>
    <col min="262" max="262" width="16.33203125" style="1" customWidth="1"/>
    <col min="263" max="263" width="15.5546875" style="1" customWidth="1"/>
    <col min="264" max="264" width="16" style="1" customWidth="1"/>
    <col min="265" max="265" width="16.33203125" style="1" customWidth="1"/>
    <col min="266" max="266" width="16.44140625" style="1" customWidth="1"/>
    <col min="267" max="267" width="15.5546875" style="1" customWidth="1"/>
    <col min="268" max="268" width="11.6640625" style="1" bestFit="1" customWidth="1"/>
    <col min="269" max="514" width="8.6640625" style="1"/>
    <col min="515" max="515" width="15.5546875" style="1" customWidth="1"/>
    <col min="516" max="516" width="15.6640625" style="1" customWidth="1"/>
    <col min="517" max="517" width="31.33203125" style="1" customWidth="1"/>
    <col min="518" max="518" width="16.33203125" style="1" customWidth="1"/>
    <col min="519" max="519" width="15.5546875" style="1" customWidth="1"/>
    <col min="520" max="520" width="16" style="1" customWidth="1"/>
    <col min="521" max="521" width="16.33203125" style="1" customWidth="1"/>
    <col min="522" max="522" width="16.44140625" style="1" customWidth="1"/>
    <col min="523" max="523" width="15.5546875" style="1" customWidth="1"/>
    <col min="524" max="524" width="11.6640625" style="1" bestFit="1" customWidth="1"/>
    <col min="525" max="770" width="8.6640625" style="1"/>
    <col min="771" max="771" width="15.5546875" style="1" customWidth="1"/>
    <col min="772" max="772" width="15.6640625" style="1" customWidth="1"/>
    <col min="773" max="773" width="31.33203125" style="1" customWidth="1"/>
    <col min="774" max="774" width="16.33203125" style="1" customWidth="1"/>
    <col min="775" max="775" width="15.5546875" style="1" customWidth="1"/>
    <col min="776" max="776" width="16" style="1" customWidth="1"/>
    <col min="777" max="777" width="16.33203125" style="1" customWidth="1"/>
    <col min="778" max="778" width="16.44140625" style="1" customWidth="1"/>
    <col min="779" max="779" width="15.5546875" style="1" customWidth="1"/>
    <col min="780" max="780" width="11.6640625" style="1" bestFit="1" customWidth="1"/>
    <col min="781" max="1026" width="8.6640625" style="1"/>
    <col min="1027" max="1027" width="15.5546875" style="1" customWidth="1"/>
    <col min="1028" max="1028" width="15.6640625" style="1" customWidth="1"/>
    <col min="1029" max="1029" width="31.33203125" style="1" customWidth="1"/>
    <col min="1030" max="1030" width="16.33203125" style="1" customWidth="1"/>
    <col min="1031" max="1031" width="15.5546875" style="1" customWidth="1"/>
    <col min="1032" max="1032" width="16" style="1" customWidth="1"/>
    <col min="1033" max="1033" width="16.33203125" style="1" customWidth="1"/>
    <col min="1034" max="1034" width="16.44140625" style="1" customWidth="1"/>
    <col min="1035" max="1035" width="15.5546875" style="1" customWidth="1"/>
    <col min="1036" max="1036" width="11.6640625" style="1" bestFit="1" customWidth="1"/>
    <col min="1037" max="1282" width="8.6640625" style="1"/>
    <col min="1283" max="1283" width="15.5546875" style="1" customWidth="1"/>
    <col min="1284" max="1284" width="15.6640625" style="1" customWidth="1"/>
    <col min="1285" max="1285" width="31.33203125" style="1" customWidth="1"/>
    <col min="1286" max="1286" width="16.33203125" style="1" customWidth="1"/>
    <col min="1287" max="1287" width="15.5546875" style="1" customWidth="1"/>
    <col min="1288" max="1288" width="16" style="1" customWidth="1"/>
    <col min="1289" max="1289" width="16.33203125" style="1" customWidth="1"/>
    <col min="1290" max="1290" width="16.44140625" style="1" customWidth="1"/>
    <col min="1291" max="1291" width="15.5546875" style="1" customWidth="1"/>
    <col min="1292" max="1292" width="11.6640625" style="1" bestFit="1" customWidth="1"/>
    <col min="1293" max="1538" width="8.6640625" style="1"/>
    <col min="1539" max="1539" width="15.5546875" style="1" customWidth="1"/>
    <col min="1540" max="1540" width="15.6640625" style="1" customWidth="1"/>
    <col min="1541" max="1541" width="31.33203125" style="1" customWidth="1"/>
    <col min="1542" max="1542" width="16.33203125" style="1" customWidth="1"/>
    <col min="1543" max="1543" width="15.5546875" style="1" customWidth="1"/>
    <col min="1544" max="1544" width="16" style="1" customWidth="1"/>
    <col min="1545" max="1545" width="16.33203125" style="1" customWidth="1"/>
    <col min="1546" max="1546" width="16.44140625" style="1" customWidth="1"/>
    <col min="1547" max="1547" width="15.5546875" style="1" customWidth="1"/>
    <col min="1548" max="1548" width="11.6640625" style="1" bestFit="1" customWidth="1"/>
    <col min="1549" max="1794" width="8.6640625" style="1"/>
    <col min="1795" max="1795" width="15.5546875" style="1" customWidth="1"/>
    <col min="1796" max="1796" width="15.6640625" style="1" customWidth="1"/>
    <col min="1797" max="1797" width="31.33203125" style="1" customWidth="1"/>
    <col min="1798" max="1798" width="16.33203125" style="1" customWidth="1"/>
    <col min="1799" max="1799" width="15.5546875" style="1" customWidth="1"/>
    <col min="1800" max="1800" width="16" style="1" customWidth="1"/>
    <col min="1801" max="1801" width="16.33203125" style="1" customWidth="1"/>
    <col min="1802" max="1802" width="16.44140625" style="1" customWidth="1"/>
    <col min="1803" max="1803" width="15.5546875" style="1" customWidth="1"/>
    <col min="1804" max="1804" width="11.6640625" style="1" bestFit="1" customWidth="1"/>
    <col min="1805" max="2050" width="8.6640625" style="1"/>
    <col min="2051" max="2051" width="15.5546875" style="1" customWidth="1"/>
    <col min="2052" max="2052" width="15.6640625" style="1" customWidth="1"/>
    <col min="2053" max="2053" width="31.33203125" style="1" customWidth="1"/>
    <col min="2054" max="2054" width="16.33203125" style="1" customWidth="1"/>
    <col min="2055" max="2055" width="15.5546875" style="1" customWidth="1"/>
    <col min="2056" max="2056" width="16" style="1" customWidth="1"/>
    <col min="2057" max="2057" width="16.33203125" style="1" customWidth="1"/>
    <col min="2058" max="2058" width="16.44140625" style="1" customWidth="1"/>
    <col min="2059" max="2059" width="15.5546875" style="1" customWidth="1"/>
    <col min="2060" max="2060" width="11.6640625" style="1" bestFit="1" customWidth="1"/>
    <col min="2061" max="2306" width="8.6640625" style="1"/>
    <col min="2307" max="2307" width="15.5546875" style="1" customWidth="1"/>
    <col min="2308" max="2308" width="15.6640625" style="1" customWidth="1"/>
    <col min="2309" max="2309" width="31.33203125" style="1" customWidth="1"/>
    <col min="2310" max="2310" width="16.33203125" style="1" customWidth="1"/>
    <col min="2311" max="2311" width="15.5546875" style="1" customWidth="1"/>
    <col min="2312" max="2312" width="16" style="1" customWidth="1"/>
    <col min="2313" max="2313" width="16.33203125" style="1" customWidth="1"/>
    <col min="2314" max="2314" width="16.44140625" style="1" customWidth="1"/>
    <col min="2315" max="2315" width="15.5546875" style="1" customWidth="1"/>
    <col min="2316" max="2316" width="11.6640625" style="1" bestFit="1" customWidth="1"/>
    <col min="2317" max="2562" width="8.6640625" style="1"/>
    <col min="2563" max="2563" width="15.5546875" style="1" customWidth="1"/>
    <col min="2564" max="2564" width="15.6640625" style="1" customWidth="1"/>
    <col min="2565" max="2565" width="31.33203125" style="1" customWidth="1"/>
    <col min="2566" max="2566" width="16.33203125" style="1" customWidth="1"/>
    <col min="2567" max="2567" width="15.5546875" style="1" customWidth="1"/>
    <col min="2568" max="2568" width="16" style="1" customWidth="1"/>
    <col min="2569" max="2569" width="16.33203125" style="1" customWidth="1"/>
    <col min="2570" max="2570" width="16.44140625" style="1" customWidth="1"/>
    <col min="2571" max="2571" width="15.5546875" style="1" customWidth="1"/>
    <col min="2572" max="2572" width="11.6640625" style="1" bestFit="1" customWidth="1"/>
    <col min="2573" max="2818" width="8.6640625" style="1"/>
    <col min="2819" max="2819" width="15.5546875" style="1" customWidth="1"/>
    <col min="2820" max="2820" width="15.6640625" style="1" customWidth="1"/>
    <col min="2821" max="2821" width="31.33203125" style="1" customWidth="1"/>
    <col min="2822" max="2822" width="16.33203125" style="1" customWidth="1"/>
    <col min="2823" max="2823" width="15.5546875" style="1" customWidth="1"/>
    <col min="2824" max="2824" width="16" style="1" customWidth="1"/>
    <col min="2825" max="2825" width="16.33203125" style="1" customWidth="1"/>
    <col min="2826" max="2826" width="16.44140625" style="1" customWidth="1"/>
    <col min="2827" max="2827" width="15.5546875" style="1" customWidth="1"/>
    <col min="2828" max="2828" width="11.6640625" style="1" bestFit="1" customWidth="1"/>
    <col min="2829" max="3074" width="8.6640625" style="1"/>
    <col min="3075" max="3075" width="15.5546875" style="1" customWidth="1"/>
    <col min="3076" max="3076" width="15.6640625" style="1" customWidth="1"/>
    <col min="3077" max="3077" width="31.33203125" style="1" customWidth="1"/>
    <col min="3078" max="3078" width="16.33203125" style="1" customWidth="1"/>
    <col min="3079" max="3079" width="15.5546875" style="1" customWidth="1"/>
    <col min="3080" max="3080" width="16" style="1" customWidth="1"/>
    <col min="3081" max="3081" width="16.33203125" style="1" customWidth="1"/>
    <col min="3082" max="3082" width="16.44140625" style="1" customWidth="1"/>
    <col min="3083" max="3083" width="15.5546875" style="1" customWidth="1"/>
    <col min="3084" max="3084" width="11.6640625" style="1" bestFit="1" customWidth="1"/>
    <col min="3085" max="3330" width="8.6640625" style="1"/>
    <col min="3331" max="3331" width="15.5546875" style="1" customWidth="1"/>
    <col min="3332" max="3332" width="15.6640625" style="1" customWidth="1"/>
    <col min="3333" max="3333" width="31.33203125" style="1" customWidth="1"/>
    <col min="3334" max="3334" width="16.33203125" style="1" customWidth="1"/>
    <col min="3335" max="3335" width="15.5546875" style="1" customWidth="1"/>
    <col min="3336" max="3336" width="16" style="1" customWidth="1"/>
    <col min="3337" max="3337" width="16.33203125" style="1" customWidth="1"/>
    <col min="3338" max="3338" width="16.44140625" style="1" customWidth="1"/>
    <col min="3339" max="3339" width="15.5546875" style="1" customWidth="1"/>
    <col min="3340" max="3340" width="11.6640625" style="1" bestFit="1" customWidth="1"/>
    <col min="3341" max="3586" width="8.6640625" style="1"/>
    <col min="3587" max="3587" width="15.5546875" style="1" customWidth="1"/>
    <col min="3588" max="3588" width="15.6640625" style="1" customWidth="1"/>
    <col min="3589" max="3589" width="31.33203125" style="1" customWidth="1"/>
    <col min="3590" max="3590" width="16.33203125" style="1" customWidth="1"/>
    <col min="3591" max="3591" width="15.5546875" style="1" customWidth="1"/>
    <col min="3592" max="3592" width="16" style="1" customWidth="1"/>
    <col min="3593" max="3593" width="16.33203125" style="1" customWidth="1"/>
    <col min="3594" max="3594" width="16.44140625" style="1" customWidth="1"/>
    <col min="3595" max="3595" width="15.5546875" style="1" customWidth="1"/>
    <col min="3596" max="3596" width="11.6640625" style="1" bestFit="1" customWidth="1"/>
    <col min="3597" max="3842" width="8.6640625" style="1"/>
    <col min="3843" max="3843" width="15.5546875" style="1" customWidth="1"/>
    <col min="3844" max="3844" width="15.6640625" style="1" customWidth="1"/>
    <col min="3845" max="3845" width="31.33203125" style="1" customWidth="1"/>
    <col min="3846" max="3846" width="16.33203125" style="1" customWidth="1"/>
    <col min="3847" max="3847" width="15.5546875" style="1" customWidth="1"/>
    <col min="3848" max="3848" width="16" style="1" customWidth="1"/>
    <col min="3849" max="3849" width="16.33203125" style="1" customWidth="1"/>
    <col min="3850" max="3850" width="16.44140625" style="1" customWidth="1"/>
    <col min="3851" max="3851" width="15.5546875" style="1" customWidth="1"/>
    <col min="3852" max="3852" width="11.6640625" style="1" bestFit="1" customWidth="1"/>
    <col min="3853" max="4098" width="8.6640625" style="1"/>
    <col min="4099" max="4099" width="15.5546875" style="1" customWidth="1"/>
    <col min="4100" max="4100" width="15.6640625" style="1" customWidth="1"/>
    <col min="4101" max="4101" width="31.33203125" style="1" customWidth="1"/>
    <col min="4102" max="4102" width="16.33203125" style="1" customWidth="1"/>
    <col min="4103" max="4103" width="15.5546875" style="1" customWidth="1"/>
    <col min="4104" max="4104" width="16" style="1" customWidth="1"/>
    <col min="4105" max="4105" width="16.33203125" style="1" customWidth="1"/>
    <col min="4106" max="4106" width="16.44140625" style="1" customWidth="1"/>
    <col min="4107" max="4107" width="15.5546875" style="1" customWidth="1"/>
    <col min="4108" max="4108" width="11.6640625" style="1" bestFit="1" customWidth="1"/>
    <col min="4109" max="4354" width="8.6640625" style="1"/>
    <col min="4355" max="4355" width="15.5546875" style="1" customWidth="1"/>
    <col min="4356" max="4356" width="15.6640625" style="1" customWidth="1"/>
    <col min="4357" max="4357" width="31.33203125" style="1" customWidth="1"/>
    <col min="4358" max="4358" width="16.33203125" style="1" customWidth="1"/>
    <col min="4359" max="4359" width="15.5546875" style="1" customWidth="1"/>
    <col min="4360" max="4360" width="16" style="1" customWidth="1"/>
    <col min="4361" max="4361" width="16.33203125" style="1" customWidth="1"/>
    <col min="4362" max="4362" width="16.44140625" style="1" customWidth="1"/>
    <col min="4363" max="4363" width="15.5546875" style="1" customWidth="1"/>
    <col min="4364" max="4364" width="11.6640625" style="1" bestFit="1" customWidth="1"/>
    <col min="4365" max="4610" width="8.6640625" style="1"/>
    <col min="4611" max="4611" width="15.5546875" style="1" customWidth="1"/>
    <col min="4612" max="4612" width="15.6640625" style="1" customWidth="1"/>
    <col min="4613" max="4613" width="31.33203125" style="1" customWidth="1"/>
    <col min="4614" max="4614" width="16.33203125" style="1" customWidth="1"/>
    <col min="4615" max="4615" width="15.5546875" style="1" customWidth="1"/>
    <col min="4616" max="4616" width="16" style="1" customWidth="1"/>
    <col min="4617" max="4617" width="16.33203125" style="1" customWidth="1"/>
    <col min="4618" max="4618" width="16.44140625" style="1" customWidth="1"/>
    <col min="4619" max="4619" width="15.5546875" style="1" customWidth="1"/>
    <col min="4620" max="4620" width="11.6640625" style="1" bestFit="1" customWidth="1"/>
    <col min="4621" max="4866" width="8.6640625" style="1"/>
    <col min="4867" max="4867" width="15.5546875" style="1" customWidth="1"/>
    <col min="4868" max="4868" width="15.6640625" style="1" customWidth="1"/>
    <col min="4869" max="4869" width="31.33203125" style="1" customWidth="1"/>
    <col min="4870" max="4870" width="16.33203125" style="1" customWidth="1"/>
    <col min="4871" max="4871" width="15.5546875" style="1" customWidth="1"/>
    <col min="4872" max="4872" width="16" style="1" customWidth="1"/>
    <col min="4873" max="4873" width="16.33203125" style="1" customWidth="1"/>
    <col min="4874" max="4874" width="16.44140625" style="1" customWidth="1"/>
    <col min="4875" max="4875" width="15.5546875" style="1" customWidth="1"/>
    <col min="4876" max="4876" width="11.6640625" style="1" bestFit="1" customWidth="1"/>
    <col min="4877" max="5122" width="8.6640625" style="1"/>
    <col min="5123" max="5123" width="15.5546875" style="1" customWidth="1"/>
    <col min="5124" max="5124" width="15.6640625" style="1" customWidth="1"/>
    <col min="5125" max="5125" width="31.33203125" style="1" customWidth="1"/>
    <col min="5126" max="5126" width="16.33203125" style="1" customWidth="1"/>
    <col min="5127" max="5127" width="15.5546875" style="1" customWidth="1"/>
    <col min="5128" max="5128" width="16" style="1" customWidth="1"/>
    <col min="5129" max="5129" width="16.33203125" style="1" customWidth="1"/>
    <col min="5130" max="5130" width="16.44140625" style="1" customWidth="1"/>
    <col min="5131" max="5131" width="15.5546875" style="1" customWidth="1"/>
    <col min="5132" max="5132" width="11.6640625" style="1" bestFit="1" customWidth="1"/>
    <col min="5133" max="5378" width="8.6640625" style="1"/>
    <col min="5379" max="5379" width="15.5546875" style="1" customWidth="1"/>
    <col min="5380" max="5380" width="15.6640625" style="1" customWidth="1"/>
    <col min="5381" max="5381" width="31.33203125" style="1" customWidth="1"/>
    <col min="5382" max="5382" width="16.33203125" style="1" customWidth="1"/>
    <col min="5383" max="5383" width="15.5546875" style="1" customWidth="1"/>
    <col min="5384" max="5384" width="16" style="1" customWidth="1"/>
    <col min="5385" max="5385" width="16.33203125" style="1" customWidth="1"/>
    <col min="5386" max="5386" width="16.44140625" style="1" customWidth="1"/>
    <col min="5387" max="5387" width="15.5546875" style="1" customWidth="1"/>
    <col min="5388" max="5388" width="11.6640625" style="1" bestFit="1" customWidth="1"/>
    <col min="5389" max="5634" width="8.6640625" style="1"/>
    <col min="5635" max="5635" width="15.5546875" style="1" customWidth="1"/>
    <col min="5636" max="5636" width="15.6640625" style="1" customWidth="1"/>
    <col min="5637" max="5637" width="31.33203125" style="1" customWidth="1"/>
    <col min="5638" max="5638" width="16.33203125" style="1" customWidth="1"/>
    <col min="5639" max="5639" width="15.5546875" style="1" customWidth="1"/>
    <col min="5640" max="5640" width="16" style="1" customWidth="1"/>
    <col min="5641" max="5641" width="16.33203125" style="1" customWidth="1"/>
    <col min="5642" max="5642" width="16.44140625" style="1" customWidth="1"/>
    <col min="5643" max="5643" width="15.5546875" style="1" customWidth="1"/>
    <col min="5644" max="5644" width="11.6640625" style="1" bestFit="1" customWidth="1"/>
    <col min="5645" max="5890" width="8.6640625" style="1"/>
    <col min="5891" max="5891" width="15.5546875" style="1" customWidth="1"/>
    <col min="5892" max="5892" width="15.6640625" style="1" customWidth="1"/>
    <col min="5893" max="5893" width="31.33203125" style="1" customWidth="1"/>
    <col min="5894" max="5894" width="16.33203125" style="1" customWidth="1"/>
    <col min="5895" max="5895" width="15.5546875" style="1" customWidth="1"/>
    <col min="5896" max="5896" width="16" style="1" customWidth="1"/>
    <col min="5897" max="5897" width="16.33203125" style="1" customWidth="1"/>
    <col min="5898" max="5898" width="16.44140625" style="1" customWidth="1"/>
    <col min="5899" max="5899" width="15.5546875" style="1" customWidth="1"/>
    <col min="5900" max="5900" width="11.6640625" style="1" bestFit="1" customWidth="1"/>
    <col min="5901" max="6146" width="8.6640625" style="1"/>
    <col min="6147" max="6147" width="15.5546875" style="1" customWidth="1"/>
    <col min="6148" max="6148" width="15.6640625" style="1" customWidth="1"/>
    <col min="6149" max="6149" width="31.33203125" style="1" customWidth="1"/>
    <col min="6150" max="6150" width="16.33203125" style="1" customWidth="1"/>
    <col min="6151" max="6151" width="15.5546875" style="1" customWidth="1"/>
    <col min="6152" max="6152" width="16" style="1" customWidth="1"/>
    <col min="6153" max="6153" width="16.33203125" style="1" customWidth="1"/>
    <col min="6154" max="6154" width="16.44140625" style="1" customWidth="1"/>
    <col min="6155" max="6155" width="15.5546875" style="1" customWidth="1"/>
    <col min="6156" max="6156" width="11.6640625" style="1" bestFit="1" customWidth="1"/>
    <col min="6157" max="6402" width="8.6640625" style="1"/>
    <col min="6403" max="6403" width="15.5546875" style="1" customWidth="1"/>
    <col min="6404" max="6404" width="15.6640625" style="1" customWidth="1"/>
    <col min="6405" max="6405" width="31.33203125" style="1" customWidth="1"/>
    <col min="6406" max="6406" width="16.33203125" style="1" customWidth="1"/>
    <col min="6407" max="6407" width="15.5546875" style="1" customWidth="1"/>
    <col min="6408" max="6408" width="16" style="1" customWidth="1"/>
    <col min="6409" max="6409" width="16.33203125" style="1" customWidth="1"/>
    <col min="6410" max="6410" width="16.44140625" style="1" customWidth="1"/>
    <col min="6411" max="6411" width="15.5546875" style="1" customWidth="1"/>
    <col min="6412" max="6412" width="11.6640625" style="1" bestFit="1" customWidth="1"/>
    <col min="6413" max="6658" width="8.6640625" style="1"/>
    <col min="6659" max="6659" width="15.5546875" style="1" customWidth="1"/>
    <col min="6660" max="6660" width="15.6640625" style="1" customWidth="1"/>
    <col min="6661" max="6661" width="31.33203125" style="1" customWidth="1"/>
    <col min="6662" max="6662" width="16.33203125" style="1" customWidth="1"/>
    <col min="6663" max="6663" width="15.5546875" style="1" customWidth="1"/>
    <col min="6664" max="6664" width="16" style="1" customWidth="1"/>
    <col min="6665" max="6665" width="16.33203125" style="1" customWidth="1"/>
    <col min="6666" max="6666" width="16.44140625" style="1" customWidth="1"/>
    <col min="6667" max="6667" width="15.5546875" style="1" customWidth="1"/>
    <col min="6668" max="6668" width="11.6640625" style="1" bestFit="1" customWidth="1"/>
    <col min="6669" max="6914" width="8.6640625" style="1"/>
    <col min="6915" max="6915" width="15.5546875" style="1" customWidth="1"/>
    <col min="6916" max="6916" width="15.6640625" style="1" customWidth="1"/>
    <col min="6917" max="6917" width="31.33203125" style="1" customWidth="1"/>
    <col min="6918" max="6918" width="16.33203125" style="1" customWidth="1"/>
    <col min="6919" max="6919" width="15.5546875" style="1" customWidth="1"/>
    <col min="6920" max="6920" width="16" style="1" customWidth="1"/>
    <col min="6921" max="6921" width="16.33203125" style="1" customWidth="1"/>
    <col min="6922" max="6922" width="16.44140625" style="1" customWidth="1"/>
    <col min="6923" max="6923" width="15.5546875" style="1" customWidth="1"/>
    <col min="6924" max="6924" width="11.6640625" style="1" bestFit="1" customWidth="1"/>
    <col min="6925" max="7170" width="8.6640625" style="1"/>
    <col min="7171" max="7171" width="15.5546875" style="1" customWidth="1"/>
    <col min="7172" max="7172" width="15.6640625" style="1" customWidth="1"/>
    <col min="7173" max="7173" width="31.33203125" style="1" customWidth="1"/>
    <col min="7174" max="7174" width="16.33203125" style="1" customWidth="1"/>
    <col min="7175" max="7175" width="15.5546875" style="1" customWidth="1"/>
    <col min="7176" max="7176" width="16" style="1" customWidth="1"/>
    <col min="7177" max="7177" width="16.33203125" style="1" customWidth="1"/>
    <col min="7178" max="7178" width="16.44140625" style="1" customWidth="1"/>
    <col min="7179" max="7179" width="15.5546875" style="1" customWidth="1"/>
    <col min="7180" max="7180" width="11.6640625" style="1" bestFit="1" customWidth="1"/>
    <col min="7181" max="7426" width="8.6640625" style="1"/>
    <col min="7427" max="7427" width="15.5546875" style="1" customWidth="1"/>
    <col min="7428" max="7428" width="15.6640625" style="1" customWidth="1"/>
    <col min="7429" max="7429" width="31.33203125" style="1" customWidth="1"/>
    <col min="7430" max="7430" width="16.33203125" style="1" customWidth="1"/>
    <col min="7431" max="7431" width="15.5546875" style="1" customWidth="1"/>
    <col min="7432" max="7432" width="16" style="1" customWidth="1"/>
    <col min="7433" max="7433" width="16.33203125" style="1" customWidth="1"/>
    <col min="7434" max="7434" width="16.44140625" style="1" customWidth="1"/>
    <col min="7435" max="7435" width="15.5546875" style="1" customWidth="1"/>
    <col min="7436" max="7436" width="11.6640625" style="1" bestFit="1" customWidth="1"/>
    <col min="7437" max="7682" width="8.6640625" style="1"/>
    <col min="7683" max="7683" width="15.5546875" style="1" customWidth="1"/>
    <col min="7684" max="7684" width="15.6640625" style="1" customWidth="1"/>
    <col min="7685" max="7685" width="31.33203125" style="1" customWidth="1"/>
    <col min="7686" max="7686" width="16.33203125" style="1" customWidth="1"/>
    <col min="7687" max="7687" width="15.5546875" style="1" customWidth="1"/>
    <col min="7688" max="7688" width="16" style="1" customWidth="1"/>
    <col min="7689" max="7689" width="16.33203125" style="1" customWidth="1"/>
    <col min="7690" max="7690" width="16.44140625" style="1" customWidth="1"/>
    <col min="7691" max="7691" width="15.5546875" style="1" customWidth="1"/>
    <col min="7692" max="7692" width="11.6640625" style="1" bestFit="1" customWidth="1"/>
    <col min="7693" max="7938" width="8.6640625" style="1"/>
    <col min="7939" max="7939" width="15.5546875" style="1" customWidth="1"/>
    <col min="7940" max="7940" width="15.6640625" style="1" customWidth="1"/>
    <col min="7941" max="7941" width="31.33203125" style="1" customWidth="1"/>
    <col min="7942" max="7942" width="16.33203125" style="1" customWidth="1"/>
    <col min="7943" max="7943" width="15.5546875" style="1" customWidth="1"/>
    <col min="7944" max="7944" width="16" style="1" customWidth="1"/>
    <col min="7945" max="7945" width="16.33203125" style="1" customWidth="1"/>
    <col min="7946" max="7946" width="16.44140625" style="1" customWidth="1"/>
    <col min="7947" max="7947" width="15.5546875" style="1" customWidth="1"/>
    <col min="7948" max="7948" width="11.6640625" style="1" bestFit="1" customWidth="1"/>
    <col min="7949" max="8194" width="8.6640625" style="1"/>
    <col min="8195" max="8195" width="15.5546875" style="1" customWidth="1"/>
    <col min="8196" max="8196" width="15.6640625" style="1" customWidth="1"/>
    <col min="8197" max="8197" width="31.33203125" style="1" customWidth="1"/>
    <col min="8198" max="8198" width="16.33203125" style="1" customWidth="1"/>
    <col min="8199" max="8199" width="15.5546875" style="1" customWidth="1"/>
    <col min="8200" max="8200" width="16" style="1" customWidth="1"/>
    <col min="8201" max="8201" width="16.33203125" style="1" customWidth="1"/>
    <col min="8202" max="8202" width="16.44140625" style="1" customWidth="1"/>
    <col min="8203" max="8203" width="15.5546875" style="1" customWidth="1"/>
    <col min="8204" max="8204" width="11.6640625" style="1" bestFit="1" customWidth="1"/>
    <col min="8205" max="8450" width="8.6640625" style="1"/>
    <col min="8451" max="8451" width="15.5546875" style="1" customWidth="1"/>
    <col min="8452" max="8452" width="15.6640625" style="1" customWidth="1"/>
    <col min="8453" max="8453" width="31.33203125" style="1" customWidth="1"/>
    <col min="8454" max="8454" width="16.33203125" style="1" customWidth="1"/>
    <col min="8455" max="8455" width="15.5546875" style="1" customWidth="1"/>
    <col min="8456" max="8456" width="16" style="1" customWidth="1"/>
    <col min="8457" max="8457" width="16.33203125" style="1" customWidth="1"/>
    <col min="8458" max="8458" width="16.44140625" style="1" customWidth="1"/>
    <col min="8459" max="8459" width="15.5546875" style="1" customWidth="1"/>
    <col min="8460" max="8460" width="11.6640625" style="1" bestFit="1" customWidth="1"/>
    <col min="8461" max="8706" width="8.6640625" style="1"/>
    <col min="8707" max="8707" width="15.5546875" style="1" customWidth="1"/>
    <col min="8708" max="8708" width="15.6640625" style="1" customWidth="1"/>
    <col min="8709" max="8709" width="31.33203125" style="1" customWidth="1"/>
    <col min="8710" max="8710" width="16.33203125" style="1" customWidth="1"/>
    <col min="8711" max="8711" width="15.5546875" style="1" customWidth="1"/>
    <col min="8712" max="8712" width="16" style="1" customWidth="1"/>
    <col min="8713" max="8713" width="16.33203125" style="1" customWidth="1"/>
    <col min="8714" max="8714" width="16.44140625" style="1" customWidth="1"/>
    <col min="8715" max="8715" width="15.5546875" style="1" customWidth="1"/>
    <col min="8716" max="8716" width="11.6640625" style="1" bestFit="1" customWidth="1"/>
    <col min="8717" max="8962" width="8.6640625" style="1"/>
    <col min="8963" max="8963" width="15.5546875" style="1" customWidth="1"/>
    <col min="8964" max="8964" width="15.6640625" style="1" customWidth="1"/>
    <col min="8965" max="8965" width="31.33203125" style="1" customWidth="1"/>
    <col min="8966" max="8966" width="16.33203125" style="1" customWidth="1"/>
    <col min="8967" max="8967" width="15.5546875" style="1" customWidth="1"/>
    <col min="8968" max="8968" width="16" style="1" customWidth="1"/>
    <col min="8969" max="8969" width="16.33203125" style="1" customWidth="1"/>
    <col min="8970" max="8970" width="16.44140625" style="1" customWidth="1"/>
    <col min="8971" max="8971" width="15.5546875" style="1" customWidth="1"/>
    <col min="8972" max="8972" width="11.6640625" style="1" bestFit="1" customWidth="1"/>
    <col min="8973" max="9218" width="8.6640625" style="1"/>
    <col min="9219" max="9219" width="15.5546875" style="1" customWidth="1"/>
    <col min="9220" max="9220" width="15.6640625" style="1" customWidth="1"/>
    <col min="9221" max="9221" width="31.33203125" style="1" customWidth="1"/>
    <col min="9222" max="9222" width="16.33203125" style="1" customWidth="1"/>
    <col min="9223" max="9223" width="15.5546875" style="1" customWidth="1"/>
    <col min="9224" max="9224" width="16" style="1" customWidth="1"/>
    <col min="9225" max="9225" width="16.33203125" style="1" customWidth="1"/>
    <col min="9226" max="9226" width="16.44140625" style="1" customWidth="1"/>
    <col min="9227" max="9227" width="15.5546875" style="1" customWidth="1"/>
    <col min="9228" max="9228" width="11.6640625" style="1" bestFit="1" customWidth="1"/>
    <col min="9229" max="9474" width="8.6640625" style="1"/>
    <col min="9475" max="9475" width="15.5546875" style="1" customWidth="1"/>
    <col min="9476" max="9476" width="15.6640625" style="1" customWidth="1"/>
    <col min="9477" max="9477" width="31.33203125" style="1" customWidth="1"/>
    <col min="9478" max="9478" width="16.33203125" style="1" customWidth="1"/>
    <col min="9479" max="9479" width="15.5546875" style="1" customWidth="1"/>
    <col min="9480" max="9480" width="16" style="1" customWidth="1"/>
    <col min="9481" max="9481" width="16.33203125" style="1" customWidth="1"/>
    <col min="9482" max="9482" width="16.44140625" style="1" customWidth="1"/>
    <col min="9483" max="9483" width="15.5546875" style="1" customWidth="1"/>
    <col min="9484" max="9484" width="11.6640625" style="1" bestFit="1" customWidth="1"/>
    <col min="9485" max="9730" width="8.6640625" style="1"/>
    <col min="9731" max="9731" width="15.5546875" style="1" customWidth="1"/>
    <col min="9732" max="9732" width="15.6640625" style="1" customWidth="1"/>
    <col min="9733" max="9733" width="31.33203125" style="1" customWidth="1"/>
    <col min="9734" max="9734" width="16.33203125" style="1" customWidth="1"/>
    <col min="9735" max="9735" width="15.5546875" style="1" customWidth="1"/>
    <col min="9736" max="9736" width="16" style="1" customWidth="1"/>
    <col min="9737" max="9737" width="16.33203125" style="1" customWidth="1"/>
    <col min="9738" max="9738" width="16.44140625" style="1" customWidth="1"/>
    <col min="9739" max="9739" width="15.5546875" style="1" customWidth="1"/>
    <col min="9740" max="9740" width="11.6640625" style="1" bestFit="1" customWidth="1"/>
    <col min="9741" max="9986" width="8.6640625" style="1"/>
    <col min="9987" max="9987" width="15.5546875" style="1" customWidth="1"/>
    <col min="9988" max="9988" width="15.6640625" style="1" customWidth="1"/>
    <col min="9989" max="9989" width="31.33203125" style="1" customWidth="1"/>
    <col min="9990" max="9990" width="16.33203125" style="1" customWidth="1"/>
    <col min="9991" max="9991" width="15.5546875" style="1" customWidth="1"/>
    <col min="9992" max="9992" width="16" style="1" customWidth="1"/>
    <col min="9993" max="9993" width="16.33203125" style="1" customWidth="1"/>
    <col min="9994" max="9994" width="16.44140625" style="1" customWidth="1"/>
    <col min="9995" max="9995" width="15.5546875" style="1" customWidth="1"/>
    <col min="9996" max="9996" width="11.6640625" style="1" bestFit="1" customWidth="1"/>
    <col min="9997" max="10242" width="8.6640625" style="1"/>
    <col min="10243" max="10243" width="15.5546875" style="1" customWidth="1"/>
    <col min="10244" max="10244" width="15.6640625" style="1" customWidth="1"/>
    <col min="10245" max="10245" width="31.33203125" style="1" customWidth="1"/>
    <col min="10246" max="10246" width="16.33203125" style="1" customWidth="1"/>
    <col min="10247" max="10247" width="15.5546875" style="1" customWidth="1"/>
    <col min="10248" max="10248" width="16" style="1" customWidth="1"/>
    <col min="10249" max="10249" width="16.33203125" style="1" customWidth="1"/>
    <col min="10250" max="10250" width="16.44140625" style="1" customWidth="1"/>
    <col min="10251" max="10251" width="15.5546875" style="1" customWidth="1"/>
    <col min="10252" max="10252" width="11.6640625" style="1" bestFit="1" customWidth="1"/>
    <col min="10253" max="10498" width="8.6640625" style="1"/>
    <col min="10499" max="10499" width="15.5546875" style="1" customWidth="1"/>
    <col min="10500" max="10500" width="15.6640625" style="1" customWidth="1"/>
    <col min="10501" max="10501" width="31.33203125" style="1" customWidth="1"/>
    <col min="10502" max="10502" width="16.33203125" style="1" customWidth="1"/>
    <col min="10503" max="10503" width="15.5546875" style="1" customWidth="1"/>
    <col min="10504" max="10504" width="16" style="1" customWidth="1"/>
    <col min="10505" max="10505" width="16.33203125" style="1" customWidth="1"/>
    <col min="10506" max="10506" width="16.44140625" style="1" customWidth="1"/>
    <col min="10507" max="10507" width="15.5546875" style="1" customWidth="1"/>
    <col min="10508" max="10508" width="11.6640625" style="1" bestFit="1" customWidth="1"/>
    <col min="10509" max="10754" width="8.6640625" style="1"/>
    <col min="10755" max="10755" width="15.5546875" style="1" customWidth="1"/>
    <col min="10756" max="10756" width="15.6640625" style="1" customWidth="1"/>
    <col min="10757" max="10757" width="31.33203125" style="1" customWidth="1"/>
    <col min="10758" max="10758" width="16.33203125" style="1" customWidth="1"/>
    <col min="10759" max="10759" width="15.5546875" style="1" customWidth="1"/>
    <col min="10760" max="10760" width="16" style="1" customWidth="1"/>
    <col min="10761" max="10761" width="16.33203125" style="1" customWidth="1"/>
    <col min="10762" max="10762" width="16.44140625" style="1" customWidth="1"/>
    <col min="10763" max="10763" width="15.5546875" style="1" customWidth="1"/>
    <col min="10764" max="10764" width="11.6640625" style="1" bestFit="1" customWidth="1"/>
    <col min="10765" max="11010" width="8.6640625" style="1"/>
    <col min="11011" max="11011" width="15.5546875" style="1" customWidth="1"/>
    <col min="11012" max="11012" width="15.6640625" style="1" customWidth="1"/>
    <col min="11013" max="11013" width="31.33203125" style="1" customWidth="1"/>
    <col min="11014" max="11014" width="16.33203125" style="1" customWidth="1"/>
    <col min="11015" max="11015" width="15.5546875" style="1" customWidth="1"/>
    <col min="11016" max="11016" width="16" style="1" customWidth="1"/>
    <col min="11017" max="11017" width="16.33203125" style="1" customWidth="1"/>
    <col min="11018" max="11018" width="16.44140625" style="1" customWidth="1"/>
    <col min="11019" max="11019" width="15.5546875" style="1" customWidth="1"/>
    <col min="11020" max="11020" width="11.6640625" style="1" bestFit="1" customWidth="1"/>
    <col min="11021" max="11266" width="8.6640625" style="1"/>
    <col min="11267" max="11267" width="15.5546875" style="1" customWidth="1"/>
    <col min="11268" max="11268" width="15.6640625" style="1" customWidth="1"/>
    <col min="11269" max="11269" width="31.33203125" style="1" customWidth="1"/>
    <col min="11270" max="11270" width="16.33203125" style="1" customWidth="1"/>
    <col min="11271" max="11271" width="15.5546875" style="1" customWidth="1"/>
    <col min="11272" max="11272" width="16" style="1" customWidth="1"/>
    <col min="11273" max="11273" width="16.33203125" style="1" customWidth="1"/>
    <col min="11274" max="11274" width="16.44140625" style="1" customWidth="1"/>
    <col min="11275" max="11275" width="15.5546875" style="1" customWidth="1"/>
    <col min="11276" max="11276" width="11.6640625" style="1" bestFit="1" customWidth="1"/>
    <col min="11277" max="11522" width="8.6640625" style="1"/>
    <col min="11523" max="11523" width="15.5546875" style="1" customWidth="1"/>
    <col min="11524" max="11524" width="15.6640625" style="1" customWidth="1"/>
    <col min="11525" max="11525" width="31.33203125" style="1" customWidth="1"/>
    <col min="11526" max="11526" width="16.33203125" style="1" customWidth="1"/>
    <col min="11527" max="11527" width="15.5546875" style="1" customWidth="1"/>
    <col min="11528" max="11528" width="16" style="1" customWidth="1"/>
    <col min="11529" max="11529" width="16.33203125" style="1" customWidth="1"/>
    <col min="11530" max="11530" width="16.44140625" style="1" customWidth="1"/>
    <col min="11531" max="11531" width="15.5546875" style="1" customWidth="1"/>
    <col min="11532" max="11532" width="11.6640625" style="1" bestFit="1" customWidth="1"/>
    <col min="11533" max="11778" width="8.6640625" style="1"/>
    <col min="11779" max="11779" width="15.5546875" style="1" customWidth="1"/>
    <col min="11780" max="11780" width="15.6640625" style="1" customWidth="1"/>
    <col min="11781" max="11781" width="31.33203125" style="1" customWidth="1"/>
    <col min="11782" max="11782" width="16.33203125" style="1" customWidth="1"/>
    <col min="11783" max="11783" width="15.5546875" style="1" customWidth="1"/>
    <col min="11784" max="11784" width="16" style="1" customWidth="1"/>
    <col min="11785" max="11785" width="16.33203125" style="1" customWidth="1"/>
    <col min="11786" max="11786" width="16.44140625" style="1" customWidth="1"/>
    <col min="11787" max="11787" width="15.5546875" style="1" customWidth="1"/>
    <col min="11788" max="11788" width="11.6640625" style="1" bestFit="1" customWidth="1"/>
    <col min="11789" max="12034" width="8.6640625" style="1"/>
    <col min="12035" max="12035" width="15.5546875" style="1" customWidth="1"/>
    <col min="12036" max="12036" width="15.6640625" style="1" customWidth="1"/>
    <col min="12037" max="12037" width="31.33203125" style="1" customWidth="1"/>
    <col min="12038" max="12038" width="16.33203125" style="1" customWidth="1"/>
    <col min="12039" max="12039" width="15.5546875" style="1" customWidth="1"/>
    <col min="12040" max="12040" width="16" style="1" customWidth="1"/>
    <col min="12041" max="12041" width="16.33203125" style="1" customWidth="1"/>
    <col min="12042" max="12042" width="16.44140625" style="1" customWidth="1"/>
    <col min="12043" max="12043" width="15.5546875" style="1" customWidth="1"/>
    <col min="12044" max="12044" width="11.6640625" style="1" bestFit="1" customWidth="1"/>
    <col min="12045" max="12290" width="8.6640625" style="1"/>
    <col min="12291" max="12291" width="15.5546875" style="1" customWidth="1"/>
    <col min="12292" max="12292" width="15.6640625" style="1" customWidth="1"/>
    <col min="12293" max="12293" width="31.33203125" style="1" customWidth="1"/>
    <col min="12294" max="12294" width="16.33203125" style="1" customWidth="1"/>
    <col min="12295" max="12295" width="15.5546875" style="1" customWidth="1"/>
    <col min="12296" max="12296" width="16" style="1" customWidth="1"/>
    <col min="12297" max="12297" width="16.33203125" style="1" customWidth="1"/>
    <col min="12298" max="12298" width="16.44140625" style="1" customWidth="1"/>
    <col min="12299" max="12299" width="15.5546875" style="1" customWidth="1"/>
    <col min="12300" max="12300" width="11.6640625" style="1" bestFit="1" customWidth="1"/>
    <col min="12301" max="12546" width="8.6640625" style="1"/>
    <col min="12547" max="12547" width="15.5546875" style="1" customWidth="1"/>
    <col min="12548" max="12548" width="15.6640625" style="1" customWidth="1"/>
    <col min="12549" max="12549" width="31.33203125" style="1" customWidth="1"/>
    <col min="12550" max="12550" width="16.33203125" style="1" customWidth="1"/>
    <col min="12551" max="12551" width="15.5546875" style="1" customWidth="1"/>
    <col min="12552" max="12552" width="16" style="1" customWidth="1"/>
    <col min="12553" max="12553" width="16.33203125" style="1" customWidth="1"/>
    <col min="12554" max="12554" width="16.44140625" style="1" customWidth="1"/>
    <col min="12555" max="12555" width="15.5546875" style="1" customWidth="1"/>
    <col min="12556" max="12556" width="11.6640625" style="1" bestFit="1" customWidth="1"/>
    <col min="12557" max="12802" width="8.6640625" style="1"/>
    <col min="12803" max="12803" width="15.5546875" style="1" customWidth="1"/>
    <col min="12804" max="12804" width="15.6640625" style="1" customWidth="1"/>
    <col min="12805" max="12805" width="31.33203125" style="1" customWidth="1"/>
    <col min="12806" max="12806" width="16.33203125" style="1" customWidth="1"/>
    <col min="12807" max="12807" width="15.5546875" style="1" customWidth="1"/>
    <col min="12808" max="12808" width="16" style="1" customWidth="1"/>
    <col min="12809" max="12809" width="16.33203125" style="1" customWidth="1"/>
    <col min="12810" max="12810" width="16.44140625" style="1" customWidth="1"/>
    <col min="12811" max="12811" width="15.5546875" style="1" customWidth="1"/>
    <col min="12812" max="12812" width="11.6640625" style="1" bestFit="1" customWidth="1"/>
    <col min="12813" max="13058" width="8.6640625" style="1"/>
    <col min="13059" max="13059" width="15.5546875" style="1" customWidth="1"/>
    <col min="13060" max="13060" width="15.6640625" style="1" customWidth="1"/>
    <col min="13061" max="13061" width="31.33203125" style="1" customWidth="1"/>
    <col min="13062" max="13062" width="16.33203125" style="1" customWidth="1"/>
    <col min="13063" max="13063" width="15.5546875" style="1" customWidth="1"/>
    <col min="13064" max="13064" width="16" style="1" customWidth="1"/>
    <col min="13065" max="13065" width="16.33203125" style="1" customWidth="1"/>
    <col min="13066" max="13066" width="16.44140625" style="1" customWidth="1"/>
    <col min="13067" max="13067" width="15.5546875" style="1" customWidth="1"/>
    <col min="13068" max="13068" width="11.6640625" style="1" bestFit="1" customWidth="1"/>
    <col min="13069" max="13314" width="8.6640625" style="1"/>
    <col min="13315" max="13315" width="15.5546875" style="1" customWidth="1"/>
    <col min="13316" max="13316" width="15.6640625" style="1" customWidth="1"/>
    <col min="13317" max="13317" width="31.33203125" style="1" customWidth="1"/>
    <col min="13318" max="13318" width="16.33203125" style="1" customWidth="1"/>
    <col min="13319" max="13319" width="15.5546875" style="1" customWidth="1"/>
    <col min="13320" max="13320" width="16" style="1" customWidth="1"/>
    <col min="13321" max="13321" width="16.33203125" style="1" customWidth="1"/>
    <col min="13322" max="13322" width="16.44140625" style="1" customWidth="1"/>
    <col min="13323" max="13323" width="15.5546875" style="1" customWidth="1"/>
    <col min="13324" max="13324" width="11.6640625" style="1" bestFit="1" customWidth="1"/>
    <col min="13325" max="13570" width="8.6640625" style="1"/>
    <col min="13571" max="13571" width="15.5546875" style="1" customWidth="1"/>
    <col min="13572" max="13572" width="15.6640625" style="1" customWidth="1"/>
    <col min="13573" max="13573" width="31.33203125" style="1" customWidth="1"/>
    <col min="13574" max="13574" width="16.33203125" style="1" customWidth="1"/>
    <col min="13575" max="13575" width="15.5546875" style="1" customWidth="1"/>
    <col min="13576" max="13576" width="16" style="1" customWidth="1"/>
    <col min="13577" max="13577" width="16.33203125" style="1" customWidth="1"/>
    <col min="13578" max="13578" width="16.44140625" style="1" customWidth="1"/>
    <col min="13579" max="13579" width="15.5546875" style="1" customWidth="1"/>
    <col min="13580" max="13580" width="11.6640625" style="1" bestFit="1" customWidth="1"/>
    <col min="13581" max="13826" width="8.6640625" style="1"/>
    <col min="13827" max="13827" width="15.5546875" style="1" customWidth="1"/>
    <col min="13828" max="13828" width="15.6640625" style="1" customWidth="1"/>
    <col min="13829" max="13829" width="31.33203125" style="1" customWidth="1"/>
    <col min="13830" max="13830" width="16.33203125" style="1" customWidth="1"/>
    <col min="13831" max="13831" width="15.5546875" style="1" customWidth="1"/>
    <col min="13832" max="13832" width="16" style="1" customWidth="1"/>
    <col min="13833" max="13833" width="16.33203125" style="1" customWidth="1"/>
    <col min="13834" max="13834" width="16.44140625" style="1" customWidth="1"/>
    <col min="13835" max="13835" width="15.5546875" style="1" customWidth="1"/>
    <col min="13836" max="13836" width="11.6640625" style="1" bestFit="1" customWidth="1"/>
    <col min="13837" max="14082" width="8.6640625" style="1"/>
    <col min="14083" max="14083" width="15.5546875" style="1" customWidth="1"/>
    <col min="14084" max="14084" width="15.6640625" style="1" customWidth="1"/>
    <col min="14085" max="14085" width="31.33203125" style="1" customWidth="1"/>
    <col min="14086" max="14086" width="16.33203125" style="1" customWidth="1"/>
    <col min="14087" max="14087" width="15.5546875" style="1" customWidth="1"/>
    <col min="14088" max="14088" width="16" style="1" customWidth="1"/>
    <col min="14089" max="14089" width="16.33203125" style="1" customWidth="1"/>
    <col min="14090" max="14090" width="16.44140625" style="1" customWidth="1"/>
    <col min="14091" max="14091" width="15.5546875" style="1" customWidth="1"/>
    <col min="14092" max="14092" width="11.6640625" style="1" bestFit="1" customWidth="1"/>
    <col min="14093" max="14338" width="8.6640625" style="1"/>
    <col min="14339" max="14339" width="15.5546875" style="1" customWidth="1"/>
    <col min="14340" max="14340" width="15.6640625" style="1" customWidth="1"/>
    <col min="14341" max="14341" width="31.33203125" style="1" customWidth="1"/>
    <col min="14342" max="14342" width="16.33203125" style="1" customWidth="1"/>
    <col min="14343" max="14343" width="15.5546875" style="1" customWidth="1"/>
    <col min="14344" max="14344" width="16" style="1" customWidth="1"/>
    <col min="14345" max="14345" width="16.33203125" style="1" customWidth="1"/>
    <col min="14346" max="14346" width="16.44140625" style="1" customWidth="1"/>
    <col min="14347" max="14347" width="15.5546875" style="1" customWidth="1"/>
    <col min="14348" max="14348" width="11.6640625" style="1" bestFit="1" customWidth="1"/>
    <col min="14349" max="14594" width="8.6640625" style="1"/>
    <col min="14595" max="14595" width="15.5546875" style="1" customWidth="1"/>
    <col min="14596" max="14596" width="15.6640625" style="1" customWidth="1"/>
    <col min="14597" max="14597" width="31.33203125" style="1" customWidth="1"/>
    <col min="14598" max="14598" width="16.33203125" style="1" customWidth="1"/>
    <col min="14599" max="14599" width="15.5546875" style="1" customWidth="1"/>
    <col min="14600" max="14600" width="16" style="1" customWidth="1"/>
    <col min="14601" max="14601" width="16.33203125" style="1" customWidth="1"/>
    <col min="14602" max="14602" width="16.44140625" style="1" customWidth="1"/>
    <col min="14603" max="14603" width="15.5546875" style="1" customWidth="1"/>
    <col min="14604" max="14604" width="11.6640625" style="1" bestFit="1" customWidth="1"/>
    <col min="14605" max="14850" width="8.6640625" style="1"/>
    <col min="14851" max="14851" width="15.5546875" style="1" customWidth="1"/>
    <col min="14852" max="14852" width="15.6640625" style="1" customWidth="1"/>
    <col min="14853" max="14853" width="31.33203125" style="1" customWidth="1"/>
    <col min="14854" max="14854" width="16.33203125" style="1" customWidth="1"/>
    <col min="14855" max="14855" width="15.5546875" style="1" customWidth="1"/>
    <col min="14856" max="14856" width="16" style="1" customWidth="1"/>
    <col min="14857" max="14857" width="16.33203125" style="1" customWidth="1"/>
    <col min="14858" max="14858" width="16.44140625" style="1" customWidth="1"/>
    <col min="14859" max="14859" width="15.5546875" style="1" customWidth="1"/>
    <col min="14860" max="14860" width="11.6640625" style="1" bestFit="1" customWidth="1"/>
    <col min="14861" max="15106" width="8.6640625" style="1"/>
    <col min="15107" max="15107" width="15.5546875" style="1" customWidth="1"/>
    <col min="15108" max="15108" width="15.6640625" style="1" customWidth="1"/>
    <col min="15109" max="15109" width="31.33203125" style="1" customWidth="1"/>
    <col min="15110" max="15110" width="16.33203125" style="1" customWidth="1"/>
    <col min="15111" max="15111" width="15.5546875" style="1" customWidth="1"/>
    <col min="15112" max="15112" width="16" style="1" customWidth="1"/>
    <col min="15113" max="15113" width="16.33203125" style="1" customWidth="1"/>
    <col min="15114" max="15114" width="16.44140625" style="1" customWidth="1"/>
    <col min="15115" max="15115" width="15.5546875" style="1" customWidth="1"/>
    <col min="15116" max="15116" width="11.6640625" style="1" bestFit="1" customWidth="1"/>
    <col min="15117" max="15362" width="8.6640625" style="1"/>
    <col min="15363" max="15363" width="15.5546875" style="1" customWidth="1"/>
    <col min="15364" max="15364" width="15.6640625" style="1" customWidth="1"/>
    <col min="15365" max="15365" width="31.33203125" style="1" customWidth="1"/>
    <col min="15366" max="15366" width="16.33203125" style="1" customWidth="1"/>
    <col min="15367" max="15367" width="15.5546875" style="1" customWidth="1"/>
    <col min="15368" max="15368" width="16" style="1" customWidth="1"/>
    <col min="15369" max="15369" width="16.33203125" style="1" customWidth="1"/>
    <col min="15370" max="15370" width="16.44140625" style="1" customWidth="1"/>
    <col min="15371" max="15371" width="15.5546875" style="1" customWidth="1"/>
    <col min="15372" max="15372" width="11.6640625" style="1" bestFit="1" customWidth="1"/>
    <col min="15373" max="15618" width="8.6640625" style="1"/>
    <col min="15619" max="15619" width="15.5546875" style="1" customWidth="1"/>
    <col min="15620" max="15620" width="15.6640625" style="1" customWidth="1"/>
    <col min="15621" max="15621" width="31.33203125" style="1" customWidth="1"/>
    <col min="15622" max="15622" width="16.33203125" style="1" customWidth="1"/>
    <col min="15623" max="15623" width="15.5546875" style="1" customWidth="1"/>
    <col min="15624" max="15624" width="16" style="1" customWidth="1"/>
    <col min="15625" max="15625" width="16.33203125" style="1" customWidth="1"/>
    <col min="15626" max="15626" width="16.44140625" style="1" customWidth="1"/>
    <col min="15627" max="15627" width="15.5546875" style="1" customWidth="1"/>
    <col min="15628" max="15628" width="11.6640625" style="1" bestFit="1" customWidth="1"/>
    <col min="15629" max="15874" width="8.6640625" style="1"/>
    <col min="15875" max="15875" width="15.5546875" style="1" customWidth="1"/>
    <col min="15876" max="15876" width="15.6640625" style="1" customWidth="1"/>
    <col min="15877" max="15877" width="31.33203125" style="1" customWidth="1"/>
    <col min="15878" max="15878" width="16.33203125" style="1" customWidth="1"/>
    <col min="15879" max="15879" width="15.5546875" style="1" customWidth="1"/>
    <col min="15880" max="15880" width="16" style="1" customWidth="1"/>
    <col min="15881" max="15881" width="16.33203125" style="1" customWidth="1"/>
    <col min="15882" max="15882" width="16.44140625" style="1" customWidth="1"/>
    <col min="15883" max="15883" width="15.5546875" style="1" customWidth="1"/>
    <col min="15884" max="15884" width="11.6640625" style="1" bestFit="1" customWidth="1"/>
    <col min="15885" max="16130" width="8.6640625" style="1"/>
    <col min="16131" max="16131" width="15.5546875" style="1" customWidth="1"/>
    <col min="16132" max="16132" width="15.6640625" style="1" customWidth="1"/>
    <col min="16133" max="16133" width="31.33203125" style="1" customWidth="1"/>
    <col min="16134" max="16134" width="16.33203125" style="1" customWidth="1"/>
    <col min="16135" max="16135" width="15.5546875" style="1" customWidth="1"/>
    <col min="16136" max="16136" width="16" style="1" customWidth="1"/>
    <col min="16137" max="16137" width="16.33203125" style="1" customWidth="1"/>
    <col min="16138" max="16138" width="16.44140625" style="1" customWidth="1"/>
    <col min="16139" max="16139" width="15.5546875" style="1" customWidth="1"/>
    <col min="16140" max="16140" width="11.6640625" style="1" bestFit="1" customWidth="1"/>
    <col min="16141" max="16384" width="8.6640625" style="1"/>
  </cols>
  <sheetData>
    <row r="1" spans="1:11" s="58" customFormat="1" x14ac:dyDescent="0.25">
      <c r="A1" s="56"/>
      <c r="B1" s="57"/>
      <c r="C1" s="57"/>
      <c r="D1" s="57"/>
      <c r="E1" s="57"/>
      <c r="F1" s="57"/>
      <c r="G1" s="57"/>
      <c r="H1" s="57"/>
      <c r="I1" s="57"/>
      <c r="J1" s="203"/>
      <c r="K1" s="204"/>
    </row>
    <row r="2" spans="1:11" s="58" customFormat="1" ht="21" x14ac:dyDescent="0.25">
      <c r="A2" s="205" t="s">
        <v>164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58" customFormat="1" ht="20.399999999999999" x14ac:dyDescent="0.25">
      <c r="A3" s="206" t="s">
        <v>82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s="58" customFormat="1" x14ac:dyDescent="0.25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s="58" customForma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 t="s">
        <v>2</v>
      </c>
    </row>
    <row r="6" spans="1:11" s="61" customFormat="1" ht="12.75" customHeight="1" x14ac:dyDescent="0.25">
      <c r="A6" s="208" t="s">
        <v>5</v>
      </c>
      <c r="B6" s="210" t="s">
        <v>6</v>
      </c>
      <c r="C6" s="210" t="s">
        <v>7</v>
      </c>
      <c r="D6" s="211" t="s">
        <v>8</v>
      </c>
      <c r="E6" s="211"/>
      <c r="F6" s="212" t="s">
        <v>9</v>
      </c>
      <c r="G6" s="213"/>
      <c r="H6" s="213"/>
      <c r="I6" s="214"/>
      <c r="J6" s="211" t="s">
        <v>10</v>
      </c>
      <c r="K6" s="211"/>
    </row>
    <row r="7" spans="1:11" s="61" customFormat="1" ht="130.19999999999999" customHeight="1" x14ac:dyDescent="0.25">
      <c r="A7" s="209"/>
      <c r="B7" s="210"/>
      <c r="C7" s="210"/>
      <c r="D7" s="176" t="s">
        <v>165</v>
      </c>
      <c r="E7" s="176" t="s">
        <v>166</v>
      </c>
      <c r="F7" s="176" t="s">
        <v>165</v>
      </c>
      <c r="G7" s="62" t="s">
        <v>32</v>
      </c>
      <c r="H7" s="176" t="s">
        <v>166</v>
      </c>
      <c r="I7" s="62" t="s">
        <v>32</v>
      </c>
      <c r="J7" s="176" t="s">
        <v>165</v>
      </c>
      <c r="K7" s="176" t="s">
        <v>166</v>
      </c>
    </row>
    <row r="8" spans="1:11" s="58" customForma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 t="s">
        <v>33</v>
      </c>
      <c r="H8" s="63" t="s">
        <v>34</v>
      </c>
      <c r="I8" s="63" t="s">
        <v>35</v>
      </c>
      <c r="J8" s="63" t="s">
        <v>36</v>
      </c>
      <c r="K8" s="63" t="s">
        <v>37</v>
      </c>
    </row>
    <row r="9" spans="1:11" s="183" customFormat="1" ht="40.200000000000003" customHeight="1" x14ac:dyDescent="0.3">
      <c r="A9" s="216" t="s">
        <v>11</v>
      </c>
      <c r="B9" s="217"/>
      <c r="C9" s="218"/>
      <c r="D9" s="75">
        <f>SUM(D11:D32)+0.01</f>
        <v>232186.91999999998</v>
      </c>
      <c r="E9" s="75">
        <f>SUM(E11:E32)</f>
        <v>225217.00500000003</v>
      </c>
      <c r="F9" s="75">
        <f>SUM(F11:F32)-0.04</f>
        <v>20024.159999999996</v>
      </c>
      <c r="G9" s="75">
        <f t="shared" ref="G9:I9" si="0">SUM(G11:G32)</f>
        <v>18967.900000000001</v>
      </c>
      <c r="H9" s="75">
        <f>SUM(H11:H32)</f>
        <v>16451.456000000002</v>
      </c>
      <c r="I9" s="75">
        <f t="shared" si="0"/>
        <v>16075.456</v>
      </c>
      <c r="J9" s="75">
        <f>D9+F9</f>
        <v>252211.08</v>
      </c>
      <c r="K9" s="75">
        <f t="shared" ref="K9" si="1">E9+H9</f>
        <v>241668.46100000004</v>
      </c>
    </row>
    <row r="10" spans="1:11" s="3" customFormat="1" ht="14.4" x14ac:dyDescent="0.3">
      <c r="A10" s="215" t="s">
        <v>12</v>
      </c>
      <c r="B10" s="215"/>
      <c r="C10" s="215"/>
      <c r="D10" s="182"/>
      <c r="E10" s="182"/>
      <c r="F10" s="182"/>
      <c r="G10" s="182"/>
      <c r="H10" s="182"/>
      <c r="I10" s="182"/>
      <c r="J10" s="75"/>
      <c r="K10" s="75"/>
    </row>
    <row r="11" spans="1:11" s="26" customFormat="1" ht="14.4" x14ac:dyDescent="0.3">
      <c r="A11" s="179" t="s">
        <v>50</v>
      </c>
      <c r="B11" s="107"/>
      <c r="C11" s="107"/>
      <c r="D11" s="91">
        <f t="shared" ref="D11:I12" si="2">D36+D56+D70+D93+D108+D121+D144+D160+D250</f>
        <v>99505.01999999999</v>
      </c>
      <c r="E11" s="91">
        <f t="shared" si="2"/>
        <v>99479.799999999988</v>
      </c>
      <c r="F11" s="91">
        <f t="shared" si="2"/>
        <v>39.6</v>
      </c>
      <c r="G11" s="75">
        <f t="shared" si="2"/>
        <v>0</v>
      </c>
      <c r="H11" s="75">
        <f t="shared" si="2"/>
        <v>16.8</v>
      </c>
      <c r="I11" s="75">
        <f t="shared" si="2"/>
        <v>0</v>
      </c>
      <c r="J11" s="75">
        <f>D11+F11</f>
        <v>99544.62</v>
      </c>
      <c r="K11" s="75">
        <f>E11+H11</f>
        <v>99496.599999999991</v>
      </c>
    </row>
    <row r="12" spans="1:11" s="26" customFormat="1" ht="14.4" x14ac:dyDescent="0.3">
      <c r="A12" s="179" t="s">
        <v>14</v>
      </c>
      <c r="B12" s="107"/>
      <c r="C12" s="107"/>
      <c r="D12" s="91">
        <f t="shared" si="2"/>
        <v>22021.05</v>
      </c>
      <c r="E12" s="91">
        <f t="shared" si="2"/>
        <v>21933.690000000002</v>
      </c>
      <c r="F12" s="91">
        <f t="shared" si="2"/>
        <v>23.3</v>
      </c>
      <c r="G12" s="75">
        <f t="shared" si="2"/>
        <v>0</v>
      </c>
      <c r="H12" s="75">
        <f t="shared" si="2"/>
        <v>3.6999999999999997</v>
      </c>
      <c r="I12" s="75">
        <f t="shared" si="2"/>
        <v>0</v>
      </c>
      <c r="J12" s="75">
        <f t="shared" ref="J12:J32" si="3">D12+F12</f>
        <v>22044.35</v>
      </c>
      <c r="K12" s="75">
        <f t="shared" ref="K12:K32" si="4">E12+H12</f>
        <v>21937.390000000003</v>
      </c>
    </row>
    <row r="13" spans="1:11" s="26" customFormat="1" ht="14.4" x14ac:dyDescent="0.3">
      <c r="A13" s="179" t="s">
        <v>15</v>
      </c>
      <c r="B13" s="107"/>
      <c r="C13" s="107"/>
      <c r="D13" s="91">
        <f t="shared" ref="D13:I13" si="5">D38+D58+D52+D72+D86+D95+D104+D110+D123+D134+D137+D141+D146+D162+D189+D197+D208+D227+D231+D238+D252+D264+D277+D280</f>
        <v>9653.9500000000007</v>
      </c>
      <c r="E13" s="91">
        <f t="shared" si="5"/>
        <v>8233.9590000000007</v>
      </c>
      <c r="F13" s="91">
        <f t="shared" si="5"/>
        <v>341.8</v>
      </c>
      <c r="G13" s="75">
        <f t="shared" si="5"/>
        <v>0</v>
      </c>
      <c r="H13" s="75">
        <f t="shared" si="5"/>
        <v>185.20000000000002</v>
      </c>
      <c r="I13" s="75">
        <f t="shared" si="5"/>
        <v>0</v>
      </c>
      <c r="J13" s="75">
        <f t="shared" si="3"/>
        <v>9995.75</v>
      </c>
      <c r="K13" s="75">
        <f t="shared" si="4"/>
        <v>8419.1590000000015</v>
      </c>
    </row>
    <row r="14" spans="1:11" s="26" customFormat="1" ht="14.4" x14ac:dyDescent="0.3">
      <c r="A14" s="179" t="s">
        <v>16</v>
      </c>
      <c r="B14" s="107"/>
      <c r="C14" s="107"/>
      <c r="D14" s="91">
        <f>D39+D59+D53+D73+D87+D96+D105+D111+D124+D135+D138+D142+D147+D163+D187+D190+D198+D209+D228+D232+D239+D253+D265+D278</f>
        <v>21240.13</v>
      </c>
      <c r="E14" s="91">
        <f>E39+E59+E53+E73+E87+E96+E105+E111+E124+E135+E138+E142+E147+E163+E187+E190+E198+E209+E228+E232+E239+E253+E265+E278</f>
        <v>18695.047000000002</v>
      </c>
      <c r="F14" s="91">
        <f>F39+F59+F53+F73+F87+F96+F105+F111+F124+F135+F138+F142+F147+F163+F187+F190+F198+F209+F228+F232+F239+F253+F265+F278</f>
        <v>422.2</v>
      </c>
      <c r="G14" s="91">
        <f t="shared" ref="G14:I14" si="6">G39+G59+G53+G73+G87+G96+G105+G111+G124+G135+G138+G142+G147+G163+G187+G190+G198+G209+G228+G232+G239+G253+G265+G278</f>
        <v>0</v>
      </c>
      <c r="H14" s="91">
        <f>H39+H59+H53+H73+H87+H96+H105+H111+H124+H135+H138+H142+H147+H163+H187+H190+H198+H209+H228+H232+H239+H253+H265+H278</f>
        <v>146.4</v>
      </c>
      <c r="I14" s="91">
        <f t="shared" si="6"/>
        <v>0</v>
      </c>
      <c r="J14" s="75">
        <f t="shared" si="3"/>
        <v>21662.33</v>
      </c>
      <c r="K14" s="75">
        <f t="shared" si="4"/>
        <v>18841.447000000004</v>
      </c>
    </row>
    <row r="15" spans="1:11" s="26" customFormat="1" ht="14.4" x14ac:dyDescent="0.3">
      <c r="A15" s="179" t="s">
        <v>17</v>
      </c>
      <c r="B15" s="107"/>
      <c r="C15" s="107"/>
      <c r="D15" s="91">
        <f>D40+D74+D97+D112+D125+D148+D164+D233+D254</f>
        <v>288</v>
      </c>
      <c r="E15" s="91">
        <f>E40+E74+E97+E112+E125+E148+E164+E233+E254</f>
        <v>98.600000000000009</v>
      </c>
      <c r="F15" s="91">
        <f>F40+F74+F125+F148+F164+F233+F254</f>
        <v>0.9</v>
      </c>
      <c r="G15" s="75">
        <f>G40+G74+G125+G148+G164+G233+G254</f>
        <v>0</v>
      </c>
      <c r="H15" s="91">
        <f>H40+H74+H125+H148+H164+H233+H254</f>
        <v>0</v>
      </c>
      <c r="I15" s="75">
        <f>I40+I74+I125+I148+I164+I233+I254</f>
        <v>0</v>
      </c>
      <c r="J15" s="75">
        <f t="shared" si="3"/>
        <v>288.89999999999998</v>
      </c>
      <c r="K15" s="75">
        <f t="shared" si="4"/>
        <v>98.600000000000009</v>
      </c>
    </row>
    <row r="16" spans="1:11" s="26" customFormat="1" ht="14.4" hidden="1" x14ac:dyDescent="0.3">
      <c r="A16" s="179" t="s">
        <v>18</v>
      </c>
      <c r="B16" s="107"/>
      <c r="C16" s="107"/>
      <c r="D16" s="91"/>
      <c r="E16" s="91"/>
      <c r="F16" s="7"/>
      <c r="G16" s="8"/>
      <c r="H16" s="7"/>
      <c r="I16" s="8"/>
      <c r="J16" s="75">
        <f t="shared" si="3"/>
        <v>0</v>
      </c>
      <c r="K16" s="75">
        <f t="shared" si="4"/>
        <v>0</v>
      </c>
    </row>
    <row r="17" spans="1:11" s="26" customFormat="1" ht="14.4" x14ac:dyDescent="0.3">
      <c r="A17" s="179" t="s">
        <v>51</v>
      </c>
      <c r="B17" s="107"/>
      <c r="C17" s="107"/>
      <c r="D17" s="91">
        <f t="shared" ref="D17:I18" si="7">D41+D61+D76+D99+D113+D126+D149+D165+D268</f>
        <v>2685</v>
      </c>
      <c r="E17" s="91">
        <f t="shared" si="7"/>
        <v>2230.1</v>
      </c>
      <c r="F17" s="91">
        <f t="shared" si="7"/>
        <v>36</v>
      </c>
      <c r="G17" s="75">
        <f t="shared" si="7"/>
        <v>0</v>
      </c>
      <c r="H17" s="75">
        <f t="shared" si="7"/>
        <v>0</v>
      </c>
      <c r="I17" s="75">
        <f t="shared" si="7"/>
        <v>0</v>
      </c>
      <c r="J17" s="75">
        <f t="shared" si="3"/>
        <v>2721</v>
      </c>
      <c r="K17" s="75">
        <f t="shared" si="4"/>
        <v>2230.1</v>
      </c>
    </row>
    <row r="18" spans="1:11" s="26" customFormat="1" ht="14.4" x14ac:dyDescent="0.3">
      <c r="A18" s="179" t="s">
        <v>52</v>
      </c>
      <c r="B18" s="107"/>
      <c r="C18" s="107"/>
      <c r="D18" s="91">
        <f t="shared" si="7"/>
        <v>206.34999999999997</v>
      </c>
      <c r="E18" s="91">
        <f t="shared" si="7"/>
        <v>115.89</v>
      </c>
      <c r="F18" s="91">
        <f t="shared" si="7"/>
        <v>15.8</v>
      </c>
      <c r="G18" s="75">
        <f t="shared" si="7"/>
        <v>0</v>
      </c>
      <c r="H18" s="75">
        <f t="shared" si="7"/>
        <v>0.4</v>
      </c>
      <c r="I18" s="75">
        <f t="shared" si="7"/>
        <v>0</v>
      </c>
      <c r="J18" s="75">
        <f t="shared" si="3"/>
        <v>222.14999999999998</v>
      </c>
      <c r="K18" s="75">
        <f t="shared" si="4"/>
        <v>116.29</v>
      </c>
    </row>
    <row r="19" spans="1:11" s="26" customFormat="1" ht="14.4" x14ac:dyDescent="0.3">
      <c r="A19" s="179" t="s">
        <v>53</v>
      </c>
      <c r="B19" s="107"/>
      <c r="C19" s="107"/>
      <c r="D19" s="91">
        <f t="shared" ref="D19:I19" si="8">D43+D63+D78+D101+D115+D128+D151+D167+D244+D256+D270</f>
        <v>1476.8</v>
      </c>
      <c r="E19" s="91">
        <f t="shared" si="8"/>
        <v>1203.1000000000001</v>
      </c>
      <c r="F19" s="91">
        <f t="shared" si="8"/>
        <v>29.2</v>
      </c>
      <c r="G19" s="75">
        <f t="shared" si="8"/>
        <v>0</v>
      </c>
      <c r="H19" s="75">
        <f t="shared" si="8"/>
        <v>0.8</v>
      </c>
      <c r="I19" s="75">
        <f t="shared" si="8"/>
        <v>0</v>
      </c>
      <c r="J19" s="75">
        <f t="shared" si="3"/>
        <v>1506</v>
      </c>
      <c r="K19" s="75">
        <f t="shared" si="4"/>
        <v>1203.9000000000001</v>
      </c>
    </row>
    <row r="20" spans="1:11" s="26" customFormat="1" ht="14.4" x14ac:dyDescent="0.3">
      <c r="A20" s="179" t="s">
        <v>111</v>
      </c>
      <c r="B20" s="107"/>
      <c r="C20" s="107"/>
      <c r="D20" s="91">
        <f>D44+D64+D257</f>
        <v>130.1</v>
      </c>
      <c r="E20" s="91">
        <f t="shared" ref="E20:I20" si="9">E44+E64+E257</f>
        <v>85.399999999999991</v>
      </c>
      <c r="F20" s="91">
        <f t="shared" si="9"/>
        <v>1.4</v>
      </c>
      <c r="G20" s="91">
        <f t="shared" si="9"/>
        <v>0</v>
      </c>
      <c r="H20" s="91">
        <f>H44+H64+H257</f>
        <v>0.3</v>
      </c>
      <c r="I20" s="91">
        <f t="shared" si="9"/>
        <v>0</v>
      </c>
      <c r="J20" s="75">
        <f t="shared" si="3"/>
        <v>131.5</v>
      </c>
      <c r="K20" s="75">
        <f t="shared" si="4"/>
        <v>85.699999999999989</v>
      </c>
    </row>
    <row r="21" spans="1:11" s="26" customFormat="1" ht="14.4" x14ac:dyDescent="0.3">
      <c r="A21" s="179" t="s">
        <v>112</v>
      </c>
      <c r="B21" s="107"/>
      <c r="C21" s="107"/>
      <c r="D21" s="91">
        <f>D258+D79+D116+D45+D272+D129</f>
        <v>90.199999999999989</v>
      </c>
      <c r="E21" s="91">
        <f>E258+E79+E116+E45+E272+E129</f>
        <v>63.800000000000004</v>
      </c>
      <c r="F21" s="91">
        <f t="shared" ref="F21:I21" si="10">F258+F79+F116+F45+F272+F129</f>
        <v>0</v>
      </c>
      <c r="G21" s="91">
        <f t="shared" si="10"/>
        <v>0</v>
      </c>
      <c r="H21" s="91">
        <f t="shared" si="10"/>
        <v>0</v>
      </c>
      <c r="I21" s="91">
        <f t="shared" si="10"/>
        <v>0</v>
      </c>
      <c r="J21" s="75">
        <f t="shared" si="3"/>
        <v>90.199999999999989</v>
      </c>
      <c r="K21" s="75">
        <f t="shared" si="4"/>
        <v>63.800000000000004</v>
      </c>
    </row>
    <row r="22" spans="1:11" s="26" customFormat="1" ht="14.4" x14ac:dyDescent="0.3">
      <c r="A22" s="179" t="s">
        <v>19</v>
      </c>
      <c r="B22" s="107"/>
      <c r="C22" s="107"/>
      <c r="D22" s="91">
        <f t="shared" ref="D22:I22" si="11">D46+D234</f>
        <v>0</v>
      </c>
      <c r="E22" s="91">
        <f t="shared" si="11"/>
        <v>0</v>
      </c>
      <c r="F22" s="75">
        <f t="shared" si="11"/>
        <v>0</v>
      </c>
      <c r="G22" s="75">
        <f t="shared" si="11"/>
        <v>0</v>
      </c>
      <c r="H22" s="75">
        <f t="shared" si="11"/>
        <v>0</v>
      </c>
      <c r="I22" s="75">
        <f t="shared" si="11"/>
        <v>0</v>
      </c>
      <c r="J22" s="75">
        <f t="shared" si="3"/>
        <v>0</v>
      </c>
      <c r="K22" s="75">
        <f t="shared" si="4"/>
        <v>0</v>
      </c>
    </row>
    <row r="23" spans="1:11" s="26" customFormat="1" ht="14.4" x14ac:dyDescent="0.3">
      <c r="A23" s="179" t="s">
        <v>54</v>
      </c>
      <c r="B23" s="107"/>
      <c r="C23" s="107"/>
      <c r="D23" s="91">
        <f>D47+D80+D102+D117+D130+D152+D259+D191</f>
        <v>163.95999999999998</v>
      </c>
      <c r="E23" s="91">
        <f>E47+E80+E102+E117+E130+E152+E259+E191</f>
        <v>23.16</v>
      </c>
      <c r="F23" s="91">
        <f t="shared" ref="F23:G23" si="12">F47+F102+F117+F130+F152+F259+F191+F168</f>
        <v>1.5</v>
      </c>
      <c r="G23" s="91">
        <f t="shared" si="12"/>
        <v>0</v>
      </c>
      <c r="H23" s="91">
        <f>H47+H102+H117+H130+H152+H259+H191+H168</f>
        <v>1.5</v>
      </c>
      <c r="I23" s="91">
        <f t="shared" ref="I23" si="13">I47+I102+I117+I130+I152+I259+I191+I168</f>
        <v>0</v>
      </c>
      <c r="J23" s="75">
        <f t="shared" si="3"/>
        <v>165.45999999999998</v>
      </c>
      <c r="K23" s="75">
        <f t="shared" si="4"/>
        <v>24.66</v>
      </c>
    </row>
    <row r="24" spans="1:11" s="26" customFormat="1" ht="14.4" x14ac:dyDescent="0.3">
      <c r="A24" s="179" t="s">
        <v>60</v>
      </c>
      <c r="B24" s="107"/>
      <c r="C24" s="107"/>
      <c r="D24" s="91">
        <f>D88+D157+D173+D181+D183+D185+D273+D54</f>
        <v>70896.75</v>
      </c>
      <c r="E24" s="91">
        <f t="shared" ref="E24:I24" si="14">E88+E157+E173+E181+E183+E185+E273+E54</f>
        <v>69751.159000000014</v>
      </c>
      <c r="F24" s="91">
        <f t="shared" si="14"/>
        <v>0</v>
      </c>
      <c r="G24" s="91">
        <f t="shared" si="14"/>
        <v>0</v>
      </c>
      <c r="H24" s="91">
        <f t="shared" si="14"/>
        <v>0</v>
      </c>
      <c r="I24" s="91">
        <f t="shared" si="14"/>
        <v>0</v>
      </c>
      <c r="J24" s="75">
        <f t="shared" si="3"/>
        <v>70896.75</v>
      </c>
      <c r="K24" s="75">
        <f t="shared" si="4"/>
        <v>69751.159000000014</v>
      </c>
    </row>
    <row r="25" spans="1:11" s="26" customFormat="1" ht="14.4" x14ac:dyDescent="0.3">
      <c r="A25" s="179" t="s">
        <v>141</v>
      </c>
      <c r="B25" s="107"/>
      <c r="C25" s="107"/>
      <c r="D25" s="91">
        <f>D282+D285</f>
        <v>2069.9</v>
      </c>
      <c r="E25" s="91">
        <f>E282+E285</f>
        <v>1738.2</v>
      </c>
      <c r="F25" s="75"/>
      <c r="G25" s="75"/>
      <c r="H25" s="75"/>
      <c r="I25" s="75"/>
      <c r="J25" s="75">
        <f t="shared" si="3"/>
        <v>2069.9</v>
      </c>
      <c r="K25" s="75">
        <f t="shared" si="4"/>
        <v>1738.2</v>
      </c>
    </row>
    <row r="26" spans="1:11" s="26" customFormat="1" ht="14.4" x14ac:dyDescent="0.3">
      <c r="A26" s="179" t="s">
        <v>42</v>
      </c>
      <c r="B26" s="107"/>
      <c r="C26" s="107"/>
      <c r="D26" s="91">
        <f>D66+D68+D81+D89+D91+D106+D174+D229</f>
        <v>1380.9</v>
      </c>
      <c r="E26" s="91">
        <f t="shared" ref="E26:I26" si="15">E66+E68+E81+E89+E91+E106+E174+E229</f>
        <v>1245.1999999999998</v>
      </c>
      <c r="F26" s="91">
        <f t="shared" si="15"/>
        <v>2.9</v>
      </c>
      <c r="G26" s="91">
        <f t="shared" si="15"/>
        <v>0</v>
      </c>
      <c r="H26" s="91">
        <f t="shared" si="15"/>
        <v>0</v>
      </c>
      <c r="I26" s="91">
        <f t="shared" si="15"/>
        <v>0</v>
      </c>
      <c r="J26" s="75">
        <f t="shared" si="3"/>
        <v>1383.8000000000002</v>
      </c>
      <c r="K26" s="75">
        <f t="shared" si="4"/>
        <v>1245.1999999999998</v>
      </c>
    </row>
    <row r="27" spans="1:11" s="26" customFormat="1" ht="14.4" x14ac:dyDescent="0.3">
      <c r="A27" s="179" t="s">
        <v>20</v>
      </c>
      <c r="B27" s="107"/>
      <c r="C27" s="107"/>
      <c r="D27" s="91">
        <f>D48+D82+D118+D131+D224+D153</f>
        <v>378.8</v>
      </c>
      <c r="E27" s="91">
        <f>E48+E82+E118+E131+E224+E153</f>
        <v>319.89999999999998</v>
      </c>
      <c r="F27" s="91">
        <f t="shared" ref="F27:I27" si="16">F48+F82+F118+F131+F224+F153</f>
        <v>3</v>
      </c>
      <c r="G27" s="91">
        <f t="shared" si="16"/>
        <v>0</v>
      </c>
      <c r="H27" s="91">
        <f t="shared" si="16"/>
        <v>2.2000000000000002</v>
      </c>
      <c r="I27" s="91">
        <f t="shared" si="16"/>
        <v>0</v>
      </c>
      <c r="J27" s="75">
        <f t="shared" si="3"/>
        <v>381.8</v>
      </c>
      <c r="K27" s="75">
        <f t="shared" si="4"/>
        <v>322.09999999999997</v>
      </c>
    </row>
    <row r="28" spans="1:11" s="26" customFormat="1" ht="14.4" x14ac:dyDescent="0.3">
      <c r="A28" s="179" t="s">
        <v>21</v>
      </c>
      <c r="B28" s="107"/>
      <c r="C28" s="107"/>
      <c r="D28" s="91"/>
      <c r="E28" s="91"/>
      <c r="F28" s="91">
        <f>F49+F83+F119+F132+F139+F154+F170+F192+F206+F247+F260</f>
        <v>3628.4</v>
      </c>
      <c r="G28" s="91">
        <f>G49+G83+G119+G132+G139+G154+G170+G192+G206+G247+G260</f>
        <v>3489.7</v>
      </c>
      <c r="H28" s="91">
        <f>H49+H83+H119+H132+H139+H154+H170+H192+H206+H247+H260</f>
        <v>3215.4570000000003</v>
      </c>
      <c r="I28" s="91">
        <f>I49+I83+I119+I132+I139+I154+I170+I192+I206+I247+I260</f>
        <v>3196.7569999999996</v>
      </c>
      <c r="J28" s="75">
        <f t="shared" si="3"/>
        <v>3628.4</v>
      </c>
      <c r="K28" s="75">
        <f t="shared" si="4"/>
        <v>3215.4570000000003</v>
      </c>
    </row>
    <row r="29" spans="1:11" s="26" customFormat="1" ht="14.4" x14ac:dyDescent="0.3">
      <c r="A29" s="179" t="s">
        <v>108</v>
      </c>
      <c r="B29" s="107"/>
      <c r="C29" s="107"/>
      <c r="D29" s="91"/>
      <c r="E29" s="91"/>
      <c r="F29" s="91">
        <f>F248</f>
        <v>2159.6</v>
      </c>
      <c r="G29" s="91">
        <f t="shared" ref="G29:I29" si="17">G248</f>
        <v>2159.6</v>
      </c>
      <c r="H29" s="91">
        <f t="shared" si="17"/>
        <v>729.1</v>
      </c>
      <c r="I29" s="91">
        <f t="shared" si="17"/>
        <v>729.1</v>
      </c>
      <c r="J29" s="75">
        <f t="shared" si="3"/>
        <v>2159.6</v>
      </c>
      <c r="K29" s="75">
        <f t="shared" si="4"/>
        <v>729.1</v>
      </c>
    </row>
    <row r="30" spans="1:11" s="26" customFormat="1" ht="14.4" x14ac:dyDescent="0.3">
      <c r="A30" s="179" t="s">
        <v>57</v>
      </c>
      <c r="B30" s="107"/>
      <c r="C30" s="107"/>
      <c r="D30" s="91"/>
      <c r="E30" s="91"/>
      <c r="F30" s="91">
        <f>F50+F84+F155+F171+F193+F179+F177</f>
        <v>2730.2</v>
      </c>
      <c r="G30" s="91">
        <f t="shared" ref="G30:I30" si="18">G50+G84+G155+G171+G193+G179+G177</f>
        <v>2730.2</v>
      </c>
      <c r="H30" s="91">
        <f t="shared" si="18"/>
        <v>2527.4</v>
      </c>
      <c r="I30" s="91">
        <f t="shared" si="18"/>
        <v>2527.4</v>
      </c>
      <c r="J30" s="75">
        <f t="shared" si="3"/>
        <v>2730.2</v>
      </c>
      <c r="K30" s="75">
        <f t="shared" si="4"/>
        <v>2527.4</v>
      </c>
    </row>
    <row r="31" spans="1:11" s="26" customFormat="1" ht="14.4" x14ac:dyDescent="0.3">
      <c r="A31" s="179" t="s">
        <v>22</v>
      </c>
      <c r="B31" s="107"/>
      <c r="C31" s="107"/>
      <c r="D31" s="91"/>
      <c r="E31" s="91"/>
      <c r="F31" s="91">
        <f>F158+F175+F222</f>
        <v>10208.4</v>
      </c>
      <c r="G31" s="91">
        <f t="shared" ref="G31:I31" si="19">G158+G175+G222</f>
        <v>10208.4</v>
      </c>
      <c r="H31" s="91">
        <f t="shared" si="19"/>
        <v>9323.9989999999998</v>
      </c>
      <c r="I31" s="91">
        <f t="shared" si="19"/>
        <v>9323.9989999999998</v>
      </c>
      <c r="J31" s="75">
        <f t="shared" si="3"/>
        <v>10208.4</v>
      </c>
      <c r="K31" s="75">
        <f t="shared" si="4"/>
        <v>9323.9989999999998</v>
      </c>
    </row>
    <row r="32" spans="1:11" s="26" customFormat="1" ht="14.4" x14ac:dyDescent="0.3">
      <c r="A32" s="179" t="s">
        <v>142</v>
      </c>
      <c r="B32" s="107"/>
      <c r="C32" s="107"/>
      <c r="D32" s="91"/>
      <c r="E32" s="91"/>
      <c r="F32" s="75">
        <f>F283+F286</f>
        <v>380</v>
      </c>
      <c r="G32" s="75">
        <f t="shared" ref="G32:I32" si="20">G283+G286</f>
        <v>380</v>
      </c>
      <c r="H32" s="91">
        <f t="shared" si="20"/>
        <v>298.2</v>
      </c>
      <c r="I32" s="91">
        <f t="shared" si="20"/>
        <v>298.2</v>
      </c>
      <c r="J32" s="75">
        <f t="shared" si="3"/>
        <v>380</v>
      </c>
      <c r="K32" s="75">
        <f t="shared" si="4"/>
        <v>298.2</v>
      </c>
    </row>
    <row r="33" spans="1:124" s="3" customFormat="1" ht="16.2" customHeight="1" x14ac:dyDescent="0.3">
      <c r="A33" s="215" t="s">
        <v>23</v>
      </c>
      <c r="B33" s="215"/>
      <c r="C33" s="215"/>
      <c r="D33" s="180"/>
      <c r="E33" s="180"/>
      <c r="F33" s="180"/>
      <c r="G33" s="180"/>
      <c r="H33" s="180"/>
      <c r="I33" s="180"/>
      <c r="J33" s="180"/>
      <c r="K33" s="180"/>
    </row>
    <row r="34" spans="1:124" s="3" customFormat="1" ht="24.6" x14ac:dyDescent="0.3">
      <c r="A34" s="181" t="s">
        <v>24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24" s="3" customFormat="1" ht="71.7" customHeight="1" x14ac:dyDescent="0.3">
      <c r="A35" s="122" t="s">
        <v>138</v>
      </c>
      <c r="B35" s="123" t="s">
        <v>139</v>
      </c>
      <c r="C35" s="132" t="s">
        <v>140</v>
      </c>
      <c r="D35" s="133">
        <f t="shared" ref="D35:K35" si="21">SUM(D36:D50)</f>
        <v>99835.5</v>
      </c>
      <c r="E35" s="133">
        <f t="shared" si="21"/>
        <v>98780</v>
      </c>
      <c r="F35" s="133">
        <f t="shared" si="21"/>
        <v>52.5</v>
      </c>
      <c r="G35" s="133">
        <f t="shared" si="21"/>
        <v>49.5</v>
      </c>
      <c r="H35" s="133">
        <f t="shared" si="21"/>
        <v>51.7</v>
      </c>
      <c r="I35" s="133">
        <f t="shared" si="21"/>
        <v>49.5</v>
      </c>
      <c r="J35" s="133">
        <f t="shared" si="21"/>
        <v>99888</v>
      </c>
      <c r="K35" s="133">
        <f t="shared" si="21"/>
        <v>98831.7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</row>
    <row r="36" spans="1:124" s="3" customFormat="1" ht="14.4" x14ac:dyDescent="0.3">
      <c r="A36" s="126" t="s">
        <v>50</v>
      </c>
      <c r="B36" s="130"/>
      <c r="C36" s="134"/>
      <c r="D36" s="131">
        <v>73506.8</v>
      </c>
      <c r="E36" s="135">
        <v>73506.8</v>
      </c>
      <c r="F36" s="131"/>
      <c r="G36" s="131"/>
      <c r="H36" s="131"/>
      <c r="I36" s="131"/>
      <c r="J36" s="131">
        <f>D36+F36</f>
        <v>73506.8</v>
      </c>
      <c r="K36" s="131">
        <f>E36+H36</f>
        <v>73506.8</v>
      </c>
    </row>
    <row r="37" spans="1:124" s="3" customFormat="1" ht="14.4" x14ac:dyDescent="0.3">
      <c r="A37" s="126" t="s">
        <v>14</v>
      </c>
      <c r="B37" s="130"/>
      <c r="C37" s="134"/>
      <c r="D37" s="131">
        <v>16321.5</v>
      </c>
      <c r="E37" s="135">
        <v>16242.1</v>
      </c>
      <c r="F37" s="131"/>
      <c r="G37" s="131"/>
      <c r="H37" s="131"/>
      <c r="I37" s="131"/>
      <c r="J37" s="131">
        <f t="shared" ref="J37:J50" si="22">D37+F37</f>
        <v>16321.5</v>
      </c>
      <c r="K37" s="131">
        <f t="shared" ref="K37:K50" si="23">E37+H37</f>
        <v>16242.1</v>
      </c>
    </row>
    <row r="38" spans="1:124" s="3" customFormat="1" ht="14.4" x14ac:dyDescent="0.3">
      <c r="A38" s="126" t="s">
        <v>15</v>
      </c>
      <c r="B38" s="130"/>
      <c r="C38" s="134"/>
      <c r="D38" s="131">
        <v>1792</v>
      </c>
      <c r="E38" s="135">
        <v>1687.4</v>
      </c>
      <c r="F38" s="131"/>
      <c r="G38" s="131"/>
      <c r="H38" s="131"/>
      <c r="I38" s="131"/>
      <c r="J38" s="131">
        <f t="shared" si="22"/>
        <v>1792</v>
      </c>
      <c r="K38" s="131">
        <f t="shared" si="23"/>
        <v>1687.4</v>
      </c>
    </row>
    <row r="39" spans="1:124" s="3" customFormat="1" ht="14.4" x14ac:dyDescent="0.3">
      <c r="A39" s="126" t="s">
        <v>16</v>
      </c>
      <c r="B39" s="130"/>
      <c r="C39" s="134"/>
      <c r="D39" s="131">
        <v>5506</v>
      </c>
      <c r="E39" s="135">
        <v>5301.8</v>
      </c>
      <c r="F39" s="131"/>
      <c r="G39" s="131"/>
      <c r="H39" s="131"/>
      <c r="I39" s="131"/>
      <c r="J39" s="131">
        <f t="shared" si="22"/>
        <v>5506</v>
      </c>
      <c r="K39" s="131">
        <f t="shared" si="23"/>
        <v>5301.8</v>
      </c>
    </row>
    <row r="40" spans="1:124" s="3" customFormat="1" ht="14.4" x14ac:dyDescent="0.3">
      <c r="A40" s="126" t="s">
        <v>17</v>
      </c>
      <c r="B40" s="130"/>
      <c r="C40" s="130"/>
      <c r="D40" s="131">
        <v>80</v>
      </c>
      <c r="E40" s="131">
        <v>10</v>
      </c>
      <c r="F40" s="131"/>
      <c r="G40" s="131"/>
      <c r="H40" s="131"/>
      <c r="I40" s="131"/>
      <c r="J40" s="131">
        <f t="shared" si="22"/>
        <v>80</v>
      </c>
      <c r="K40" s="131">
        <f t="shared" si="23"/>
        <v>10</v>
      </c>
    </row>
    <row r="41" spans="1:124" s="3" customFormat="1" ht="14.4" x14ac:dyDescent="0.3">
      <c r="A41" s="126" t="s">
        <v>51</v>
      </c>
      <c r="B41" s="130"/>
      <c r="C41" s="130"/>
      <c r="D41" s="131">
        <v>1111.2</v>
      </c>
      <c r="E41" s="131">
        <v>895.8</v>
      </c>
      <c r="F41" s="131"/>
      <c r="G41" s="131"/>
      <c r="H41" s="131"/>
      <c r="I41" s="131"/>
      <c r="J41" s="131">
        <f t="shared" si="22"/>
        <v>1111.2</v>
      </c>
      <c r="K41" s="131">
        <f t="shared" si="23"/>
        <v>895.8</v>
      </c>
    </row>
    <row r="42" spans="1:124" s="3" customFormat="1" ht="14.4" x14ac:dyDescent="0.3">
      <c r="A42" s="126" t="s">
        <v>52</v>
      </c>
      <c r="B42" s="130"/>
      <c r="C42" s="130"/>
      <c r="D42" s="131">
        <v>71.400000000000006</v>
      </c>
      <c r="E42" s="131">
        <v>67.900000000000006</v>
      </c>
      <c r="F42" s="131"/>
      <c r="G42" s="131"/>
      <c r="H42" s="131"/>
      <c r="I42" s="131"/>
      <c r="J42" s="131">
        <f t="shared" si="22"/>
        <v>71.400000000000006</v>
      </c>
      <c r="K42" s="131">
        <f t="shared" si="23"/>
        <v>67.900000000000006</v>
      </c>
    </row>
    <row r="43" spans="1:124" s="3" customFormat="1" ht="14.4" x14ac:dyDescent="0.3">
      <c r="A43" s="126" t="s">
        <v>53</v>
      </c>
      <c r="B43" s="136"/>
      <c r="C43" s="130"/>
      <c r="D43" s="129">
        <v>1029.0999999999999</v>
      </c>
      <c r="E43" s="129">
        <v>872.9</v>
      </c>
      <c r="F43" s="137"/>
      <c r="G43" s="137"/>
      <c r="H43" s="137"/>
      <c r="I43" s="137"/>
      <c r="J43" s="131">
        <f t="shared" si="22"/>
        <v>1029.0999999999999</v>
      </c>
      <c r="K43" s="131">
        <f t="shared" si="23"/>
        <v>872.9</v>
      </c>
    </row>
    <row r="44" spans="1:124" s="3" customFormat="1" ht="14.4" x14ac:dyDescent="0.3">
      <c r="A44" s="126" t="s">
        <v>111</v>
      </c>
      <c r="B44" s="130"/>
      <c r="C44" s="130"/>
      <c r="D44" s="129">
        <v>115.4</v>
      </c>
      <c r="E44" s="129">
        <v>70.8</v>
      </c>
      <c r="F44" s="129"/>
      <c r="G44" s="129"/>
      <c r="H44" s="129"/>
      <c r="I44" s="129"/>
      <c r="J44" s="131">
        <f t="shared" si="22"/>
        <v>115.4</v>
      </c>
      <c r="K44" s="131">
        <f t="shared" si="23"/>
        <v>70.8</v>
      </c>
    </row>
    <row r="45" spans="1:124" s="3" customFormat="1" ht="14.4" x14ac:dyDescent="0.3">
      <c r="A45" s="126" t="s">
        <v>112</v>
      </c>
      <c r="B45" s="130"/>
      <c r="C45" s="130"/>
      <c r="D45" s="129">
        <v>23.1</v>
      </c>
      <c r="E45" s="129">
        <v>17.7</v>
      </c>
      <c r="F45" s="129"/>
      <c r="G45" s="129"/>
      <c r="H45" s="129"/>
      <c r="I45" s="129"/>
      <c r="J45" s="131">
        <f t="shared" si="22"/>
        <v>23.1</v>
      </c>
      <c r="K45" s="131">
        <f t="shared" si="23"/>
        <v>17.7</v>
      </c>
    </row>
    <row r="46" spans="1:124" s="3" customFormat="1" ht="14.4" x14ac:dyDescent="0.3">
      <c r="A46" s="126" t="s">
        <v>19</v>
      </c>
      <c r="B46" s="136"/>
      <c r="C46" s="130"/>
      <c r="D46" s="129"/>
      <c r="E46" s="129"/>
      <c r="F46" s="137"/>
      <c r="G46" s="137"/>
      <c r="H46" s="137"/>
      <c r="I46" s="137"/>
      <c r="J46" s="131">
        <f t="shared" si="22"/>
        <v>0</v>
      </c>
      <c r="K46" s="131">
        <f t="shared" si="23"/>
        <v>0</v>
      </c>
    </row>
    <row r="47" spans="1:124" s="3" customFormat="1" ht="14.4" x14ac:dyDescent="0.3">
      <c r="A47" s="126" t="s">
        <v>54</v>
      </c>
      <c r="B47" s="130"/>
      <c r="C47" s="130"/>
      <c r="D47" s="129">
        <v>114</v>
      </c>
      <c r="E47" s="129">
        <v>0.7</v>
      </c>
      <c r="F47" s="129"/>
      <c r="G47" s="129"/>
      <c r="H47" s="129"/>
      <c r="I47" s="129"/>
      <c r="J47" s="131">
        <f t="shared" si="22"/>
        <v>114</v>
      </c>
      <c r="K47" s="131">
        <f t="shared" si="23"/>
        <v>0.7</v>
      </c>
    </row>
    <row r="48" spans="1:124" s="3" customFormat="1" ht="14.4" x14ac:dyDescent="0.3">
      <c r="A48" s="126" t="s">
        <v>20</v>
      </c>
      <c r="B48" s="130"/>
      <c r="C48" s="130"/>
      <c r="D48" s="129">
        <v>165</v>
      </c>
      <c r="E48" s="129">
        <v>106.1</v>
      </c>
      <c r="F48" s="129">
        <v>3</v>
      </c>
      <c r="G48" s="129"/>
      <c r="H48" s="129">
        <v>2.2000000000000002</v>
      </c>
      <c r="I48" s="129"/>
      <c r="J48" s="131">
        <f t="shared" si="22"/>
        <v>168</v>
      </c>
      <c r="K48" s="131">
        <f t="shared" si="23"/>
        <v>108.3</v>
      </c>
    </row>
    <row r="49" spans="1:124" s="3" customFormat="1" ht="14.4" x14ac:dyDescent="0.3">
      <c r="A49" s="126" t="s">
        <v>21</v>
      </c>
      <c r="B49" s="130"/>
      <c r="C49" s="130"/>
      <c r="D49" s="129"/>
      <c r="E49" s="129"/>
      <c r="F49" s="129">
        <v>49.5</v>
      </c>
      <c r="G49" s="129">
        <v>49.5</v>
      </c>
      <c r="H49" s="129">
        <v>49.5</v>
      </c>
      <c r="I49" s="129">
        <v>49.5</v>
      </c>
      <c r="J49" s="131">
        <f t="shared" si="22"/>
        <v>49.5</v>
      </c>
      <c r="K49" s="131">
        <f t="shared" si="23"/>
        <v>49.5</v>
      </c>
    </row>
    <row r="50" spans="1:124" s="3" customFormat="1" ht="14.4" x14ac:dyDescent="0.3">
      <c r="A50" s="126" t="s">
        <v>57</v>
      </c>
      <c r="B50" s="130"/>
      <c r="C50" s="130"/>
      <c r="D50" s="129"/>
      <c r="E50" s="129"/>
      <c r="F50" s="129"/>
      <c r="G50" s="129"/>
      <c r="H50" s="129"/>
      <c r="I50" s="129"/>
      <c r="J50" s="131">
        <f t="shared" si="22"/>
        <v>0</v>
      </c>
      <c r="K50" s="131">
        <f t="shared" si="23"/>
        <v>0</v>
      </c>
    </row>
    <row r="51" spans="1:124" s="3" customFormat="1" ht="30.6" customHeight="1" x14ac:dyDescent="0.3">
      <c r="A51" s="73" t="s">
        <v>40</v>
      </c>
      <c r="B51" s="175" t="s">
        <v>177</v>
      </c>
      <c r="C51" s="74" t="s">
        <v>39</v>
      </c>
      <c r="D51" s="81">
        <f>SUM(D52:D54)</f>
        <v>430.3</v>
      </c>
      <c r="E51" s="81">
        <f>SUM(E52:E54)</f>
        <v>314.29999999999995</v>
      </c>
      <c r="F51" s="81"/>
      <c r="G51" s="81"/>
      <c r="H51" s="81"/>
      <c r="I51" s="81"/>
      <c r="J51" s="81">
        <f>SUM(J52:J54)</f>
        <v>430.3</v>
      </c>
      <c r="K51" s="81">
        <f>SUM(K52:K54)</f>
        <v>314.29999999999995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4" s="3" customFormat="1" ht="14.4" x14ac:dyDescent="0.3">
      <c r="A52" s="82" t="s">
        <v>15</v>
      </c>
      <c r="B52" s="85"/>
      <c r="C52" s="85"/>
      <c r="D52" s="86">
        <f>197.5+24</f>
        <v>221.5</v>
      </c>
      <c r="E52" s="90">
        <f>154.2</f>
        <v>154.19999999999999</v>
      </c>
      <c r="F52" s="86"/>
      <c r="G52" s="86"/>
      <c r="H52" s="86"/>
      <c r="I52" s="86"/>
      <c r="J52" s="86">
        <f>D52+F52</f>
        <v>221.5</v>
      </c>
      <c r="K52" s="86">
        <f>E52+H52</f>
        <v>154.19999999999999</v>
      </c>
    </row>
    <row r="53" spans="1:124" s="3" customFormat="1" ht="14.4" x14ac:dyDescent="0.3">
      <c r="A53" s="82" t="s">
        <v>16</v>
      </c>
      <c r="B53" s="85"/>
      <c r="C53" s="88"/>
      <c r="D53" s="86">
        <f>98.5+10.3</f>
        <v>108.8</v>
      </c>
      <c r="E53" s="90">
        <v>82</v>
      </c>
      <c r="F53" s="86"/>
      <c r="G53" s="86"/>
      <c r="H53" s="86"/>
      <c r="I53" s="86"/>
      <c r="J53" s="86">
        <f>D53+F53</f>
        <v>108.8</v>
      </c>
      <c r="K53" s="86">
        <f>E53+H53</f>
        <v>82</v>
      </c>
    </row>
    <row r="54" spans="1:124" s="3" customFormat="1" ht="14.4" x14ac:dyDescent="0.3">
      <c r="A54" s="82" t="s">
        <v>60</v>
      </c>
      <c r="B54" s="85"/>
      <c r="C54" s="88"/>
      <c r="D54" s="86">
        <f>100</f>
        <v>100</v>
      </c>
      <c r="E54" s="90">
        <f>15+37.4+25.7</f>
        <v>78.099999999999994</v>
      </c>
      <c r="F54" s="86"/>
      <c r="G54" s="86"/>
      <c r="H54" s="86"/>
      <c r="I54" s="86"/>
      <c r="J54" s="86">
        <f>D54+F54</f>
        <v>100</v>
      </c>
      <c r="K54" s="86">
        <f>E54+H54</f>
        <v>78.099999999999994</v>
      </c>
    </row>
    <row r="55" spans="1:124" s="3" customFormat="1" ht="30.6" customHeight="1" x14ac:dyDescent="0.3">
      <c r="A55" s="73" t="s">
        <v>174</v>
      </c>
      <c r="B55" s="175" t="s">
        <v>175</v>
      </c>
      <c r="C55" s="74" t="s">
        <v>176</v>
      </c>
      <c r="D55" s="81">
        <f t="shared" ref="D55:K55" si="24">SUM(D56:D64)</f>
        <v>12672.5</v>
      </c>
      <c r="E55" s="81">
        <f t="shared" si="24"/>
        <v>12166.599999999999</v>
      </c>
      <c r="F55" s="81">
        <f t="shared" si="24"/>
        <v>0</v>
      </c>
      <c r="G55" s="81">
        <f t="shared" si="24"/>
        <v>0</v>
      </c>
      <c r="H55" s="81">
        <f t="shared" si="24"/>
        <v>0</v>
      </c>
      <c r="I55" s="81">
        <f t="shared" si="24"/>
        <v>0</v>
      </c>
      <c r="J55" s="81">
        <f t="shared" si="24"/>
        <v>12672.5</v>
      </c>
      <c r="K55" s="81">
        <f t="shared" si="24"/>
        <v>12166.599999999999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</row>
    <row r="56" spans="1:124" s="3" customFormat="1" ht="14.4" x14ac:dyDescent="0.3">
      <c r="A56" s="82" t="s">
        <v>50</v>
      </c>
      <c r="B56" s="85"/>
      <c r="C56" s="88"/>
      <c r="D56" s="86">
        <v>6239.2</v>
      </c>
      <c r="E56" s="90">
        <v>6227.7</v>
      </c>
      <c r="F56" s="86"/>
      <c r="G56" s="86"/>
      <c r="H56" s="86"/>
      <c r="I56" s="86"/>
      <c r="J56" s="86">
        <f>D56+F56</f>
        <v>6239.2</v>
      </c>
      <c r="K56" s="86">
        <f>E56+H56</f>
        <v>6227.7</v>
      </c>
    </row>
    <row r="57" spans="1:124" s="3" customFormat="1" ht="14.4" x14ac:dyDescent="0.3">
      <c r="A57" s="82" t="s">
        <v>14</v>
      </c>
      <c r="B57" s="85"/>
      <c r="C57" s="88"/>
      <c r="D57" s="86">
        <v>1372.6</v>
      </c>
      <c r="E57" s="90">
        <v>1370.2</v>
      </c>
      <c r="F57" s="86"/>
      <c r="G57" s="86"/>
      <c r="H57" s="86"/>
      <c r="I57" s="86"/>
      <c r="J57" s="86">
        <f t="shared" ref="J57:J64" si="25">D57+F57</f>
        <v>1372.6</v>
      </c>
      <c r="K57" s="86">
        <f t="shared" ref="K57:K64" si="26">E57+H57</f>
        <v>1370.2</v>
      </c>
    </row>
    <row r="58" spans="1:124" s="3" customFormat="1" ht="14.4" x14ac:dyDescent="0.3">
      <c r="A58" s="82" t="s">
        <v>15</v>
      </c>
      <c r="B58" s="85"/>
      <c r="C58" s="88"/>
      <c r="D58" s="86">
        <v>3355.4</v>
      </c>
      <c r="E58" s="90">
        <v>3054.1</v>
      </c>
      <c r="F58" s="86"/>
      <c r="G58" s="86"/>
      <c r="H58" s="86"/>
      <c r="I58" s="86"/>
      <c r="J58" s="86">
        <f t="shared" si="25"/>
        <v>3355.4</v>
      </c>
      <c r="K58" s="86">
        <f t="shared" si="26"/>
        <v>3054.1</v>
      </c>
    </row>
    <row r="59" spans="1:124" s="3" customFormat="1" ht="14.4" x14ac:dyDescent="0.3">
      <c r="A59" s="82" t="s">
        <v>16</v>
      </c>
      <c r="B59" s="85"/>
      <c r="C59" s="88"/>
      <c r="D59" s="86">
        <v>1477.1</v>
      </c>
      <c r="E59" s="90">
        <v>1437</v>
      </c>
      <c r="F59" s="86"/>
      <c r="G59" s="86"/>
      <c r="H59" s="86"/>
      <c r="I59" s="86"/>
      <c r="J59" s="86">
        <f t="shared" si="25"/>
        <v>1477.1</v>
      </c>
      <c r="K59" s="86">
        <f t="shared" si="26"/>
        <v>1437</v>
      </c>
    </row>
    <row r="60" spans="1:124" s="3" customFormat="1" ht="14.4" hidden="1" x14ac:dyDescent="0.3">
      <c r="A60" s="82" t="s">
        <v>17</v>
      </c>
      <c r="B60" s="85"/>
      <c r="C60" s="85"/>
      <c r="D60" s="86"/>
      <c r="E60" s="86"/>
      <c r="F60" s="86"/>
      <c r="G60" s="86"/>
      <c r="H60" s="86"/>
      <c r="I60" s="86"/>
      <c r="J60" s="86">
        <f t="shared" si="25"/>
        <v>0</v>
      </c>
      <c r="K60" s="86">
        <f t="shared" si="26"/>
        <v>0</v>
      </c>
    </row>
    <row r="61" spans="1:124" s="3" customFormat="1" ht="14.4" x14ac:dyDescent="0.3">
      <c r="A61" s="82" t="s">
        <v>51</v>
      </c>
      <c r="B61" s="85"/>
      <c r="C61" s="85"/>
      <c r="D61" s="86">
        <v>156.9</v>
      </c>
      <c r="E61" s="86">
        <v>37</v>
      </c>
      <c r="F61" s="86"/>
      <c r="G61" s="86"/>
      <c r="H61" s="86"/>
      <c r="I61" s="86"/>
      <c r="J61" s="86">
        <f t="shared" si="25"/>
        <v>156.9</v>
      </c>
      <c r="K61" s="86">
        <f t="shared" si="26"/>
        <v>37</v>
      </c>
    </row>
    <row r="62" spans="1:124" s="3" customFormat="1" ht="14.4" x14ac:dyDescent="0.3">
      <c r="A62" s="82" t="s">
        <v>52</v>
      </c>
      <c r="B62" s="85"/>
      <c r="C62" s="85"/>
      <c r="D62" s="86">
        <v>14.1</v>
      </c>
      <c r="E62" s="86">
        <v>6.8</v>
      </c>
      <c r="F62" s="86"/>
      <c r="G62" s="86"/>
      <c r="H62" s="86"/>
      <c r="I62" s="86"/>
      <c r="J62" s="86">
        <f t="shared" si="25"/>
        <v>14.1</v>
      </c>
      <c r="K62" s="86">
        <f t="shared" si="26"/>
        <v>6.8</v>
      </c>
    </row>
    <row r="63" spans="1:124" s="3" customFormat="1" ht="14.4" x14ac:dyDescent="0.3">
      <c r="A63" s="82" t="s">
        <v>53</v>
      </c>
      <c r="B63" s="89"/>
      <c r="C63" s="85"/>
      <c r="D63" s="83">
        <v>55.7</v>
      </c>
      <c r="E63" s="83">
        <v>32.299999999999997</v>
      </c>
      <c r="F63" s="91"/>
      <c r="G63" s="91"/>
      <c r="H63" s="91"/>
      <c r="I63" s="91"/>
      <c r="J63" s="86">
        <f t="shared" si="25"/>
        <v>55.7</v>
      </c>
      <c r="K63" s="86">
        <f t="shared" si="26"/>
        <v>32.299999999999997</v>
      </c>
    </row>
    <row r="64" spans="1:124" s="3" customFormat="1" ht="14.4" x14ac:dyDescent="0.3">
      <c r="A64" s="82" t="s">
        <v>111</v>
      </c>
      <c r="B64" s="85"/>
      <c r="C64" s="85"/>
      <c r="D64" s="83">
        <v>1.5</v>
      </c>
      <c r="E64" s="83">
        <v>1.5</v>
      </c>
      <c r="F64" s="83"/>
      <c r="G64" s="83"/>
      <c r="H64" s="83"/>
      <c r="I64" s="83"/>
      <c r="J64" s="86">
        <f t="shared" si="25"/>
        <v>1.5</v>
      </c>
      <c r="K64" s="86">
        <f t="shared" si="26"/>
        <v>1.5</v>
      </c>
    </row>
    <row r="65" spans="1:124" s="3" customFormat="1" ht="72.75" customHeight="1" x14ac:dyDescent="0.3">
      <c r="A65" s="73" t="s">
        <v>85</v>
      </c>
      <c r="B65" s="175" t="s">
        <v>86</v>
      </c>
      <c r="C65" s="74" t="s">
        <v>87</v>
      </c>
      <c r="D65" s="81">
        <f>D66</f>
        <v>192.5</v>
      </c>
      <c r="E65" s="81">
        <f>E66</f>
        <v>124.2</v>
      </c>
      <c r="F65" s="81"/>
      <c r="G65" s="81"/>
      <c r="H65" s="81"/>
      <c r="I65" s="81"/>
      <c r="J65" s="81">
        <f>J66</f>
        <v>192.5</v>
      </c>
      <c r="K65" s="81">
        <f>K66</f>
        <v>124.2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</row>
    <row r="66" spans="1:124" s="3" customFormat="1" ht="14.4" x14ac:dyDescent="0.3">
      <c r="A66" s="76" t="s">
        <v>42</v>
      </c>
      <c r="B66" s="77"/>
      <c r="C66" s="87"/>
      <c r="D66" s="79">
        <f>192.5</f>
        <v>192.5</v>
      </c>
      <c r="E66" s="79">
        <v>124.2</v>
      </c>
      <c r="F66" s="79"/>
      <c r="G66" s="79"/>
      <c r="H66" s="79"/>
      <c r="I66" s="79"/>
      <c r="J66" s="79">
        <f>D66+F66</f>
        <v>192.5</v>
      </c>
      <c r="K66" s="79">
        <f>E66+H66</f>
        <v>124.2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</row>
    <row r="67" spans="1:124" s="3" customFormat="1" ht="57" customHeight="1" x14ac:dyDescent="0.3">
      <c r="A67" s="73" t="s">
        <v>88</v>
      </c>
      <c r="B67" s="175" t="s">
        <v>86</v>
      </c>
      <c r="C67" s="74" t="s">
        <v>89</v>
      </c>
      <c r="D67" s="81">
        <f>D68</f>
        <v>277.8</v>
      </c>
      <c r="E67" s="81">
        <f>E68</f>
        <v>210.4</v>
      </c>
      <c r="F67" s="81"/>
      <c r="G67" s="81"/>
      <c r="H67" s="81"/>
      <c r="I67" s="81"/>
      <c r="J67" s="81">
        <f>J68</f>
        <v>277.8</v>
      </c>
      <c r="K67" s="81">
        <f>K68</f>
        <v>210.4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</row>
    <row r="68" spans="1:124" s="3" customFormat="1" ht="14.4" x14ac:dyDescent="0.3">
      <c r="A68" s="76" t="s">
        <v>42</v>
      </c>
      <c r="B68" s="77"/>
      <c r="C68" s="87"/>
      <c r="D68" s="79">
        <v>277.8</v>
      </c>
      <c r="E68" s="79">
        <v>210.4</v>
      </c>
      <c r="F68" s="79"/>
      <c r="G68" s="79"/>
      <c r="H68" s="79"/>
      <c r="I68" s="79"/>
      <c r="J68" s="79">
        <f>D68+F68</f>
        <v>277.8</v>
      </c>
      <c r="K68" s="79">
        <f>E68+H68</f>
        <v>210.4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</row>
    <row r="69" spans="1:124" s="3" customFormat="1" ht="57" customHeight="1" x14ac:dyDescent="0.3">
      <c r="A69" s="73" t="s">
        <v>90</v>
      </c>
      <c r="B69" s="175" t="s">
        <v>62</v>
      </c>
      <c r="C69" s="74" t="s">
        <v>91</v>
      </c>
      <c r="D69" s="75">
        <f>SUM(D70:D84)-D75</f>
        <v>2529.6999999999998</v>
      </c>
      <c r="E69" s="75">
        <f>SUM(E70:E84)-E75</f>
        <v>2477.8999999999996</v>
      </c>
      <c r="F69" s="75">
        <f>SUM(F70:F84)-F75</f>
        <v>18.7</v>
      </c>
      <c r="G69" s="75">
        <f t="shared" ref="G69:I69" si="27">SUM(G70:G84)-G75</f>
        <v>0</v>
      </c>
      <c r="H69" s="75">
        <f t="shared" si="27"/>
        <v>18.7</v>
      </c>
      <c r="I69" s="75">
        <f t="shared" si="27"/>
        <v>0</v>
      </c>
      <c r="J69" s="75">
        <f t="shared" ref="J69:J71" si="28">D69+F69</f>
        <v>2548.3999999999996</v>
      </c>
      <c r="K69" s="75">
        <f>E69+H69</f>
        <v>2496.5999999999995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</row>
    <row r="70" spans="1:124" s="3" customFormat="1" ht="14.4" x14ac:dyDescent="0.3">
      <c r="A70" s="76" t="s">
        <v>50</v>
      </c>
      <c r="B70" s="77"/>
      <c r="C70" s="78"/>
      <c r="D70" s="79">
        <v>1883.2</v>
      </c>
      <c r="E70" s="84">
        <v>1883.2</v>
      </c>
      <c r="F70" s="79"/>
      <c r="G70" s="79"/>
      <c r="H70" s="79"/>
      <c r="I70" s="79"/>
      <c r="J70" s="79">
        <f t="shared" si="28"/>
        <v>1883.2</v>
      </c>
      <c r="K70" s="79">
        <f t="shared" ref="K70:K71" si="29">E70+H70</f>
        <v>1883.2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</row>
    <row r="71" spans="1:124" s="3" customFormat="1" ht="14.4" x14ac:dyDescent="0.3">
      <c r="A71" s="76" t="s">
        <v>14</v>
      </c>
      <c r="B71" s="77"/>
      <c r="C71" s="78"/>
      <c r="D71" s="79">
        <v>414.3</v>
      </c>
      <c r="E71" s="79">
        <v>411.9</v>
      </c>
      <c r="F71" s="79"/>
      <c r="G71" s="79"/>
      <c r="H71" s="79"/>
      <c r="I71" s="79"/>
      <c r="J71" s="79">
        <f t="shared" si="28"/>
        <v>414.3</v>
      </c>
      <c r="K71" s="79">
        <f t="shared" si="29"/>
        <v>411.9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</row>
    <row r="72" spans="1:124" s="3" customFormat="1" ht="14.4" x14ac:dyDescent="0.3">
      <c r="A72" s="76" t="s">
        <v>15</v>
      </c>
      <c r="B72" s="77"/>
      <c r="C72" s="78"/>
      <c r="D72" s="79">
        <v>84</v>
      </c>
      <c r="E72" s="79">
        <v>54.1</v>
      </c>
      <c r="F72" s="79"/>
      <c r="G72" s="79"/>
      <c r="H72" s="79"/>
      <c r="I72" s="79"/>
      <c r="J72" s="79">
        <f>D72+F72</f>
        <v>84</v>
      </c>
      <c r="K72" s="79">
        <f>E72+H72</f>
        <v>54.1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</row>
    <row r="73" spans="1:124" s="3" customFormat="1" ht="14.4" x14ac:dyDescent="0.3">
      <c r="A73" s="76" t="s">
        <v>16</v>
      </c>
      <c r="B73" s="77"/>
      <c r="C73" s="78"/>
      <c r="D73" s="79">
        <v>25</v>
      </c>
      <c r="E73" s="79">
        <v>24.6</v>
      </c>
      <c r="F73" s="79"/>
      <c r="G73" s="79"/>
      <c r="H73" s="79"/>
      <c r="I73" s="79"/>
      <c r="J73" s="79">
        <f t="shared" ref="J73:J74" si="30">D73+F73</f>
        <v>25</v>
      </c>
      <c r="K73" s="79">
        <f t="shared" ref="K73:K74" si="31">E73+H73</f>
        <v>24.6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</row>
    <row r="74" spans="1:124" s="3" customFormat="1" ht="14.4" x14ac:dyDescent="0.3">
      <c r="A74" s="76" t="s">
        <v>17</v>
      </c>
      <c r="B74" s="77"/>
      <c r="C74" s="78"/>
      <c r="D74" s="79">
        <v>8</v>
      </c>
      <c r="E74" s="79">
        <v>4.2</v>
      </c>
      <c r="F74" s="79"/>
      <c r="G74" s="79"/>
      <c r="H74" s="79"/>
      <c r="I74" s="79"/>
      <c r="J74" s="79">
        <f t="shared" si="30"/>
        <v>8</v>
      </c>
      <c r="K74" s="79">
        <f t="shared" si="31"/>
        <v>4.2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</row>
    <row r="75" spans="1:124" s="3" customFormat="1" ht="14.4" hidden="1" x14ac:dyDescent="0.3">
      <c r="A75" s="76" t="s">
        <v>18</v>
      </c>
      <c r="B75" s="77"/>
      <c r="C75" s="78"/>
      <c r="D75" s="79">
        <f>SUM(D76:D79)</f>
        <v>50.2</v>
      </c>
      <c r="E75" s="79">
        <f>SUM(E76:E79)</f>
        <v>39</v>
      </c>
      <c r="F75" s="79"/>
      <c r="G75" s="79"/>
      <c r="H75" s="79"/>
      <c r="I75" s="79"/>
      <c r="J75" s="79">
        <f>D75+F75</f>
        <v>50.2</v>
      </c>
      <c r="K75" s="79">
        <f>E75+H75</f>
        <v>39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</row>
    <row r="76" spans="1:124" s="3" customFormat="1" ht="14.4" x14ac:dyDescent="0.3">
      <c r="A76" s="76" t="s">
        <v>51</v>
      </c>
      <c r="B76" s="77"/>
      <c r="C76" s="78"/>
      <c r="D76" s="79">
        <v>36.700000000000003</v>
      </c>
      <c r="E76" s="79">
        <v>33.6</v>
      </c>
      <c r="F76" s="79"/>
      <c r="G76" s="79"/>
      <c r="H76" s="79"/>
      <c r="I76" s="79"/>
      <c r="J76" s="79">
        <f t="shared" ref="J76:J77" si="32">D76+F76</f>
        <v>36.700000000000003</v>
      </c>
      <c r="K76" s="79">
        <f t="shared" ref="K76:K77" si="33">E76+H76</f>
        <v>33.6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</row>
    <row r="77" spans="1:124" s="3" customFormat="1" ht="14.4" x14ac:dyDescent="0.3">
      <c r="A77" s="76" t="s">
        <v>52</v>
      </c>
      <c r="B77" s="77"/>
      <c r="C77" s="78"/>
      <c r="D77" s="79">
        <v>1</v>
      </c>
      <c r="E77" s="79">
        <v>0.9</v>
      </c>
      <c r="F77" s="79"/>
      <c r="G77" s="79"/>
      <c r="H77" s="79"/>
      <c r="I77" s="79"/>
      <c r="J77" s="79">
        <f t="shared" si="32"/>
        <v>1</v>
      </c>
      <c r="K77" s="79">
        <f t="shared" si="33"/>
        <v>0.9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</row>
    <row r="78" spans="1:124" s="3" customFormat="1" ht="14.4" x14ac:dyDescent="0.3">
      <c r="A78" s="76" t="s">
        <v>53</v>
      </c>
      <c r="B78" s="77"/>
      <c r="C78" s="78"/>
      <c r="D78" s="79">
        <v>12.5</v>
      </c>
      <c r="E78" s="79">
        <v>4.5</v>
      </c>
      <c r="F78" s="79"/>
      <c r="G78" s="79"/>
      <c r="H78" s="79"/>
      <c r="I78" s="79"/>
      <c r="J78" s="79">
        <f>D78+F78</f>
        <v>12.5</v>
      </c>
      <c r="K78" s="79">
        <f>E78+H78</f>
        <v>4.5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</row>
    <row r="79" spans="1:124" s="3" customFormat="1" ht="14.4" hidden="1" x14ac:dyDescent="0.3">
      <c r="A79" s="76" t="s">
        <v>112</v>
      </c>
      <c r="B79" s="77"/>
      <c r="C79" s="78"/>
      <c r="D79" s="79"/>
      <c r="E79" s="79"/>
      <c r="F79" s="79"/>
      <c r="G79" s="79"/>
      <c r="H79" s="79"/>
      <c r="I79" s="79"/>
      <c r="J79" s="79">
        <f>D79+F79</f>
        <v>0</v>
      </c>
      <c r="K79" s="79">
        <f>E79+H79</f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</row>
    <row r="80" spans="1:124" s="3" customFormat="1" ht="14.4" x14ac:dyDescent="0.3">
      <c r="A80" s="76" t="s">
        <v>54</v>
      </c>
      <c r="B80" s="77"/>
      <c r="C80" s="78"/>
      <c r="D80" s="79">
        <v>5</v>
      </c>
      <c r="E80" s="79">
        <v>0.9</v>
      </c>
      <c r="F80" s="79"/>
      <c r="G80" s="79"/>
      <c r="H80" s="79"/>
      <c r="I80" s="79"/>
      <c r="J80" s="79">
        <f t="shared" ref="J80" si="34">D80+F80</f>
        <v>5</v>
      </c>
      <c r="K80" s="79">
        <f t="shared" ref="K80" si="35">E80+H80</f>
        <v>0.9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</row>
    <row r="81" spans="1:124" s="3" customFormat="1" ht="14.4" x14ac:dyDescent="0.3">
      <c r="A81" s="76" t="s">
        <v>42</v>
      </c>
      <c r="B81" s="77"/>
      <c r="C81" s="78"/>
      <c r="D81" s="79">
        <v>60</v>
      </c>
      <c r="E81" s="79">
        <v>60</v>
      </c>
      <c r="F81" s="79"/>
      <c r="G81" s="79"/>
      <c r="H81" s="79"/>
      <c r="I81" s="79"/>
      <c r="J81" s="79">
        <f t="shared" ref="J81" si="36">D81+F81</f>
        <v>60</v>
      </c>
      <c r="K81" s="79">
        <f t="shared" ref="K81" si="37">E81+H81</f>
        <v>60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</row>
    <row r="82" spans="1:124" s="3" customFormat="1" ht="14.4" hidden="1" x14ac:dyDescent="0.3">
      <c r="A82" s="184" t="s">
        <v>20</v>
      </c>
      <c r="B82" s="185"/>
      <c r="C82" s="186"/>
      <c r="D82" s="37"/>
      <c r="E82" s="37"/>
      <c r="F82" s="37"/>
      <c r="G82" s="37"/>
      <c r="H82" s="37"/>
      <c r="I82" s="37"/>
      <c r="J82" s="37">
        <f>D82+F82</f>
        <v>0</v>
      </c>
      <c r="K82" s="37">
        <f>E82+H82</f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</row>
    <row r="83" spans="1:124" s="3" customFormat="1" ht="14.4" x14ac:dyDescent="0.3">
      <c r="A83" s="76" t="s">
        <v>21</v>
      </c>
      <c r="B83" s="77"/>
      <c r="C83" s="78"/>
      <c r="D83" s="80"/>
      <c r="E83" s="84"/>
      <c r="F83" s="79">
        <v>18.7</v>
      </c>
      <c r="G83" s="79"/>
      <c r="H83" s="79">
        <v>18.7</v>
      </c>
      <c r="I83" s="79"/>
      <c r="J83" s="79">
        <f t="shared" ref="J83:J84" si="38">D83+F83</f>
        <v>18.7</v>
      </c>
      <c r="K83" s="79">
        <f t="shared" ref="K83:K84" si="39">E83+H83</f>
        <v>18.7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</row>
    <row r="84" spans="1:124" s="3" customFormat="1" ht="14.4" hidden="1" x14ac:dyDescent="0.3">
      <c r="A84" s="184" t="s">
        <v>57</v>
      </c>
      <c r="B84" s="185"/>
      <c r="C84" s="186"/>
      <c r="D84" s="39"/>
      <c r="E84" s="38"/>
      <c r="F84" s="37"/>
      <c r="G84" s="37">
        <f>F84</f>
        <v>0</v>
      </c>
      <c r="H84" s="37"/>
      <c r="I84" s="37">
        <f>H84</f>
        <v>0</v>
      </c>
      <c r="J84" s="37">
        <f t="shared" si="38"/>
        <v>0</v>
      </c>
      <c r="K84" s="37">
        <f t="shared" si="39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4" s="3" customFormat="1" ht="70.95" customHeight="1" x14ac:dyDescent="0.3">
      <c r="A85" s="73" t="s">
        <v>61</v>
      </c>
      <c r="B85" s="175" t="s">
        <v>62</v>
      </c>
      <c r="C85" s="74" t="s">
        <v>63</v>
      </c>
      <c r="D85" s="81">
        <f>SUM(D86:D89)</f>
        <v>622.49</v>
      </c>
      <c r="E85" s="81">
        <f>SUM(E86:E89)</f>
        <v>251.2</v>
      </c>
      <c r="F85" s="81"/>
      <c r="G85" s="81"/>
      <c r="H85" s="81"/>
      <c r="I85" s="81"/>
      <c r="J85" s="81">
        <f>D85+F85</f>
        <v>622.49</v>
      </c>
      <c r="K85" s="81">
        <f>E85+H85</f>
        <v>251.2</v>
      </c>
    </row>
    <row r="86" spans="1:124" s="3" customFormat="1" ht="14.4" x14ac:dyDescent="0.3">
      <c r="A86" s="82" t="s">
        <v>15</v>
      </c>
      <c r="B86" s="104"/>
      <c r="C86" s="105"/>
      <c r="D86" s="83">
        <v>146.28</v>
      </c>
      <c r="E86" s="106">
        <v>2.6</v>
      </c>
      <c r="F86" s="83"/>
      <c r="G86" s="83"/>
      <c r="H86" s="83"/>
      <c r="I86" s="83"/>
      <c r="J86" s="83">
        <f>D86+F86</f>
        <v>146.28</v>
      </c>
      <c r="K86" s="83">
        <f>E86+H86</f>
        <v>2.6</v>
      </c>
    </row>
    <row r="87" spans="1:124" s="3" customFormat="1" ht="14.4" x14ac:dyDescent="0.3">
      <c r="A87" s="82" t="s">
        <v>16</v>
      </c>
      <c r="B87" s="104"/>
      <c r="C87" s="105"/>
      <c r="D87" s="83">
        <v>181.36</v>
      </c>
      <c r="E87" s="106">
        <v>30.9</v>
      </c>
      <c r="F87" s="83"/>
      <c r="G87" s="83"/>
      <c r="H87" s="83"/>
      <c r="I87" s="83"/>
      <c r="J87" s="83">
        <f t="shared" ref="J87:J89" si="40">D87+F87</f>
        <v>181.36</v>
      </c>
      <c r="K87" s="83">
        <f t="shared" ref="K87:K89" si="41">E87+H87</f>
        <v>30.9</v>
      </c>
    </row>
    <row r="88" spans="1:124" s="3" customFormat="1" ht="14.4" x14ac:dyDescent="0.3">
      <c r="A88" s="82" t="s">
        <v>60</v>
      </c>
      <c r="B88" s="104"/>
      <c r="C88" s="105"/>
      <c r="D88" s="83">
        <v>254.85</v>
      </c>
      <c r="E88" s="106">
        <v>177.7</v>
      </c>
      <c r="F88" s="83"/>
      <c r="G88" s="83"/>
      <c r="H88" s="83"/>
      <c r="I88" s="83"/>
      <c r="J88" s="83">
        <f t="shared" si="40"/>
        <v>254.85</v>
      </c>
      <c r="K88" s="83">
        <f t="shared" si="41"/>
        <v>177.7</v>
      </c>
    </row>
    <row r="89" spans="1:124" s="3" customFormat="1" ht="14.4" x14ac:dyDescent="0.3">
      <c r="A89" s="82" t="s">
        <v>42</v>
      </c>
      <c r="B89" s="104"/>
      <c r="C89" s="105"/>
      <c r="D89" s="83">
        <v>40</v>
      </c>
      <c r="E89" s="106">
        <v>40</v>
      </c>
      <c r="F89" s="83"/>
      <c r="G89" s="83"/>
      <c r="H89" s="83"/>
      <c r="I89" s="83"/>
      <c r="J89" s="83">
        <f t="shared" si="40"/>
        <v>40</v>
      </c>
      <c r="K89" s="83">
        <f t="shared" si="41"/>
        <v>40</v>
      </c>
    </row>
    <row r="90" spans="1:124" s="3" customFormat="1" ht="114" customHeight="1" x14ac:dyDescent="0.3">
      <c r="A90" s="73" t="s">
        <v>64</v>
      </c>
      <c r="B90" s="175" t="s">
        <v>62</v>
      </c>
      <c r="C90" s="74" t="s">
        <v>65</v>
      </c>
      <c r="D90" s="81">
        <f>D91</f>
        <v>0</v>
      </c>
      <c r="E90" s="81">
        <f>E91</f>
        <v>0</v>
      </c>
      <c r="F90" s="81"/>
      <c r="G90" s="81"/>
      <c r="H90" s="81"/>
      <c r="I90" s="81"/>
      <c r="J90" s="81">
        <f>J91</f>
        <v>0</v>
      </c>
      <c r="K90" s="81">
        <f>K91</f>
        <v>0</v>
      </c>
    </row>
    <row r="91" spans="1:124" s="3" customFormat="1" ht="14.4" x14ac:dyDescent="0.3">
      <c r="A91" s="82" t="s">
        <v>42</v>
      </c>
      <c r="B91" s="85"/>
      <c r="C91" s="88"/>
      <c r="D91" s="79">
        <v>0</v>
      </c>
      <c r="E91" s="90">
        <v>0</v>
      </c>
      <c r="F91" s="86"/>
      <c r="G91" s="86"/>
      <c r="H91" s="86"/>
      <c r="I91" s="86"/>
      <c r="J91" s="86">
        <f>D91+F91</f>
        <v>0</v>
      </c>
      <c r="K91" s="86">
        <f>E91+H91</f>
        <v>0</v>
      </c>
    </row>
    <row r="92" spans="1:124" s="3" customFormat="1" ht="57" customHeight="1" x14ac:dyDescent="0.3">
      <c r="A92" s="73" t="s">
        <v>92</v>
      </c>
      <c r="B92" s="175" t="s">
        <v>93</v>
      </c>
      <c r="C92" s="74" t="s">
        <v>94</v>
      </c>
      <c r="D92" s="75">
        <f>SUM(D93:D102)-D98</f>
        <v>1198.3</v>
      </c>
      <c r="E92" s="75">
        <f>SUM(E93:E102)-E98</f>
        <v>1170.2</v>
      </c>
      <c r="F92" s="75">
        <f>SUM(F93:F102)-F98</f>
        <v>0</v>
      </c>
      <c r="G92" s="75">
        <f>SUM(G85:G87)-G98</f>
        <v>0</v>
      </c>
      <c r="H92" s="75">
        <f>SUM(H93:H102)-H98</f>
        <v>0</v>
      </c>
      <c r="I92" s="75">
        <f>SUM(I85:I87)-I98</f>
        <v>0</v>
      </c>
      <c r="J92" s="75">
        <f>D92+F92</f>
        <v>1198.3</v>
      </c>
      <c r="K92" s="75">
        <f>E92+H92</f>
        <v>1170.2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</row>
    <row r="93" spans="1:124" s="3" customFormat="1" ht="14.4" x14ac:dyDescent="0.3">
      <c r="A93" s="76" t="s">
        <v>50</v>
      </c>
      <c r="B93" s="77"/>
      <c r="C93" s="78"/>
      <c r="D93" s="79">
        <v>848.9</v>
      </c>
      <c r="E93" s="79">
        <v>848.9</v>
      </c>
      <c r="F93" s="79"/>
      <c r="G93" s="79"/>
      <c r="H93" s="79"/>
      <c r="I93" s="79"/>
      <c r="J93" s="79">
        <f>D93+F93</f>
        <v>848.9</v>
      </c>
      <c r="K93" s="79">
        <f t="shared" ref="K93:K94" si="42">E93+H93</f>
        <v>848.9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</row>
    <row r="94" spans="1:124" s="3" customFormat="1" ht="14.4" x14ac:dyDescent="0.3">
      <c r="A94" s="76" t="s">
        <v>14</v>
      </c>
      <c r="B94" s="77"/>
      <c r="C94" s="78"/>
      <c r="D94" s="79">
        <v>185.8</v>
      </c>
      <c r="E94" s="79">
        <v>185.8</v>
      </c>
      <c r="F94" s="79"/>
      <c r="G94" s="79"/>
      <c r="H94" s="79"/>
      <c r="I94" s="79"/>
      <c r="J94" s="79">
        <f>D94+F94</f>
        <v>185.8</v>
      </c>
      <c r="K94" s="79">
        <f t="shared" si="42"/>
        <v>185.8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</row>
    <row r="95" spans="1:124" s="3" customFormat="1" ht="14.4" x14ac:dyDescent="0.3">
      <c r="A95" s="76" t="s">
        <v>15</v>
      </c>
      <c r="B95" s="77"/>
      <c r="C95" s="78"/>
      <c r="D95" s="79">
        <v>29.8</v>
      </c>
      <c r="E95" s="79">
        <v>25.7</v>
      </c>
      <c r="F95" s="79"/>
      <c r="G95" s="79"/>
      <c r="H95" s="79"/>
      <c r="I95" s="79"/>
      <c r="J95" s="79">
        <f>D95+F95</f>
        <v>29.8</v>
      </c>
      <c r="K95" s="79">
        <f>E95+H95</f>
        <v>25.7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</row>
    <row r="96" spans="1:124" s="3" customFormat="1" ht="14.4" x14ac:dyDescent="0.3">
      <c r="A96" s="76" t="s">
        <v>16</v>
      </c>
      <c r="B96" s="77"/>
      <c r="C96" s="78"/>
      <c r="D96" s="79">
        <v>14.7</v>
      </c>
      <c r="E96" s="79">
        <v>14.1</v>
      </c>
      <c r="F96" s="79"/>
      <c r="G96" s="79"/>
      <c r="H96" s="79"/>
      <c r="I96" s="79"/>
      <c r="J96" s="79">
        <f t="shared" ref="J96:J97" si="43">D96+F96</f>
        <v>14.7</v>
      </c>
      <c r="K96" s="79">
        <f t="shared" ref="K96:K97" si="44">E96+H96</f>
        <v>14.1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</row>
    <row r="97" spans="1:124" s="3" customFormat="1" ht="14.4" x14ac:dyDescent="0.3">
      <c r="A97" s="76" t="s">
        <v>17</v>
      </c>
      <c r="B97" s="77"/>
      <c r="C97" s="78"/>
      <c r="D97" s="79">
        <v>1.8</v>
      </c>
      <c r="E97" s="79"/>
      <c r="F97" s="79"/>
      <c r="G97" s="79"/>
      <c r="H97" s="79"/>
      <c r="I97" s="79"/>
      <c r="J97" s="79">
        <f t="shared" si="43"/>
        <v>1.8</v>
      </c>
      <c r="K97" s="79">
        <f t="shared" si="44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</row>
    <row r="98" spans="1:124" s="3" customFormat="1" ht="14.4" hidden="1" x14ac:dyDescent="0.3">
      <c r="A98" s="76" t="s">
        <v>18</v>
      </c>
      <c r="B98" s="77"/>
      <c r="C98" s="78"/>
      <c r="D98" s="79">
        <f>SUM(D99:D101)</f>
        <v>114.3</v>
      </c>
      <c r="E98" s="79"/>
      <c r="F98" s="79"/>
      <c r="G98" s="79"/>
      <c r="H98" s="79"/>
      <c r="I98" s="79"/>
      <c r="J98" s="79">
        <f>D98+F98</f>
        <v>114.3</v>
      </c>
      <c r="K98" s="79">
        <f>E98+H98</f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</row>
    <row r="99" spans="1:124" s="3" customFormat="1" ht="14.4" x14ac:dyDescent="0.3">
      <c r="A99" s="76" t="s">
        <v>51</v>
      </c>
      <c r="B99" s="77"/>
      <c r="C99" s="78"/>
      <c r="D99" s="79">
        <v>67.2</v>
      </c>
      <c r="E99" s="79">
        <v>53.8</v>
      </c>
      <c r="F99" s="79"/>
      <c r="G99" s="79"/>
      <c r="H99" s="79"/>
      <c r="I99" s="79"/>
      <c r="J99" s="79">
        <f t="shared" ref="J99:J100" si="45">D99+F99</f>
        <v>67.2</v>
      </c>
      <c r="K99" s="79">
        <f t="shared" ref="K99:K100" si="46">E99+H99</f>
        <v>53.8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</row>
    <row r="100" spans="1:124" s="3" customFormat="1" ht="14.4" x14ac:dyDescent="0.3">
      <c r="A100" s="76" t="s">
        <v>52</v>
      </c>
      <c r="B100" s="77"/>
      <c r="C100" s="78"/>
      <c r="D100" s="79">
        <v>4.5999999999999996</v>
      </c>
      <c r="E100" s="79">
        <v>3.8</v>
      </c>
      <c r="F100" s="79"/>
      <c r="G100" s="79"/>
      <c r="H100" s="79"/>
      <c r="I100" s="79"/>
      <c r="J100" s="79">
        <f t="shared" si="45"/>
        <v>4.5999999999999996</v>
      </c>
      <c r="K100" s="79">
        <f t="shared" si="46"/>
        <v>3.8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</row>
    <row r="101" spans="1:124" s="3" customFormat="1" ht="14.4" x14ac:dyDescent="0.3">
      <c r="A101" s="76" t="s">
        <v>53</v>
      </c>
      <c r="B101" s="77"/>
      <c r="C101" s="78"/>
      <c r="D101" s="79">
        <v>42.5</v>
      </c>
      <c r="E101" s="79">
        <v>35.700000000000003</v>
      </c>
      <c r="F101" s="79"/>
      <c r="G101" s="79"/>
      <c r="H101" s="79"/>
      <c r="I101" s="79"/>
      <c r="J101" s="79">
        <f>D101+F101</f>
        <v>42.5</v>
      </c>
      <c r="K101" s="79">
        <f>E101+H101</f>
        <v>35.700000000000003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</row>
    <row r="102" spans="1:124" s="3" customFormat="1" ht="14.4" x14ac:dyDescent="0.3">
      <c r="A102" s="76" t="s">
        <v>54</v>
      </c>
      <c r="B102" s="77"/>
      <c r="C102" s="78"/>
      <c r="D102" s="79">
        <v>3</v>
      </c>
      <c r="E102" s="79">
        <v>2.4</v>
      </c>
      <c r="F102" s="79"/>
      <c r="G102" s="79"/>
      <c r="H102" s="79"/>
      <c r="I102" s="79"/>
      <c r="J102" s="79">
        <f t="shared" ref="J102" si="47">D102+F102</f>
        <v>3</v>
      </c>
      <c r="K102" s="79">
        <f t="shared" ref="K102" si="48">E102+H102</f>
        <v>2.4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</row>
    <row r="103" spans="1:124" s="3" customFormat="1" ht="40.200000000000003" x14ac:dyDescent="0.3">
      <c r="A103" s="73" t="s">
        <v>41</v>
      </c>
      <c r="B103" s="175">
        <v>1090</v>
      </c>
      <c r="C103" s="105" t="s">
        <v>121</v>
      </c>
      <c r="D103" s="81">
        <f>D104+D105+D106</f>
        <v>218.29999999999998</v>
      </c>
      <c r="E103" s="81">
        <f t="shared" ref="E103:K103" si="49">E104+E105+E106</f>
        <v>168.79999999999998</v>
      </c>
      <c r="F103" s="81"/>
      <c r="G103" s="81"/>
      <c r="H103" s="81"/>
      <c r="I103" s="81"/>
      <c r="J103" s="81">
        <f t="shared" si="49"/>
        <v>218.29999999999998</v>
      </c>
      <c r="K103" s="81">
        <f t="shared" si="49"/>
        <v>168.79999999999998</v>
      </c>
    </row>
    <row r="104" spans="1:124" s="4" customFormat="1" ht="14.4" x14ac:dyDescent="0.3">
      <c r="A104" s="82" t="s">
        <v>15</v>
      </c>
      <c r="B104" s="85"/>
      <c r="C104" s="88"/>
      <c r="D104" s="86">
        <v>20.6</v>
      </c>
      <c r="E104" s="90">
        <v>1.4</v>
      </c>
      <c r="F104" s="86"/>
      <c r="G104" s="86"/>
      <c r="H104" s="86"/>
      <c r="I104" s="86"/>
      <c r="J104" s="86">
        <f t="shared" ref="J104:J106" si="50">D104+F104</f>
        <v>20.6</v>
      </c>
      <c r="K104" s="86">
        <f t="shared" ref="K104:K106" si="51">E104+H104</f>
        <v>1.4</v>
      </c>
    </row>
    <row r="105" spans="1:124" s="4" customFormat="1" ht="14.4" x14ac:dyDescent="0.3">
      <c r="A105" s="82" t="s">
        <v>16</v>
      </c>
      <c r="B105" s="85"/>
      <c r="C105" s="88"/>
      <c r="D105" s="86">
        <v>42.5</v>
      </c>
      <c r="E105" s="90">
        <v>12.2</v>
      </c>
      <c r="F105" s="86"/>
      <c r="G105" s="86"/>
      <c r="H105" s="86"/>
      <c r="I105" s="86"/>
      <c r="J105" s="86">
        <f t="shared" si="50"/>
        <v>42.5</v>
      </c>
      <c r="K105" s="86">
        <f t="shared" si="51"/>
        <v>12.2</v>
      </c>
    </row>
    <row r="106" spans="1:124" s="4" customFormat="1" ht="14.4" x14ac:dyDescent="0.3">
      <c r="A106" s="82" t="s">
        <v>42</v>
      </c>
      <c r="B106" s="85"/>
      <c r="C106" s="85"/>
      <c r="D106" s="86">
        <v>155.19999999999999</v>
      </c>
      <c r="E106" s="86">
        <v>155.19999999999999</v>
      </c>
      <c r="F106" s="86"/>
      <c r="G106" s="86"/>
      <c r="H106" s="86"/>
      <c r="I106" s="86"/>
      <c r="J106" s="86">
        <f t="shared" si="50"/>
        <v>155.19999999999999</v>
      </c>
      <c r="K106" s="86">
        <f t="shared" si="51"/>
        <v>155.19999999999999</v>
      </c>
    </row>
    <row r="107" spans="1:124" s="3" customFormat="1" ht="53.4" x14ac:dyDescent="0.3">
      <c r="A107" s="73" t="s">
        <v>66</v>
      </c>
      <c r="B107" s="175" t="s">
        <v>67</v>
      </c>
      <c r="C107" s="105" t="s">
        <v>119</v>
      </c>
      <c r="D107" s="81">
        <f>SUM(D108:D118)</f>
        <v>5102.7200000000012</v>
      </c>
      <c r="E107" s="81">
        <f>SUM(E108:E118)</f>
        <v>4569.55</v>
      </c>
      <c r="F107" s="81">
        <f>F119</f>
        <v>767.8</v>
      </c>
      <c r="G107" s="81">
        <f>G119</f>
        <v>767.8</v>
      </c>
      <c r="H107" s="81">
        <f>H119</f>
        <v>767.8</v>
      </c>
      <c r="I107" s="81">
        <f>I119</f>
        <v>767.8</v>
      </c>
      <c r="J107" s="81">
        <f>SUM(J108:J119)</f>
        <v>5870.5200000000013</v>
      </c>
      <c r="K107" s="81">
        <f>SUM(K108:K119)</f>
        <v>5337.35</v>
      </c>
    </row>
    <row r="108" spans="1:124" s="3" customFormat="1" ht="14.4" x14ac:dyDescent="0.3">
      <c r="A108" s="82" t="s">
        <v>50</v>
      </c>
      <c r="B108" s="85"/>
      <c r="C108" s="85"/>
      <c r="D108" s="86">
        <v>1777.72</v>
      </c>
      <c r="E108" s="86">
        <v>1777.6</v>
      </c>
      <c r="F108" s="86"/>
      <c r="G108" s="86"/>
      <c r="H108" s="86"/>
      <c r="I108" s="86"/>
      <c r="J108" s="86">
        <f>D108+G108</f>
        <v>1777.72</v>
      </c>
      <c r="K108" s="86">
        <f>E108+I108</f>
        <v>1777.6</v>
      </c>
    </row>
    <row r="109" spans="1:124" s="3" customFormat="1" ht="14.4" x14ac:dyDescent="0.3">
      <c r="A109" s="82" t="s">
        <v>14</v>
      </c>
      <c r="B109" s="85"/>
      <c r="C109" s="85"/>
      <c r="D109" s="86">
        <v>397.95</v>
      </c>
      <c r="E109" s="86">
        <v>396.9</v>
      </c>
      <c r="F109" s="86"/>
      <c r="G109" s="86"/>
      <c r="H109" s="86"/>
      <c r="I109" s="86"/>
      <c r="J109" s="86">
        <f t="shared" ref="J109:J118" si="52">D109+G109</f>
        <v>397.95</v>
      </c>
      <c r="K109" s="86">
        <f t="shared" ref="K109:K119" si="53">E109+I109</f>
        <v>396.9</v>
      </c>
    </row>
    <row r="110" spans="1:124" s="3" customFormat="1" ht="14.4" x14ac:dyDescent="0.3">
      <c r="A110" s="82" t="s">
        <v>15</v>
      </c>
      <c r="B110" s="85"/>
      <c r="C110" s="85"/>
      <c r="D110" s="86">
        <v>1023.3</v>
      </c>
      <c r="E110" s="86">
        <v>998.3</v>
      </c>
      <c r="F110" s="86"/>
      <c r="G110" s="86"/>
      <c r="H110" s="86"/>
      <c r="I110" s="86"/>
      <c r="J110" s="86">
        <f t="shared" si="52"/>
        <v>1023.3</v>
      </c>
      <c r="K110" s="86">
        <f t="shared" si="53"/>
        <v>998.3</v>
      </c>
    </row>
    <row r="111" spans="1:124" s="3" customFormat="1" ht="14.4" x14ac:dyDescent="0.3">
      <c r="A111" s="82" t="s">
        <v>16</v>
      </c>
      <c r="B111" s="104"/>
      <c r="C111" s="107"/>
      <c r="D111" s="83">
        <v>1463.3</v>
      </c>
      <c r="E111" s="86">
        <v>1107</v>
      </c>
      <c r="F111" s="91"/>
      <c r="G111" s="91"/>
      <c r="H111" s="91"/>
      <c r="I111" s="91"/>
      <c r="J111" s="86">
        <f t="shared" si="52"/>
        <v>1463.3</v>
      </c>
      <c r="K111" s="86">
        <f t="shared" si="53"/>
        <v>1107</v>
      </c>
    </row>
    <row r="112" spans="1:124" s="3" customFormat="1" ht="14.4" x14ac:dyDescent="0.3">
      <c r="A112" s="82" t="s">
        <v>17</v>
      </c>
      <c r="B112" s="104"/>
      <c r="C112" s="107"/>
      <c r="D112" s="83">
        <v>1</v>
      </c>
      <c r="E112" s="86"/>
      <c r="F112" s="91"/>
      <c r="G112" s="91"/>
      <c r="H112" s="91"/>
      <c r="I112" s="91"/>
      <c r="J112" s="86">
        <f t="shared" si="52"/>
        <v>1</v>
      </c>
      <c r="K112" s="86">
        <f t="shared" si="53"/>
        <v>0</v>
      </c>
    </row>
    <row r="113" spans="1:11" s="3" customFormat="1" ht="14.4" x14ac:dyDescent="0.3">
      <c r="A113" s="82" t="s">
        <v>51</v>
      </c>
      <c r="B113" s="85"/>
      <c r="C113" s="85"/>
      <c r="D113" s="83">
        <v>273.39999999999998</v>
      </c>
      <c r="E113" s="86">
        <v>258.5</v>
      </c>
      <c r="F113" s="83"/>
      <c r="G113" s="83"/>
      <c r="H113" s="83"/>
      <c r="I113" s="83"/>
      <c r="J113" s="86">
        <f t="shared" si="52"/>
        <v>273.39999999999998</v>
      </c>
      <c r="K113" s="86">
        <f t="shared" si="53"/>
        <v>258.5</v>
      </c>
    </row>
    <row r="114" spans="1:11" s="3" customFormat="1" ht="14.4" x14ac:dyDescent="0.3">
      <c r="A114" s="82" t="s">
        <v>52</v>
      </c>
      <c r="B114" s="104"/>
      <c r="C114" s="107"/>
      <c r="D114" s="83">
        <v>72.55</v>
      </c>
      <c r="E114" s="86">
        <v>0.69</v>
      </c>
      <c r="F114" s="91"/>
      <c r="G114" s="91"/>
      <c r="H114" s="91"/>
      <c r="I114" s="91"/>
      <c r="J114" s="86">
        <f t="shared" si="52"/>
        <v>72.55</v>
      </c>
      <c r="K114" s="86">
        <f t="shared" si="53"/>
        <v>0.69</v>
      </c>
    </row>
    <row r="115" spans="1:11" s="3" customFormat="1" ht="14.4" x14ac:dyDescent="0.3">
      <c r="A115" s="82" t="s">
        <v>53</v>
      </c>
      <c r="B115" s="85"/>
      <c r="C115" s="85"/>
      <c r="D115" s="83">
        <v>69.3</v>
      </c>
      <c r="E115" s="86">
        <v>27.8</v>
      </c>
      <c r="F115" s="83"/>
      <c r="G115" s="83"/>
      <c r="H115" s="83"/>
      <c r="I115" s="83"/>
      <c r="J115" s="86">
        <f t="shared" si="52"/>
        <v>69.3</v>
      </c>
      <c r="K115" s="86">
        <f t="shared" si="53"/>
        <v>27.8</v>
      </c>
    </row>
    <row r="116" spans="1:11" s="3" customFormat="1" ht="14.4" x14ac:dyDescent="0.3">
      <c r="A116" s="82" t="s">
        <v>112</v>
      </c>
      <c r="B116" s="85"/>
      <c r="C116" s="85"/>
      <c r="D116" s="83">
        <v>23.1</v>
      </c>
      <c r="E116" s="86">
        <v>2.2000000000000002</v>
      </c>
      <c r="F116" s="83"/>
      <c r="G116" s="83"/>
      <c r="H116" s="83"/>
      <c r="I116" s="83"/>
      <c r="J116" s="86">
        <f t="shared" si="52"/>
        <v>23.1</v>
      </c>
      <c r="K116" s="86">
        <f t="shared" si="53"/>
        <v>2.2000000000000002</v>
      </c>
    </row>
    <row r="117" spans="1:11" s="3" customFormat="1" ht="14.4" x14ac:dyDescent="0.3">
      <c r="A117" s="82" t="s">
        <v>54</v>
      </c>
      <c r="B117" s="85"/>
      <c r="C117" s="85"/>
      <c r="D117" s="83">
        <v>1.1000000000000001</v>
      </c>
      <c r="E117" s="86">
        <v>0.56000000000000005</v>
      </c>
      <c r="F117" s="83"/>
      <c r="G117" s="83"/>
      <c r="H117" s="83"/>
      <c r="I117" s="83"/>
      <c r="J117" s="86">
        <f t="shared" si="52"/>
        <v>1.1000000000000001</v>
      </c>
      <c r="K117" s="86">
        <f t="shared" si="53"/>
        <v>0.56000000000000005</v>
      </c>
    </row>
    <row r="118" spans="1:11" s="3" customFormat="1" ht="14.4" x14ac:dyDescent="0.3">
      <c r="A118" s="82" t="s">
        <v>20</v>
      </c>
      <c r="B118" s="85"/>
      <c r="C118" s="85"/>
      <c r="D118" s="83">
        <v>0</v>
      </c>
      <c r="E118" s="83">
        <v>0</v>
      </c>
      <c r="F118" s="83"/>
      <c r="G118" s="83"/>
      <c r="H118" s="83"/>
      <c r="I118" s="83"/>
      <c r="J118" s="86">
        <f t="shared" si="52"/>
        <v>0</v>
      </c>
      <c r="K118" s="86">
        <f t="shared" si="53"/>
        <v>0</v>
      </c>
    </row>
    <row r="119" spans="1:11" s="3" customFormat="1" ht="14.4" x14ac:dyDescent="0.3">
      <c r="A119" s="82" t="s">
        <v>21</v>
      </c>
      <c r="B119" s="85"/>
      <c r="C119" s="85"/>
      <c r="D119" s="83"/>
      <c r="E119" s="83"/>
      <c r="F119" s="83">
        <v>767.8</v>
      </c>
      <c r="G119" s="83">
        <v>767.8</v>
      </c>
      <c r="H119" s="83">
        <v>767.8</v>
      </c>
      <c r="I119" s="83">
        <v>767.8</v>
      </c>
      <c r="J119" s="86">
        <f>D119+G119</f>
        <v>767.8</v>
      </c>
      <c r="K119" s="86">
        <f t="shared" si="53"/>
        <v>767.8</v>
      </c>
    </row>
    <row r="120" spans="1:11" s="3" customFormat="1" ht="46.2" customHeight="1" x14ac:dyDescent="0.3">
      <c r="A120" s="73" t="s">
        <v>68</v>
      </c>
      <c r="B120" s="175" t="s">
        <v>67</v>
      </c>
      <c r="C120" s="74" t="s">
        <v>120</v>
      </c>
      <c r="D120" s="81">
        <f>SUM(D121:D131)</f>
        <v>3904</v>
      </c>
      <c r="E120" s="81">
        <f>SUM(E121:E132)</f>
        <v>3435.9959999999992</v>
      </c>
      <c r="F120" s="81">
        <f>F132+F123</f>
        <v>228.4</v>
      </c>
      <c r="G120" s="81">
        <f t="shared" ref="G120:I120" si="54">G132+G123</f>
        <v>224</v>
      </c>
      <c r="H120" s="81">
        <f t="shared" si="54"/>
        <v>212.75700000000001</v>
      </c>
      <c r="I120" s="81">
        <f t="shared" si="54"/>
        <v>208.357</v>
      </c>
      <c r="J120" s="81">
        <f>D120+G120</f>
        <v>4128</v>
      </c>
      <c r="K120" s="81">
        <f>E120+I120</f>
        <v>3644.3529999999992</v>
      </c>
    </row>
    <row r="121" spans="1:11" s="3" customFormat="1" ht="14.4" x14ac:dyDescent="0.3">
      <c r="A121" s="82" t="s">
        <v>50</v>
      </c>
      <c r="B121" s="104"/>
      <c r="C121" s="107"/>
      <c r="D121" s="86">
        <v>1386.5</v>
      </c>
      <c r="E121" s="86">
        <v>1385.6</v>
      </c>
      <c r="F121" s="91"/>
      <c r="G121" s="91"/>
      <c r="H121" s="91"/>
      <c r="I121" s="91"/>
      <c r="J121" s="83">
        <f>D121+F121</f>
        <v>1386.5</v>
      </c>
      <c r="K121" s="83">
        <f>E121+H121</f>
        <v>1385.6</v>
      </c>
    </row>
    <row r="122" spans="1:11" s="3" customFormat="1" ht="14.4" x14ac:dyDescent="0.3">
      <c r="A122" s="82" t="s">
        <v>14</v>
      </c>
      <c r="B122" s="113"/>
      <c r="C122" s="85"/>
      <c r="D122" s="86">
        <v>308.10000000000002</v>
      </c>
      <c r="E122" s="86">
        <v>308.08999999999997</v>
      </c>
      <c r="F122" s="83"/>
      <c r="G122" s="83"/>
      <c r="H122" s="83"/>
      <c r="I122" s="83"/>
      <c r="J122" s="83">
        <f t="shared" ref="J122:J132" si="55">D122+F122</f>
        <v>308.10000000000002</v>
      </c>
      <c r="K122" s="83">
        <f t="shared" ref="K122:K132" si="56">E122+H122</f>
        <v>308.08999999999997</v>
      </c>
    </row>
    <row r="123" spans="1:11" s="3" customFormat="1" ht="14.4" x14ac:dyDescent="0.3">
      <c r="A123" s="82" t="s">
        <v>15</v>
      </c>
      <c r="B123" s="113"/>
      <c r="C123" s="85"/>
      <c r="D123" s="86">
        <v>990.07</v>
      </c>
      <c r="E123" s="86">
        <v>893.65899999999999</v>
      </c>
      <c r="F123" s="83">
        <v>4.4000000000000004</v>
      </c>
      <c r="G123" s="83"/>
      <c r="H123" s="83">
        <v>4.4000000000000004</v>
      </c>
      <c r="I123" s="83"/>
      <c r="J123" s="83">
        <f t="shared" si="55"/>
        <v>994.47</v>
      </c>
      <c r="K123" s="83">
        <f t="shared" si="56"/>
        <v>898.05899999999997</v>
      </c>
    </row>
    <row r="124" spans="1:11" s="3" customFormat="1" ht="14.4" x14ac:dyDescent="0.3">
      <c r="A124" s="82" t="s">
        <v>16</v>
      </c>
      <c r="B124" s="113"/>
      <c r="C124" s="85"/>
      <c r="D124" s="83">
        <v>1122.97</v>
      </c>
      <c r="E124" s="86">
        <v>760.74699999999996</v>
      </c>
      <c r="F124" s="83"/>
      <c r="G124" s="83"/>
      <c r="H124" s="83"/>
      <c r="I124" s="83"/>
      <c r="J124" s="83">
        <f t="shared" si="55"/>
        <v>1122.97</v>
      </c>
      <c r="K124" s="83">
        <f t="shared" si="56"/>
        <v>760.74699999999996</v>
      </c>
    </row>
    <row r="125" spans="1:11" s="3" customFormat="1" ht="14.4" x14ac:dyDescent="0.3">
      <c r="A125" s="82">
        <v>2250</v>
      </c>
      <c r="B125" s="113"/>
      <c r="C125" s="85"/>
      <c r="D125" s="83"/>
      <c r="E125" s="86"/>
      <c r="F125" s="83"/>
      <c r="G125" s="83"/>
      <c r="H125" s="83"/>
      <c r="I125" s="83"/>
      <c r="J125" s="83">
        <f t="shared" si="55"/>
        <v>0</v>
      </c>
      <c r="K125" s="83">
        <f t="shared" si="56"/>
        <v>0</v>
      </c>
    </row>
    <row r="126" spans="1:11" s="3" customFormat="1" ht="14.4" x14ac:dyDescent="0.3">
      <c r="A126" s="82" t="s">
        <v>51</v>
      </c>
      <c r="B126" s="113"/>
      <c r="C126" s="85"/>
      <c r="D126" s="83">
        <v>68.400000000000006</v>
      </c>
      <c r="E126" s="86">
        <v>68.400000000000006</v>
      </c>
      <c r="F126" s="83"/>
      <c r="G126" s="83"/>
      <c r="H126" s="83"/>
      <c r="I126" s="83"/>
      <c r="J126" s="83">
        <f t="shared" si="55"/>
        <v>68.400000000000006</v>
      </c>
      <c r="K126" s="83">
        <f t="shared" si="56"/>
        <v>68.400000000000006</v>
      </c>
    </row>
    <row r="127" spans="1:11" s="3" customFormat="1" ht="14.4" x14ac:dyDescent="0.3">
      <c r="A127" s="82" t="s">
        <v>52</v>
      </c>
      <c r="B127" s="113"/>
      <c r="C127" s="85"/>
      <c r="D127" s="83">
        <v>1.1000000000000001</v>
      </c>
      <c r="E127" s="86">
        <v>0.6</v>
      </c>
      <c r="F127" s="83"/>
      <c r="G127" s="83"/>
      <c r="H127" s="83"/>
      <c r="I127" s="83"/>
      <c r="J127" s="83">
        <f t="shared" si="55"/>
        <v>1.1000000000000001</v>
      </c>
      <c r="K127" s="83">
        <f t="shared" si="56"/>
        <v>0.6</v>
      </c>
    </row>
    <row r="128" spans="1:11" s="3" customFormat="1" ht="14.4" x14ac:dyDescent="0.3">
      <c r="A128" s="82" t="s">
        <v>53</v>
      </c>
      <c r="B128" s="113"/>
      <c r="C128" s="85"/>
      <c r="D128" s="83">
        <v>21.1</v>
      </c>
      <c r="E128" s="86">
        <v>13.1</v>
      </c>
      <c r="F128" s="83"/>
      <c r="G128" s="83"/>
      <c r="H128" s="83"/>
      <c r="I128" s="83"/>
      <c r="J128" s="83">
        <f t="shared" si="55"/>
        <v>21.1</v>
      </c>
      <c r="K128" s="83">
        <f t="shared" si="56"/>
        <v>13.1</v>
      </c>
    </row>
    <row r="129" spans="1:11" s="3" customFormat="1" ht="14.4" x14ac:dyDescent="0.3">
      <c r="A129" s="82" t="s">
        <v>112</v>
      </c>
      <c r="B129" s="113"/>
      <c r="C129" s="85"/>
      <c r="D129" s="83">
        <v>0.6</v>
      </c>
      <c r="E129" s="86">
        <v>0.6</v>
      </c>
      <c r="F129" s="83"/>
      <c r="G129" s="83"/>
      <c r="H129" s="83"/>
      <c r="I129" s="83"/>
      <c r="J129" s="83">
        <f t="shared" si="55"/>
        <v>0.6</v>
      </c>
      <c r="K129" s="83">
        <f t="shared" si="56"/>
        <v>0.6</v>
      </c>
    </row>
    <row r="130" spans="1:11" s="3" customFormat="1" ht="14.4" x14ac:dyDescent="0.3">
      <c r="A130" s="82" t="s">
        <v>54</v>
      </c>
      <c r="B130" s="113"/>
      <c r="C130" s="85"/>
      <c r="D130" s="83">
        <v>5.16</v>
      </c>
      <c r="E130" s="83">
        <v>5.2</v>
      </c>
      <c r="F130" s="83"/>
      <c r="G130" s="83"/>
      <c r="H130" s="83"/>
      <c r="I130" s="83"/>
      <c r="J130" s="83">
        <f t="shared" si="55"/>
        <v>5.16</v>
      </c>
      <c r="K130" s="83">
        <f t="shared" si="56"/>
        <v>5.2</v>
      </c>
    </row>
    <row r="131" spans="1:11" s="3" customFormat="1" ht="14.4" hidden="1" x14ac:dyDescent="0.3">
      <c r="A131" s="82" t="s">
        <v>20</v>
      </c>
      <c r="B131" s="113"/>
      <c r="C131" s="85"/>
      <c r="D131" s="83"/>
      <c r="E131" s="83"/>
      <c r="F131" s="83"/>
      <c r="G131" s="83"/>
      <c r="H131" s="83"/>
      <c r="I131" s="83"/>
      <c r="J131" s="83">
        <f t="shared" si="55"/>
        <v>0</v>
      </c>
      <c r="K131" s="83">
        <f t="shared" si="56"/>
        <v>0</v>
      </c>
    </row>
    <row r="132" spans="1:11" s="3" customFormat="1" ht="14.4" x14ac:dyDescent="0.3">
      <c r="A132" s="82" t="s">
        <v>21</v>
      </c>
      <c r="B132" s="113"/>
      <c r="C132" s="85"/>
      <c r="D132" s="83"/>
      <c r="E132" s="83"/>
      <c r="F132" s="83">
        <v>224</v>
      </c>
      <c r="G132" s="83">
        <v>224</v>
      </c>
      <c r="H132" s="83">
        <v>208.357</v>
      </c>
      <c r="I132" s="83">
        <v>208.357</v>
      </c>
      <c r="J132" s="83">
        <f t="shared" si="55"/>
        <v>224</v>
      </c>
      <c r="K132" s="83">
        <f t="shared" si="56"/>
        <v>208.357</v>
      </c>
    </row>
    <row r="133" spans="1:11" s="3" customFormat="1" ht="34.950000000000003" customHeight="1" x14ac:dyDescent="0.3">
      <c r="A133" s="73" t="s">
        <v>122</v>
      </c>
      <c r="B133" s="175" t="s">
        <v>67</v>
      </c>
      <c r="C133" s="74" t="s">
        <v>123</v>
      </c>
      <c r="D133" s="81">
        <f>D134+D135</f>
        <v>446.4</v>
      </c>
      <c r="E133" s="81">
        <f t="shared" ref="E133:K133" si="57">E134+E135</f>
        <v>258.3</v>
      </c>
      <c r="F133" s="81"/>
      <c r="G133" s="81"/>
      <c r="H133" s="81"/>
      <c r="I133" s="81"/>
      <c r="J133" s="81">
        <f t="shared" si="57"/>
        <v>446.4</v>
      </c>
      <c r="K133" s="81">
        <f t="shared" si="57"/>
        <v>258.3</v>
      </c>
    </row>
    <row r="134" spans="1:11" s="3" customFormat="1" ht="14.4" x14ac:dyDescent="0.3">
      <c r="A134" s="82" t="s">
        <v>15</v>
      </c>
      <c r="B134" s="85"/>
      <c r="C134" s="85"/>
      <c r="D134" s="86">
        <v>337</v>
      </c>
      <c r="E134" s="86">
        <v>218.8</v>
      </c>
      <c r="F134" s="86"/>
      <c r="G134" s="86"/>
      <c r="H134" s="86"/>
      <c r="I134" s="86"/>
      <c r="J134" s="86">
        <f t="shared" ref="J134:J135" si="58">D134+F134</f>
        <v>337</v>
      </c>
      <c r="K134" s="86">
        <f t="shared" ref="K134:K135" si="59">E134+H134</f>
        <v>218.8</v>
      </c>
    </row>
    <row r="135" spans="1:11" s="3" customFormat="1" ht="14.4" x14ac:dyDescent="0.3">
      <c r="A135" s="82" t="s">
        <v>16</v>
      </c>
      <c r="B135" s="104"/>
      <c r="C135" s="107"/>
      <c r="D135" s="83">
        <v>109.4</v>
      </c>
      <c r="E135" s="83">
        <v>39.5</v>
      </c>
      <c r="F135" s="91"/>
      <c r="G135" s="91"/>
      <c r="H135" s="91"/>
      <c r="I135" s="91"/>
      <c r="J135" s="86">
        <f t="shared" si="58"/>
        <v>109.4</v>
      </c>
      <c r="K135" s="86">
        <f t="shared" si="59"/>
        <v>39.5</v>
      </c>
    </row>
    <row r="136" spans="1:11" s="151" customFormat="1" ht="58.5" customHeight="1" x14ac:dyDescent="0.3">
      <c r="A136" s="122" t="s">
        <v>43</v>
      </c>
      <c r="B136" s="123" t="s">
        <v>44</v>
      </c>
      <c r="C136" s="132" t="s">
        <v>45</v>
      </c>
      <c r="D136" s="133">
        <f>D137+D138+D139</f>
        <v>306</v>
      </c>
      <c r="E136" s="133">
        <f t="shared" ref="E136:K136" si="60">E137+E138+E139</f>
        <v>210.9</v>
      </c>
      <c r="F136" s="133">
        <f t="shared" si="60"/>
        <v>0</v>
      </c>
      <c r="G136" s="133">
        <f t="shared" si="60"/>
        <v>0</v>
      </c>
      <c r="H136" s="133">
        <f t="shared" si="60"/>
        <v>0</v>
      </c>
      <c r="I136" s="133">
        <f t="shared" si="60"/>
        <v>0</v>
      </c>
      <c r="J136" s="133">
        <f t="shared" si="60"/>
        <v>306</v>
      </c>
      <c r="K136" s="133">
        <f t="shared" si="60"/>
        <v>210.9</v>
      </c>
    </row>
    <row r="137" spans="1:11" s="151" customFormat="1" ht="14.4" x14ac:dyDescent="0.3">
      <c r="A137" s="126" t="s">
        <v>15</v>
      </c>
      <c r="B137" s="130"/>
      <c r="C137" s="134"/>
      <c r="D137" s="131">
        <v>103</v>
      </c>
      <c r="E137" s="135">
        <v>35.5</v>
      </c>
      <c r="F137" s="131"/>
      <c r="G137" s="131"/>
      <c r="H137" s="131"/>
      <c r="I137" s="131"/>
      <c r="J137" s="131">
        <f>D137+F137</f>
        <v>103</v>
      </c>
      <c r="K137" s="131">
        <f>E137+H137</f>
        <v>35.5</v>
      </c>
    </row>
    <row r="138" spans="1:11" s="151" customFormat="1" ht="14.4" x14ac:dyDescent="0.3">
      <c r="A138" s="126" t="s">
        <v>16</v>
      </c>
      <c r="B138" s="130"/>
      <c r="C138" s="134"/>
      <c r="D138" s="131">
        <v>203</v>
      </c>
      <c r="E138" s="135">
        <v>175.4</v>
      </c>
      <c r="F138" s="131"/>
      <c r="G138" s="131"/>
      <c r="H138" s="131"/>
      <c r="I138" s="131"/>
      <c r="J138" s="131">
        <f>D138+F138</f>
        <v>203</v>
      </c>
      <c r="K138" s="131">
        <f t="shared" ref="K138:K139" si="61">E138+H138</f>
        <v>175.4</v>
      </c>
    </row>
    <row r="139" spans="1:11" s="3" customFormat="1" ht="14.4" hidden="1" x14ac:dyDescent="0.3">
      <c r="A139" s="10" t="s">
        <v>21</v>
      </c>
      <c r="B139" s="11"/>
      <c r="C139" s="187"/>
      <c r="D139" s="13"/>
      <c r="E139" s="36"/>
      <c r="F139" s="13"/>
      <c r="G139" s="13"/>
      <c r="H139" s="13"/>
      <c r="I139" s="13"/>
      <c r="J139" s="13">
        <f>D139+F139</f>
        <v>0</v>
      </c>
      <c r="K139" s="13">
        <f t="shared" si="61"/>
        <v>0</v>
      </c>
    </row>
    <row r="140" spans="1:11" s="152" customFormat="1" ht="57.6" customHeight="1" x14ac:dyDescent="0.3">
      <c r="A140" s="122" t="s">
        <v>46</v>
      </c>
      <c r="B140" s="123" t="s">
        <v>44</v>
      </c>
      <c r="C140" s="132" t="s">
        <v>47</v>
      </c>
      <c r="D140" s="133">
        <f>D141+D142</f>
        <v>739.40000000000009</v>
      </c>
      <c r="E140" s="133">
        <f t="shared" ref="E140:J140" si="62">E141+E142</f>
        <v>570.29999999999995</v>
      </c>
      <c r="F140" s="133"/>
      <c r="G140" s="133"/>
      <c r="H140" s="133"/>
      <c r="I140" s="133"/>
      <c r="J140" s="133">
        <f t="shared" si="62"/>
        <v>739.40000000000009</v>
      </c>
      <c r="K140" s="133">
        <f>K141+K142</f>
        <v>570.29999999999995</v>
      </c>
    </row>
    <row r="141" spans="1:11" s="151" customFormat="1" ht="14.4" x14ac:dyDescent="0.3">
      <c r="A141" s="126" t="s">
        <v>15</v>
      </c>
      <c r="B141" s="130"/>
      <c r="C141" s="134"/>
      <c r="D141" s="131">
        <v>130.19999999999999</v>
      </c>
      <c r="E141" s="135">
        <v>35</v>
      </c>
      <c r="F141" s="131"/>
      <c r="G141" s="131"/>
      <c r="H141" s="131"/>
      <c r="I141" s="131"/>
      <c r="J141" s="131">
        <f>D141</f>
        <v>130.19999999999999</v>
      </c>
      <c r="K141" s="131">
        <f>E141</f>
        <v>35</v>
      </c>
    </row>
    <row r="142" spans="1:11" s="151" customFormat="1" ht="14.4" x14ac:dyDescent="0.3">
      <c r="A142" s="126" t="s">
        <v>16</v>
      </c>
      <c r="B142" s="130"/>
      <c r="C142" s="134"/>
      <c r="D142" s="131">
        <v>609.20000000000005</v>
      </c>
      <c r="E142" s="135">
        <v>535.29999999999995</v>
      </c>
      <c r="F142" s="131"/>
      <c r="G142" s="131"/>
      <c r="H142" s="131"/>
      <c r="I142" s="131"/>
      <c r="J142" s="131">
        <f>D142</f>
        <v>609.20000000000005</v>
      </c>
      <c r="K142" s="131">
        <f>E142</f>
        <v>535.29999999999995</v>
      </c>
    </row>
    <row r="143" spans="1:11" s="152" customFormat="1" ht="55.95" customHeight="1" x14ac:dyDescent="0.3">
      <c r="A143" s="122" t="s">
        <v>48</v>
      </c>
      <c r="B143" s="123" t="s">
        <v>44</v>
      </c>
      <c r="C143" s="132" t="s">
        <v>49</v>
      </c>
      <c r="D143" s="133">
        <f>SUM(D144:D155)</f>
        <v>13683.300000000001</v>
      </c>
      <c r="E143" s="133">
        <f t="shared" ref="E143:I143" si="63">SUM(E144:E155)</f>
        <v>13471.7</v>
      </c>
      <c r="F143" s="133">
        <f>SUM(F144:F155)</f>
        <v>295.39999999999998</v>
      </c>
      <c r="G143" s="133">
        <f t="shared" si="63"/>
        <v>295.39999999999998</v>
      </c>
      <c r="H143" s="133">
        <f t="shared" si="63"/>
        <v>295.39999999999998</v>
      </c>
      <c r="I143" s="133">
        <f t="shared" si="63"/>
        <v>295.39999999999998</v>
      </c>
      <c r="J143" s="133">
        <f>SUM(J144:J155)</f>
        <v>13978.7</v>
      </c>
      <c r="K143" s="133">
        <f>SUM(K144:K155)</f>
        <v>13767.1</v>
      </c>
    </row>
    <row r="144" spans="1:11" s="152" customFormat="1" ht="14.4" x14ac:dyDescent="0.3">
      <c r="A144" s="126" t="s">
        <v>50</v>
      </c>
      <c r="B144" s="138"/>
      <c r="C144" s="128"/>
      <c r="D144" s="131">
        <v>9874.7999999999993</v>
      </c>
      <c r="E144" s="131">
        <v>9869.9</v>
      </c>
      <c r="F144" s="153"/>
      <c r="G144" s="153"/>
      <c r="H144" s="153"/>
      <c r="I144" s="153"/>
      <c r="J144" s="131">
        <f>D144</f>
        <v>9874.7999999999993</v>
      </c>
      <c r="K144" s="131">
        <f>E144</f>
        <v>9869.9</v>
      </c>
    </row>
    <row r="145" spans="1:11" s="152" customFormat="1" ht="14.4" x14ac:dyDescent="0.3">
      <c r="A145" s="126" t="s">
        <v>14</v>
      </c>
      <c r="B145" s="138"/>
      <c r="C145" s="128"/>
      <c r="D145" s="131">
        <v>2124.1999999999998</v>
      </c>
      <c r="E145" s="131">
        <v>2122.8000000000002</v>
      </c>
      <c r="F145" s="153"/>
      <c r="G145" s="153"/>
      <c r="H145" s="153"/>
      <c r="I145" s="153"/>
      <c r="J145" s="131">
        <f t="shared" ref="J145:K153" si="64">D145</f>
        <v>2124.1999999999998</v>
      </c>
      <c r="K145" s="131">
        <f t="shared" si="64"/>
        <v>2122.8000000000002</v>
      </c>
    </row>
    <row r="146" spans="1:11" s="152" customFormat="1" ht="14.4" x14ac:dyDescent="0.3">
      <c r="A146" s="126" t="s">
        <v>15</v>
      </c>
      <c r="B146" s="138"/>
      <c r="C146" s="128"/>
      <c r="D146" s="131">
        <v>233.2</v>
      </c>
      <c r="E146" s="131">
        <v>214.9</v>
      </c>
      <c r="F146" s="131"/>
      <c r="G146" s="153"/>
      <c r="H146" s="153"/>
      <c r="I146" s="153"/>
      <c r="J146" s="131">
        <f>D146+F146</f>
        <v>233.2</v>
      </c>
      <c r="K146" s="131">
        <f>E146+H146</f>
        <v>214.9</v>
      </c>
    </row>
    <row r="147" spans="1:11" s="152" customFormat="1" ht="14.4" x14ac:dyDescent="0.3">
      <c r="A147" s="126" t="s">
        <v>16</v>
      </c>
      <c r="B147" s="138"/>
      <c r="C147" s="128"/>
      <c r="D147" s="131">
        <v>593.29999999999995</v>
      </c>
      <c r="E147" s="131">
        <v>535.1</v>
      </c>
      <c r="F147" s="131"/>
      <c r="G147" s="153"/>
      <c r="H147" s="131"/>
      <c r="I147" s="153"/>
      <c r="J147" s="131">
        <f>D147+F147</f>
        <v>593.29999999999995</v>
      </c>
      <c r="K147" s="131">
        <f>E147+H147</f>
        <v>535.1</v>
      </c>
    </row>
    <row r="148" spans="1:11" s="152" customFormat="1" ht="14.4" x14ac:dyDescent="0.3">
      <c r="A148" s="126" t="s">
        <v>17</v>
      </c>
      <c r="B148" s="138"/>
      <c r="C148" s="128"/>
      <c r="D148" s="131">
        <v>149.19999999999999</v>
      </c>
      <c r="E148" s="131">
        <v>69.900000000000006</v>
      </c>
      <c r="F148" s="153"/>
      <c r="G148" s="153"/>
      <c r="H148" s="153"/>
      <c r="I148" s="153"/>
      <c r="J148" s="131">
        <f t="shared" si="64"/>
        <v>149.19999999999999</v>
      </c>
      <c r="K148" s="131">
        <f t="shared" si="64"/>
        <v>69.900000000000006</v>
      </c>
    </row>
    <row r="149" spans="1:11" s="152" customFormat="1" ht="14.4" x14ac:dyDescent="0.3">
      <c r="A149" s="126" t="s">
        <v>51</v>
      </c>
      <c r="B149" s="138"/>
      <c r="C149" s="128"/>
      <c r="D149" s="131">
        <v>545.1</v>
      </c>
      <c r="E149" s="131">
        <v>516.5</v>
      </c>
      <c r="F149" s="153"/>
      <c r="G149" s="153"/>
      <c r="H149" s="153"/>
      <c r="I149" s="153"/>
      <c r="J149" s="131">
        <f t="shared" si="64"/>
        <v>545.1</v>
      </c>
      <c r="K149" s="131">
        <f t="shared" si="64"/>
        <v>516.5</v>
      </c>
    </row>
    <row r="150" spans="1:11" s="152" customFormat="1" ht="14.4" x14ac:dyDescent="0.3">
      <c r="A150" s="126" t="s">
        <v>52</v>
      </c>
      <c r="B150" s="138"/>
      <c r="C150" s="128"/>
      <c r="D150" s="131">
        <v>26</v>
      </c>
      <c r="E150" s="131">
        <v>21</v>
      </c>
      <c r="F150" s="153"/>
      <c r="G150" s="153"/>
      <c r="H150" s="153"/>
      <c r="I150" s="153"/>
      <c r="J150" s="131">
        <f t="shared" si="64"/>
        <v>26</v>
      </c>
      <c r="K150" s="131">
        <f t="shared" si="64"/>
        <v>21</v>
      </c>
    </row>
    <row r="151" spans="1:11" s="152" customFormat="1" ht="14.4" x14ac:dyDescent="0.3">
      <c r="A151" s="126" t="s">
        <v>53</v>
      </c>
      <c r="B151" s="138"/>
      <c r="C151" s="128"/>
      <c r="D151" s="131">
        <v>118.9</v>
      </c>
      <c r="E151" s="131">
        <v>107.4</v>
      </c>
      <c r="F151" s="153"/>
      <c r="G151" s="153"/>
      <c r="H151" s="153"/>
      <c r="I151" s="153"/>
      <c r="J151" s="131">
        <f t="shared" si="64"/>
        <v>118.9</v>
      </c>
      <c r="K151" s="131">
        <f t="shared" si="64"/>
        <v>107.4</v>
      </c>
    </row>
    <row r="152" spans="1:11" s="152" customFormat="1" ht="14.4" x14ac:dyDescent="0.3">
      <c r="A152" s="126" t="s">
        <v>54</v>
      </c>
      <c r="B152" s="138"/>
      <c r="C152" s="128"/>
      <c r="D152" s="131">
        <v>14.6</v>
      </c>
      <c r="E152" s="131">
        <v>10.199999999999999</v>
      </c>
      <c r="F152" s="153"/>
      <c r="G152" s="153"/>
      <c r="H152" s="153"/>
      <c r="I152" s="153"/>
      <c r="J152" s="131">
        <f t="shared" si="64"/>
        <v>14.6</v>
      </c>
      <c r="K152" s="131">
        <f t="shared" si="64"/>
        <v>10.199999999999999</v>
      </c>
    </row>
    <row r="153" spans="1:11" s="152" customFormat="1" ht="14.4" x14ac:dyDescent="0.3">
      <c r="A153" s="126" t="s">
        <v>20</v>
      </c>
      <c r="B153" s="138"/>
      <c r="C153" s="128"/>
      <c r="D153" s="131">
        <v>4</v>
      </c>
      <c r="E153" s="131">
        <v>4</v>
      </c>
      <c r="F153" s="153"/>
      <c r="G153" s="153"/>
      <c r="H153" s="153"/>
      <c r="I153" s="153"/>
      <c r="J153" s="131">
        <f t="shared" si="64"/>
        <v>4</v>
      </c>
      <c r="K153" s="131">
        <f t="shared" si="64"/>
        <v>4</v>
      </c>
    </row>
    <row r="154" spans="1:11" s="151" customFormat="1" ht="14.4" x14ac:dyDescent="0.3">
      <c r="A154" s="126" t="s">
        <v>21</v>
      </c>
      <c r="B154" s="130"/>
      <c r="C154" s="130"/>
      <c r="D154" s="131"/>
      <c r="E154" s="131"/>
      <c r="F154" s="131">
        <v>295.39999999999998</v>
      </c>
      <c r="G154" s="131">
        <f>F154</f>
        <v>295.39999999999998</v>
      </c>
      <c r="H154" s="131">
        <v>295.39999999999998</v>
      </c>
      <c r="I154" s="131">
        <f>H154</f>
        <v>295.39999999999998</v>
      </c>
      <c r="J154" s="131">
        <f>F154</f>
        <v>295.39999999999998</v>
      </c>
      <c r="K154" s="131">
        <f>H154</f>
        <v>295.39999999999998</v>
      </c>
    </row>
    <row r="155" spans="1:11" s="151" customFormat="1" ht="14.4" x14ac:dyDescent="0.3">
      <c r="A155" s="126" t="s">
        <v>57</v>
      </c>
      <c r="B155" s="130"/>
      <c r="C155" s="130"/>
      <c r="D155" s="154"/>
      <c r="E155" s="129"/>
      <c r="F155" s="129"/>
      <c r="G155" s="129">
        <f>F155</f>
        <v>0</v>
      </c>
      <c r="H155" s="129"/>
      <c r="I155" s="129">
        <f>H155</f>
        <v>0</v>
      </c>
      <c r="J155" s="129">
        <f>F155</f>
        <v>0</v>
      </c>
      <c r="K155" s="129">
        <f>H155</f>
        <v>0</v>
      </c>
    </row>
    <row r="156" spans="1:11" s="3" customFormat="1" ht="53.7" customHeight="1" x14ac:dyDescent="0.3">
      <c r="A156" s="73" t="s">
        <v>69</v>
      </c>
      <c r="B156" s="175" t="s">
        <v>70</v>
      </c>
      <c r="C156" s="116" t="s">
        <v>71</v>
      </c>
      <c r="D156" s="81">
        <f>D157+D158</f>
        <v>11492.6</v>
      </c>
      <c r="E156" s="81">
        <f>E157+E158</f>
        <v>11367.058999999999</v>
      </c>
      <c r="F156" s="81">
        <f>F158</f>
        <v>198</v>
      </c>
      <c r="G156" s="81">
        <f>G158</f>
        <v>198</v>
      </c>
      <c r="H156" s="81">
        <f t="shared" ref="H156:I156" si="65">H158</f>
        <v>197.999</v>
      </c>
      <c r="I156" s="81">
        <f t="shared" si="65"/>
        <v>197.999</v>
      </c>
      <c r="J156" s="81">
        <f>D156+G156</f>
        <v>11690.6</v>
      </c>
      <c r="K156" s="81">
        <f>E156+I156</f>
        <v>11565.057999999999</v>
      </c>
    </row>
    <row r="157" spans="1:11" s="3" customFormat="1" ht="14.4" x14ac:dyDescent="0.3">
      <c r="A157" s="82" t="s">
        <v>60</v>
      </c>
      <c r="B157" s="113"/>
      <c r="C157" s="85"/>
      <c r="D157" s="83">
        <v>11492.6</v>
      </c>
      <c r="E157" s="83">
        <v>11367.058999999999</v>
      </c>
      <c r="F157" s="83"/>
      <c r="G157" s="83"/>
      <c r="H157" s="83"/>
      <c r="I157" s="83"/>
      <c r="J157" s="83">
        <f>D157+G157</f>
        <v>11492.6</v>
      </c>
      <c r="K157" s="83">
        <f>E157+I157</f>
        <v>11367.058999999999</v>
      </c>
    </row>
    <row r="158" spans="1:11" s="3" customFormat="1" ht="14.4" x14ac:dyDescent="0.3">
      <c r="A158" s="82" t="s">
        <v>22</v>
      </c>
      <c r="B158" s="113"/>
      <c r="C158" s="85"/>
      <c r="D158" s="83"/>
      <c r="E158" s="83"/>
      <c r="F158" s="83">
        <v>198</v>
      </c>
      <c r="G158" s="83">
        <v>198</v>
      </c>
      <c r="H158" s="83">
        <v>197.999</v>
      </c>
      <c r="I158" s="83">
        <v>197.999</v>
      </c>
      <c r="J158" s="83">
        <f>D158+G158</f>
        <v>198</v>
      </c>
      <c r="K158" s="83">
        <f>E158+I158</f>
        <v>197.999</v>
      </c>
    </row>
    <row r="159" spans="1:11" s="151" customFormat="1" ht="85.2" customHeight="1" x14ac:dyDescent="0.3">
      <c r="A159" s="122" t="s">
        <v>55</v>
      </c>
      <c r="B159" s="123" t="s">
        <v>44</v>
      </c>
      <c r="C159" s="132" t="s">
        <v>56</v>
      </c>
      <c r="D159" s="133">
        <f>SUM(D160:D171)</f>
        <v>4600.1000000000004</v>
      </c>
      <c r="E159" s="133">
        <f t="shared" ref="E159:K159" si="66">SUM(E160:E171)</f>
        <v>4494.5999999999995</v>
      </c>
      <c r="F159" s="133">
        <f>SUM(F160:F171)</f>
        <v>2325</v>
      </c>
      <c r="G159" s="133">
        <f t="shared" si="66"/>
        <v>1682</v>
      </c>
      <c r="H159" s="133">
        <f t="shared" si="66"/>
        <v>1803.1000000000001</v>
      </c>
      <c r="I159" s="133">
        <f t="shared" si="66"/>
        <v>1661.2</v>
      </c>
      <c r="J159" s="133">
        <f>SUM(J160:J171)</f>
        <v>6925.0999999999995</v>
      </c>
      <c r="K159" s="133">
        <f t="shared" si="66"/>
        <v>6297.7</v>
      </c>
    </row>
    <row r="160" spans="1:11" s="151" customFormat="1" ht="14.4" x14ac:dyDescent="0.3">
      <c r="A160" s="126" t="s">
        <v>50</v>
      </c>
      <c r="B160" s="138"/>
      <c r="C160" s="128"/>
      <c r="D160" s="129">
        <v>2435</v>
      </c>
      <c r="E160" s="129">
        <v>2427.1999999999998</v>
      </c>
      <c r="F160" s="129">
        <v>24.6</v>
      </c>
      <c r="G160" s="129"/>
      <c r="H160" s="129">
        <v>1.8</v>
      </c>
      <c r="I160" s="137"/>
      <c r="J160" s="129">
        <f>D160+F160</f>
        <v>2459.6</v>
      </c>
      <c r="K160" s="129">
        <f>E160+H160</f>
        <v>2429</v>
      </c>
    </row>
    <row r="161" spans="1:124" s="151" customFormat="1" ht="14.4" x14ac:dyDescent="0.3">
      <c r="A161" s="126" t="s">
        <v>14</v>
      </c>
      <c r="B161" s="138"/>
      <c r="C161" s="128"/>
      <c r="D161" s="129">
        <v>550.20000000000005</v>
      </c>
      <c r="E161" s="129">
        <v>550.20000000000005</v>
      </c>
      <c r="F161" s="129">
        <v>20</v>
      </c>
      <c r="G161" s="129"/>
      <c r="H161" s="129">
        <v>0.4</v>
      </c>
      <c r="I161" s="137"/>
      <c r="J161" s="129">
        <f t="shared" ref="J161:J171" si="67">D161+F161</f>
        <v>570.20000000000005</v>
      </c>
      <c r="K161" s="129">
        <f t="shared" ref="K161:K171" si="68">E161+H161</f>
        <v>550.6</v>
      </c>
    </row>
    <row r="162" spans="1:124" s="151" customFormat="1" ht="14.4" x14ac:dyDescent="0.3">
      <c r="A162" s="126" t="s">
        <v>15</v>
      </c>
      <c r="B162" s="138"/>
      <c r="C162" s="128"/>
      <c r="D162" s="129">
        <v>160.6</v>
      </c>
      <c r="E162" s="129">
        <v>136.19999999999999</v>
      </c>
      <c r="F162" s="129">
        <v>168.6</v>
      </c>
      <c r="G162" s="129"/>
      <c r="H162" s="129">
        <v>31.8</v>
      </c>
      <c r="I162" s="137"/>
      <c r="J162" s="129">
        <f t="shared" si="67"/>
        <v>329.2</v>
      </c>
      <c r="K162" s="129">
        <f t="shared" si="68"/>
        <v>168</v>
      </c>
    </row>
    <row r="163" spans="1:124" s="151" customFormat="1" ht="14.4" x14ac:dyDescent="0.3">
      <c r="A163" s="126" t="s">
        <v>16</v>
      </c>
      <c r="B163" s="138"/>
      <c r="C163" s="128"/>
      <c r="D163" s="129">
        <v>1132.4000000000001</v>
      </c>
      <c r="E163" s="129">
        <v>1104.2</v>
      </c>
      <c r="F163" s="129">
        <v>226.8</v>
      </c>
      <c r="G163" s="129"/>
      <c r="H163" s="129">
        <v>105.2</v>
      </c>
      <c r="I163" s="137"/>
      <c r="J163" s="129">
        <f t="shared" si="67"/>
        <v>1359.2</v>
      </c>
      <c r="K163" s="129">
        <f t="shared" si="68"/>
        <v>1209.4000000000001</v>
      </c>
    </row>
    <row r="164" spans="1:124" s="151" customFormat="1" ht="14.4" x14ac:dyDescent="0.3">
      <c r="A164" s="126" t="s">
        <v>17</v>
      </c>
      <c r="B164" s="138"/>
      <c r="C164" s="128"/>
      <c r="D164" s="129">
        <v>1.8</v>
      </c>
      <c r="E164" s="129">
        <v>0.3</v>
      </c>
      <c r="F164" s="129"/>
      <c r="G164" s="129"/>
      <c r="H164" s="129"/>
      <c r="I164" s="137"/>
      <c r="J164" s="129">
        <f t="shared" si="67"/>
        <v>1.8</v>
      </c>
      <c r="K164" s="129">
        <f t="shared" si="68"/>
        <v>0.3</v>
      </c>
    </row>
    <row r="165" spans="1:124" s="151" customFormat="1" ht="14.4" x14ac:dyDescent="0.3">
      <c r="A165" s="126" t="s">
        <v>51</v>
      </c>
      <c r="B165" s="138"/>
      <c r="C165" s="128"/>
      <c r="D165" s="129">
        <v>268</v>
      </c>
      <c r="E165" s="129">
        <v>230.1</v>
      </c>
      <c r="F165" s="129">
        <v>36</v>
      </c>
      <c r="G165" s="129"/>
      <c r="H165" s="129"/>
      <c r="I165" s="137"/>
      <c r="J165" s="129">
        <f t="shared" si="67"/>
        <v>304</v>
      </c>
      <c r="K165" s="129">
        <f t="shared" si="68"/>
        <v>230.1</v>
      </c>
    </row>
    <row r="166" spans="1:124" s="151" customFormat="1" ht="14.4" x14ac:dyDescent="0.3">
      <c r="A166" s="126" t="s">
        <v>52</v>
      </c>
      <c r="B166" s="138"/>
      <c r="C166" s="128"/>
      <c r="D166" s="129">
        <v>9.1</v>
      </c>
      <c r="E166" s="129">
        <v>9</v>
      </c>
      <c r="F166" s="129">
        <v>15.8</v>
      </c>
      <c r="G166" s="129"/>
      <c r="H166" s="129">
        <v>0.4</v>
      </c>
      <c r="I166" s="137"/>
      <c r="J166" s="129">
        <f t="shared" si="67"/>
        <v>24.9</v>
      </c>
      <c r="K166" s="129">
        <f t="shared" si="68"/>
        <v>9.4</v>
      </c>
    </row>
    <row r="167" spans="1:124" s="151" customFormat="1" ht="14.4" x14ac:dyDescent="0.3">
      <c r="A167" s="126" t="s">
        <v>53</v>
      </c>
      <c r="B167" s="138"/>
      <c r="C167" s="128"/>
      <c r="D167" s="129">
        <v>43</v>
      </c>
      <c r="E167" s="129">
        <v>37.4</v>
      </c>
      <c r="F167" s="129">
        <v>29.2</v>
      </c>
      <c r="G167" s="129"/>
      <c r="H167" s="129">
        <v>0.8</v>
      </c>
      <c r="I167" s="137"/>
      <c r="J167" s="129">
        <f>D167+F167</f>
        <v>72.2</v>
      </c>
      <c r="K167" s="129">
        <f t="shared" si="68"/>
        <v>38.199999999999996</v>
      </c>
    </row>
    <row r="168" spans="1:124" s="151" customFormat="1" ht="14.4" x14ac:dyDescent="0.3">
      <c r="A168" s="126" t="s">
        <v>54</v>
      </c>
      <c r="B168" s="138"/>
      <c r="C168" s="128"/>
      <c r="D168" s="129"/>
      <c r="E168" s="129"/>
      <c r="F168" s="129">
        <v>1.5</v>
      </c>
      <c r="G168" s="129"/>
      <c r="H168" s="129">
        <v>1.5</v>
      </c>
      <c r="I168" s="137"/>
      <c r="J168" s="129">
        <f t="shared" ref="J168:J169" si="69">D168+F168</f>
        <v>1.5</v>
      </c>
      <c r="K168" s="129">
        <f t="shared" si="68"/>
        <v>1.5</v>
      </c>
    </row>
    <row r="169" spans="1:124" s="151" customFormat="1" ht="14.4" x14ac:dyDescent="0.3">
      <c r="A169" s="126" t="s">
        <v>20</v>
      </c>
      <c r="B169" s="138"/>
      <c r="C169" s="128"/>
      <c r="D169" s="129"/>
      <c r="E169" s="129"/>
      <c r="F169" s="129">
        <v>0.5</v>
      </c>
      <c r="G169" s="129"/>
      <c r="H169" s="129"/>
      <c r="I169" s="137"/>
      <c r="J169" s="129">
        <f t="shared" si="69"/>
        <v>0.5</v>
      </c>
      <c r="K169" s="129">
        <f t="shared" si="68"/>
        <v>0</v>
      </c>
    </row>
    <row r="170" spans="1:124" s="151" customFormat="1" ht="14.4" x14ac:dyDescent="0.3">
      <c r="A170" s="126" t="s">
        <v>21</v>
      </c>
      <c r="B170" s="130"/>
      <c r="C170" s="130"/>
      <c r="D170" s="154"/>
      <c r="E170" s="129"/>
      <c r="F170" s="129">
        <f>1682+120</f>
        <v>1802</v>
      </c>
      <c r="G170" s="129">
        <v>1682</v>
      </c>
      <c r="H170" s="129">
        <v>1661.2</v>
      </c>
      <c r="I170" s="129">
        <f>H170</f>
        <v>1661.2</v>
      </c>
      <c r="J170" s="129">
        <f>D170+F170</f>
        <v>1802</v>
      </c>
      <c r="K170" s="129">
        <f>E170+H170</f>
        <v>1661.2</v>
      </c>
    </row>
    <row r="171" spans="1:124" s="151" customFormat="1" ht="14.4" x14ac:dyDescent="0.3">
      <c r="A171" s="126" t="s">
        <v>57</v>
      </c>
      <c r="B171" s="130"/>
      <c r="C171" s="130"/>
      <c r="D171" s="154"/>
      <c r="E171" s="129"/>
      <c r="F171" s="129"/>
      <c r="G171" s="129">
        <f>F171</f>
        <v>0</v>
      </c>
      <c r="H171" s="129"/>
      <c r="I171" s="129">
        <f>H171</f>
        <v>0</v>
      </c>
      <c r="J171" s="129">
        <f t="shared" si="67"/>
        <v>0</v>
      </c>
      <c r="K171" s="129">
        <f t="shared" si="68"/>
        <v>0</v>
      </c>
    </row>
    <row r="172" spans="1:124" s="151" customFormat="1" ht="72" customHeight="1" x14ac:dyDescent="0.3">
      <c r="A172" s="122" t="s">
        <v>58</v>
      </c>
      <c r="B172" s="123" t="s">
        <v>44</v>
      </c>
      <c r="C172" s="132" t="s">
        <v>59</v>
      </c>
      <c r="D172" s="133">
        <f>D173+D174+D175</f>
        <v>9766.6</v>
      </c>
      <c r="E172" s="133">
        <f>E173+E174+E175</f>
        <v>8871.9</v>
      </c>
      <c r="F172" s="133">
        <f t="shared" ref="F172:K172" si="70">F173+F174+F175</f>
        <v>88.4</v>
      </c>
      <c r="G172" s="133">
        <f t="shared" si="70"/>
        <v>88.4</v>
      </c>
      <c r="H172" s="133">
        <f t="shared" si="70"/>
        <v>88.4</v>
      </c>
      <c r="I172" s="133">
        <f t="shared" si="70"/>
        <v>88.4</v>
      </c>
      <c r="J172" s="133">
        <f t="shared" si="70"/>
        <v>9855</v>
      </c>
      <c r="K172" s="133">
        <f t="shared" si="70"/>
        <v>8960.2999999999993</v>
      </c>
    </row>
    <row r="173" spans="1:124" s="151" customFormat="1" ht="14.4" x14ac:dyDescent="0.3">
      <c r="A173" s="126" t="s">
        <v>60</v>
      </c>
      <c r="B173" s="136"/>
      <c r="C173" s="130"/>
      <c r="D173" s="129">
        <v>9111.2000000000007</v>
      </c>
      <c r="E173" s="129">
        <v>8216.5</v>
      </c>
      <c r="F173" s="129"/>
      <c r="G173" s="129"/>
      <c r="H173" s="129"/>
      <c r="I173" s="129"/>
      <c r="J173" s="129">
        <f>D173</f>
        <v>9111.2000000000007</v>
      </c>
      <c r="K173" s="129">
        <f>E173</f>
        <v>8216.5</v>
      </c>
    </row>
    <row r="174" spans="1:124" s="151" customFormat="1" ht="14.4" x14ac:dyDescent="0.3">
      <c r="A174" s="126" t="s">
        <v>42</v>
      </c>
      <c r="B174" s="136"/>
      <c r="C174" s="130"/>
      <c r="D174" s="129">
        <v>655.4</v>
      </c>
      <c r="E174" s="129">
        <v>655.4</v>
      </c>
      <c r="F174" s="129"/>
      <c r="G174" s="129"/>
      <c r="H174" s="129"/>
      <c r="I174" s="129"/>
      <c r="J174" s="129">
        <f>D174</f>
        <v>655.4</v>
      </c>
      <c r="K174" s="129">
        <f>E174</f>
        <v>655.4</v>
      </c>
    </row>
    <row r="175" spans="1:124" s="151" customFormat="1" ht="14.4" x14ac:dyDescent="0.3">
      <c r="A175" s="126" t="s">
        <v>22</v>
      </c>
      <c r="B175" s="136"/>
      <c r="C175" s="130"/>
      <c r="D175" s="129"/>
      <c r="E175" s="129"/>
      <c r="F175" s="129">
        <v>88.4</v>
      </c>
      <c r="G175" s="129">
        <f>F175</f>
        <v>88.4</v>
      </c>
      <c r="H175" s="129">
        <v>88.4</v>
      </c>
      <c r="I175" s="129">
        <f>H175</f>
        <v>88.4</v>
      </c>
      <c r="J175" s="129">
        <f>F175</f>
        <v>88.4</v>
      </c>
      <c r="K175" s="129">
        <f>H175</f>
        <v>88.4</v>
      </c>
    </row>
    <row r="176" spans="1:124" s="3" customFormat="1" ht="44.25" customHeight="1" x14ac:dyDescent="0.3">
      <c r="A176" s="73" t="s">
        <v>191</v>
      </c>
      <c r="B176" s="175" t="s">
        <v>192</v>
      </c>
      <c r="C176" s="155" t="s">
        <v>193</v>
      </c>
      <c r="D176" s="81">
        <f>D177</f>
        <v>0</v>
      </c>
      <c r="E176" s="81">
        <f>E177</f>
        <v>0</v>
      </c>
      <c r="F176" s="81">
        <f>F177</f>
        <v>1400</v>
      </c>
      <c r="G176" s="81">
        <f t="shared" ref="G176:I178" si="71">G177</f>
        <v>1400</v>
      </c>
      <c r="H176" s="81">
        <f t="shared" si="71"/>
        <v>1381.2</v>
      </c>
      <c r="I176" s="81">
        <f t="shared" si="71"/>
        <v>1381.2</v>
      </c>
      <c r="J176" s="81">
        <f>J177</f>
        <v>1400</v>
      </c>
      <c r="K176" s="81">
        <f>K177</f>
        <v>1381.2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</row>
    <row r="177" spans="1:124" s="3" customFormat="1" ht="14.4" x14ac:dyDescent="0.3">
      <c r="A177" s="76" t="s">
        <v>57</v>
      </c>
      <c r="B177" s="77"/>
      <c r="C177" s="78"/>
      <c r="D177" s="79"/>
      <c r="E177" s="79"/>
      <c r="F177" s="79">
        <v>1400</v>
      </c>
      <c r="G177" s="79">
        <f>F177</f>
        <v>1400</v>
      </c>
      <c r="H177" s="79">
        <v>1381.2</v>
      </c>
      <c r="I177" s="79">
        <f>H177</f>
        <v>1381.2</v>
      </c>
      <c r="J177" s="79">
        <f>D177+F177</f>
        <v>1400</v>
      </c>
      <c r="K177" s="79">
        <f>E177+H177</f>
        <v>1381.2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</row>
    <row r="178" spans="1:124" s="3" customFormat="1" ht="28.95" customHeight="1" x14ac:dyDescent="0.3">
      <c r="A178" s="73" t="s">
        <v>188</v>
      </c>
      <c r="B178" s="175" t="s">
        <v>96</v>
      </c>
      <c r="C178" s="74" t="s">
        <v>189</v>
      </c>
      <c r="D178" s="81">
        <f>D179</f>
        <v>0</v>
      </c>
      <c r="E178" s="81">
        <f>E179</f>
        <v>0</v>
      </c>
      <c r="F178" s="81">
        <f>F179</f>
        <v>1230.2</v>
      </c>
      <c r="G178" s="81">
        <f t="shared" si="71"/>
        <v>1230.2</v>
      </c>
      <c r="H178" s="81">
        <f t="shared" si="71"/>
        <v>1146.2</v>
      </c>
      <c r="I178" s="81">
        <f t="shared" si="71"/>
        <v>1146.2</v>
      </c>
      <c r="J178" s="81">
        <f>J179</f>
        <v>1230.2</v>
      </c>
      <c r="K178" s="81">
        <f>K179</f>
        <v>1146.2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</row>
    <row r="179" spans="1:124" s="3" customFormat="1" ht="14.4" x14ac:dyDescent="0.3">
      <c r="A179" s="76" t="s">
        <v>57</v>
      </c>
      <c r="B179" s="77"/>
      <c r="C179" s="78"/>
      <c r="D179" s="79"/>
      <c r="E179" s="79"/>
      <c r="F179" s="79">
        <v>1230.2</v>
      </c>
      <c r="G179" s="79">
        <v>1230.2</v>
      </c>
      <c r="H179" s="79">
        <v>1146.2</v>
      </c>
      <c r="I179" s="79">
        <v>1146.2</v>
      </c>
      <c r="J179" s="79">
        <f>D179+F179</f>
        <v>1230.2</v>
      </c>
      <c r="K179" s="79">
        <f>E179+H179</f>
        <v>1146.2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</row>
    <row r="180" spans="1:124" s="3" customFormat="1" ht="28.95" customHeight="1" x14ac:dyDescent="0.3">
      <c r="A180" s="73" t="s">
        <v>95</v>
      </c>
      <c r="B180" s="175" t="s">
        <v>96</v>
      </c>
      <c r="C180" s="74" t="s">
        <v>97</v>
      </c>
      <c r="D180" s="81">
        <f>D181</f>
        <v>5333.9</v>
      </c>
      <c r="E180" s="81">
        <f>E181</f>
        <v>5307.6</v>
      </c>
      <c r="F180" s="81"/>
      <c r="G180" s="81"/>
      <c r="H180" s="81"/>
      <c r="I180" s="81"/>
      <c r="J180" s="81">
        <f>J181</f>
        <v>5333.9</v>
      </c>
      <c r="K180" s="81">
        <f>K181</f>
        <v>5307.6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</row>
    <row r="181" spans="1:124" s="3" customFormat="1" ht="14.4" x14ac:dyDescent="0.3">
      <c r="A181" s="76" t="s">
        <v>60</v>
      </c>
      <c r="B181" s="77"/>
      <c r="C181" s="78"/>
      <c r="D181" s="79">
        <v>5333.9</v>
      </c>
      <c r="E181" s="79">
        <v>5307.6</v>
      </c>
      <c r="F181" s="79"/>
      <c r="G181" s="79"/>
      <c r="H181" s="79"/>
      <c r="I181" s="79"/>
      <c r="J181" s="79">
        <f>D181+F181</f>
        <v>5333.9</v>
      </c>
      <c r="K181" s="79">
        <f>E181+H181</f>
        <v>5307.6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</row>
    <row r="182" spans="1:124" s="3" customFormat="1" ht="42" customHeight="1" x14ac:dyDescent="0.3">
      <c r="A182" s="73" t="s">
        <v>170</v>
      </c>
      <c r="B182" s="175" t="s">
        <v>96</v>
      </c>
      <c r="C182" s="74" t="s">
        <v>171</v>
      </c>
      <c r="D182" s="81">
        <f>D183</f>
        <v>8837.7999999999993</v>
      </c>
      <c r="E182" s="81">
        <f>E183</f>
        <v>8837.7999999999993</v>
      </c>
      <c r="F182" s="81"/>
      <c r="G182" s="81"/>
      <c r="H182" s="81"/>
      <c r="I182" s="81"/>
      <c r="J182" s="81">
        <f>J183</f>
        <v>8837.7999999999993</v>
      </c>
      <c r="K182" s="81">
        <f>K183</f>
        <v>8837.7999999999993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</row>
    <row r="183" spans="1:124" s="3" customFormat="1" ht="14.4" x14ac:dyDescent="0.3">
      <c r="A183" s="76" t="s">
        <v>60</v>
      </c>
      <c r="B183" s="77"/>
      <c r="C183" s="78"/>
      <c r="D183" s="79">
        <v>8837.7999999999993</v>
      </c>
      <c r="E183" s="79">
        <v>8837.7999999999993</v>
      </c>
      <c r="F183" s="79"/>
      <c r="G183" s="79"/>
      <c r="H183" s="79"/>
      <c r="I183" s="79"/>
      <c r="J183" s="79">
        <f>D183+F183</f>
        <v>8837.7999999999993</v>
      </c>
      <c r="K183" s="79">
        <f>E183+H183</f>
        <v>8837.7999999999993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</row>
    <row r="184" spans="1:124" s="3" customFormat="1" ht="42" customHeight="1" x14ac:dyDescent="0.3">
      <c r="A184" s="73" t="s">
        <v>172</v>
      </c>
      <c r="B184" s="175" t="s">
        <v>98</v>
      </c>
      <c r="C184" s="74" t="s">
        <v>173</v>
      </c>
      <c r="D184" s="81">
        <f>D185</f>
        <v>35646.400000000001</v>
      </c>
      <c r="E184" s="81">
        <f>E185</f>
        <v>35646.400000000001</v>
      </c>
      <c r="F184" s="81"/>
      <c r="G184" s="81"/>
      <c r="H184" s="81"/>
      <c r="I184" s="81"/>
      <c r="J184" s="81">
        <f>J185</f>
        <v>35646.400000000001</v>
      </c>
      <c r="K184" s="81">
        <f>K185</f>
        <v>35646.400000000001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</row>
    <row r="185" spans="1:124" s="3" customFormat="1" ht="14.4" x14ac:dyDescent="0.3">
      <c r="A185" s="76" t="s">
        <v>60</v>
      </c>
      <c r="B185" s="77"/>
      <c r="C185" s="78"/>
      <c r="D185" s="79">
        <v>35646.400000000001</v>
      </c>
      <c r="E185" s="79">
        <v>35646.400000000001</v>
      </c>
      <c r="F185" s="79"/>
      <c r="G185" s="79"/>
      <c r="H185" s="79"/>
      <c r="I185" s="79"/>
      <c r="J185" s="79">
        <f>D185+F185</f>
        <v>35646.400000000001</v>
      </c>
      <c r="K185" s="79">
        <f>E185+H185</f>
        <v>35646.400000000001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</row>
    <row r="186" spans="1:124" s="3" customFormat="1" ht="28.95" hidden="1" customHeight="1" x14ac:dyDescent="0.3">
      <c r="A186" s="32" t="s">
        <v>99</v>
      </c>
      <c r="B186" s="33" t="s">
        <v>100</v>
      </c>
      <c r="C186" s="34" t="s">
        <v>101</v>
      </c>
      <c r="D186" s="35">
        <f>D187</f>
        <v>0</v>
      </c>
      <c r="E186" s="35">
        <f>E187</f>
        <v>0</v>
      </c>
      <c r="F186" s="35"/>
      <c r="G186" s="35"/>
      <c r="H186" s="35"/>
      <c r="I186" s="35"/>
      <c r="J186" s="35">
        <f>J187</f>
        <v>0</v>
      </c>
      <c r="K186" s="35">
        <f>K187</f>
        <v>0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</row>
    <row r="187" spans="1:124" s="3" customFormat="1" ht="14.4" hidden="1" x14ac:dyDescent="0.3">
      <c r="A187" s="184" t="s">
        <v>16</v>
      </c>
      <c r="B187" s="185"/>
      <c r="C187" s="188"/>
      <c r="D187" s="37"/>
      <c r="E187" s="38"/>
      <c r="F187" s="37"/>
      <c r="G187" s="37"/>
      <c r="H187" s="37"/>
      <c r="I187" s="37"/>
      <c r="J187" s="37">
        <f>D187+F187</f>
        <v>0</v>
      </c>
      <c r="K187" s="37">
        <f>E187+H187</f>
        <v>0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</row>
    <row r="188" spans="1:124" s="3" customFormat="1" ht="45" customHeight="1" x14ac:dyDescent="0.3">
      <c r="A188" s="73" t="s">
        <v>78</v>
      </c>
      <c r="B188" s="175" t="s">
        <v>124</v>
      </c>
      <c r="C188" s="74" t="s">
        <v>125</v>
      </c>
      <c r="D188" s="81">
        <f>D189+D190+D192+D193+D191</f>
        <v>7372.4</v>
      </c>
      <c r="E188" s="81">
        <f>E189+E190+E192+E193+E191</f>
        <v>6611.4000000000005</v>
      </c>
      <c r="F188" s="81">
        <f t="shared" ref="F188:I188" si="72">F189+F190+F192+F193</f>
        <v>431</v>
      </c>
      <c r="G188" s="81">
        <f>G189+G190+G192+G193</f>
        <v>431</v>
      </c>
      <c r="H188" s="81">
        <f t="shared" si="72"/>
        <v>81</v>
      </c>
      <c r="I188" s="75">
        <f t="shared" si="72"/>
        <v>81</v>
      </c>
      <c r="J188" s="81">
        <f>J189+J190+J192+J193+J191</f>
        <v>7803.4</v>
      </c>
      <c r="K188" s="81">
        <f>K189+K190+K192+K193+K191</f>
        <v>6692.4000000000005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</row>
    <row r="189" spans="1:124" s="4" customFormat="1" ht="14.4" x14ac:dyDescent="0.3">
      <c r="A189" s="82" t="s">
        <v>15</v>
      </c>
      <c r="B189" s="104"/>
      <c r="C189" s="107"/>
      <c r="D189" s="83">
        <v>134.80000000000001</v>
      </c>
      <c r="E189" s="83">
        <v>128.6</v>
      </c>
      <c r="F189" s="91"/>
      <c r="G189" s="91"/>
      <c r="H189" s="91"/>
      <c r="I189" s="91"/>
      <c r="J189" s="86">
        <f t="shared" ref="J189:J193" si="73">D189+F189</f>
        <v>134.80000000000001</v>
      </c>
      <c r="K189" s="86">
        <f t="shared" ref="K189:K193" si="74">E189+H189</f>
        <v>128.6</v>
      </c>
    </row>
    <row r="190" spans="1:124" s="4" customFormat="1" ht="14.4" x14ac:dyDescent="0.3">
      <c r="A190" s="82" t="s">
        <v>16</v>
      </c>
      <c r="B190" s="85"/>
      <c r="C190" s="85"/>
      <c r="D190" s="83">
        <v>7220.2</v>
      </c>
      <c r="E190" s="83">
        <v>6482.8</v>
      </c>
      <c r="F190" s="83"/>
      <c r="G190" s="83"/>
      <c r="H190" s="83"/>
      <c r="I190" s="83"/>
      <c r="J190" s="86">
        <f t="shared" si="73"/>
        <v>7220.2</v>
      </c>
      <c r="K190" s="86">
        <f t="shared" si="74"/>
        <v>6482.8</v>
      </c>
    </row>
    <row r="191" spans="1:124" s="4" customFormat="1" ht="14.4" x14ac:dyDescent="0.3">
      <c r="A191" s="82" t="s">
        <v>54</v>
      </c>
      <c r="B191" s="85"/>
      <c r="C191" s="85"/>
      <c r="D191" s="83">
        <v>17.399999999999999</v>
      </c>
      <c r="E191" s="83"/>
      <c r="F191" s="83"/>
      <c r="G191" s="83"/>
      <c r="H191" s="83"/>
      <c r="I191" s="83"/>
      <c r="J191" s="86">
        <f t="shared" si="73"/>
        <v>17.399999999999999</v>
      </c>
      <c r="K191" s="86">
        <f t="shared" si="74"/>
        <v>0</v>
      </c>
    </row>
    <row r="192" spans="1:124" s="4" customFormat="1" ht="14.4" x14ac:dyDescent="0.3">
      <c r="A192" s="82" t="s">
        <v>21</v>
      </c>
      <c r="B192" s="85"/>
      <c r="C192" s="85"/>
      <c r="D192" s="83"/>
      <c r="E192" s="83"/>
      <c r="F192" s="83">
        <v>331</v>
      </c>
      <c r="G192" s="83">
        <f>F192</f>
        <v>331</v>
      </c>
      <c r="H192" s="83">
        <v>81</v>
      </c>
      <c r="I192" s="83">
        <f>H192</f>
        <v>81</v>
      </c>
      <c r="J192" s="86">
        <f t="shared" si="73"/>
        <v>331</v>
      </c>
      <c r="K192" s="86">
        <f t="shared" si="74"/>
        <v>81</v>
      </c>
    </row>
    <row r="193" spans="1:124" s="4" customFormat="1" ht="14.4" x14ac:dyDescent="0.3">
      <c r="A193" s="82" t="s">
        <v>57</v>
      </c>
      <c r="B193" s="85"/>
      <c r="C193" s="85"/>
      <c r="D193" s="83"/>
      <c r="E193" s="83"/>
      <c r="F193" s="83">
        <v>100</v>
      </c>
      <c r="G193" s="83">
        <f>F193</f>
        <v>100</v>
      </c>
      <c r="H193" s="83"/>
      <c r="I193" s="83">
        <f>H193</f>
        <v>0</v>
      </c>
      <c r="J193" s="86">
        <f t="shared" si="73"/>
        <v>100</v>
      </c>
      <c r="K193" s="86">
        <f t="shared" si="74"/>
        <v>0</v>
      </c>
    </row>
    <row r="194" spans="1:124" s="3" customFormat="1" ht="42" customHeight="1" x14ac:dyDescent="0.3">
      <c r="A194" s="73" t="s">
        <v>74</v>
      </c>
      <c r="B194" s="175" t="s">
        <v>102</v>
      </c>
      <c r="C194" s="74" t="s">
        <v>103</v>
      </c>
      <c r="D194" s="75">
        <f t="shared" ref="D194:I194" si="75">SUM(D195:D206)-D200</f>
        <v>155</v>
      </c>
      <c r="E194" s="75">
        <f t="shared" si="75"/>
        <v>60.3</v>
      </c>
      <c r="F194" s="75">
        <f t="shared" si="75"/>
        <v>0</v>
      </c>
      <c r="G194" s="75">
        <f t="shared" si="75"/>
        <v>0</v>
      </c>
      <c r="H194" s="75">
        <f t="shared" si="75"/>
        <v>0</v>
      </c>
      <c r="I194" s="75">
        <f t="shared" si="75"/>
        <v>0</v>
      </c>
      <c r="J194" s="75">
        <f t="shared" ref="J194:J196" si="76">D194+F194</f>
        <v>155</v>
      </c>
      <c r="K194" s="75">
        <f>E194+H194</f>
        <v>60.3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</row>
    <row r="195" spans="1:124" s="3" customFormat="1" ht="14.4" hidden="1" x14ac:dyDescent="0.3">
      <c r="A195" s="76" t="s">
        <v>13</v>
      </c>
      <c r="B195" s="77"/>
      <c r="C195" s="78"/>
      <c r="D195" s="79"/>
      <c r="E195" s="84"/>
      <c r="F195" s="79"/>
      <c r="G195" s="79"/>
      <c r="H195" s="79"/>
      <c r="I195" s="79"/>
      <c r="J195" s="79">
        <f t="shared" si="76"/>
        <v>0</v>
      </c>
      <c r="K195" s="79">
        <f t="shared" ref="K195:K196" si="77">E195+H195</f>
        <v>0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</row>
    <row r="196" spans="1:124" s="3" customFormat="1" ht="14.4" hidden="1" x14ac:dyDescent="0.3">
      <c r="A196" s="76" t="s">
        <v>14</v>
      </c>
      <c r="B196" s="77"/>
      <c r="C196" s="78"/>
      <c r="D196" s="79"/>
      <c r="E196" s="79"/>
      <c r="F196" s="79"/>
      <c r="G196" s="79"/>
      <c r="H196" s="79"/>
      <c r="I196" s="79"/>
      <c r="J196" s="79">
        <f t="shared" si="76"/>
        <v>0</v>
      </c>
      <c r="K196" s="79">
        <f t="shared" si="77"/>
        <v>0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</row>
    <row r="197" spans="1:124" s="3" customFormat="1" ht="14.4" x14ac:dyDescent="0.3">
      <c r="A197" s="76" t="s">
        <v>15</v>
      </c>
      <c r="B197" s="77"/>
      <c r="C197" s="78"/>
      <c r="D197" s="79">
        <v>35.1</v>
      </c>
      <c r="E197" s="79">
        <v>11.8</v>
      </c>
      <c r="F197" s="79"/>
      <c r="G197" s="79"/>
      <c r="H197" s="79"/>
      <c r="I197" s="79"/>
      <c r="J197" s="79">
        <f>D197+F197</f>
        <v>35.1</v>
      </c>
      <c r="K197" s="79">
        <f>E197+H197</f>
        <v>11.8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</row>
    <row r="198" spans="1:124" s="3" customFormat="1" ht="14.4" x14ac:dyDescent="0.3">
      <c r="A198" s="76" t="s">
        <v>16</v>
      </c>
      <c r="B198" s="77"/>
      <c r="C198" s="78"/>
      <c r="D198" s="79">
        <v>119.9</v>
      </c>
      <c r="E198" s="79">
        <v>48.5</v>
      </c>
      <c r="F198" s="79"/>
      <c r="G198" s="79"/>
      <c r="H198" s="79"/>
      <c r="I198" s="79"/>
      <c r="J198" s="79">
        <f t="shared" ref="J198:J199" si="78">D198+F198</f>
        <v>119.9</v>
      </c>
      <c r="K198" s="79">
        <f t="shared" ref="K198:K199" si="79">E198+H198</f>
        <v>48.5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</row>
    <row r="199" spans="1:124" s="3" customFormat="1" ht="14.4" hidden="1" x14ac:dyDescent="0.3">
      <c r="A199" s="184" t="s">
        <v>17</v>
      </c>
      <c r="B199" s="185"/>
      <c r="C199" s="186"/>
      <c r="D199" s="37"/>
      <c r="E199" s="37"/>
      <c r="F199" s="37"/>
      <c r="G199" s="37"/>
      <c r="H199" s="37"/>
      <c r="I199" s="37"/>
      <c r="J199" s="37">
        <f t="shared" si="78"/>
        <v>0</v>
      </c>
      <c r="K199" s="37">
        <f t="shared" si="79"/>
        <v>0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</row>
    <row r="200" spans="1:124" s="3" customFormat="1" ht="14.4" hidden="1" x14ac:dyDescent="0.3">
      <c r="A200" s="184" t="s">
        <v>18</v>
      </c>
      <c r="B200" s="185"/>
      <c r="C200" s="186"/>
      <c r="D200" s="37"/>
      <c r="E200" s="37"/>
      <c r="F200" s="37"/>
      <c r="G200" s="37"/>
      <c r="H200" s="37"/>
      <c r="I200" s="37"/>
      <c r="J200" s="37">
        <f>D200+F200</f>
        <v>0</v>
      </c>
      <c r="K200" s="37">
        <f>E200+H200</f>
        <v>0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</row>
    <row r="201" spans="1:124" s="3" customFormat="1" ht="14.4" hidden="1" x14ac:dyDescent="0.3">
      <c r="A201" s="184" t="s">
        <v>51</v>
      </c>
      <c r="B201" s="185"/>
      <c r="C201" s="186"/>
      <c r="D201" s="37"/>
      <c r="E201" s="37"/>
      <c r="F201" s="37"/>
      <c r="G201" s="37"/>
      <c r="H201" s="37"/>
      <c r="I201" s="37"/>
      <c r="J201" s="37">
        <f t="shared" ref="J201:J202" si="80">D201+F201</f>
        <v>0</v>
      </c>
      <c r="K201" s="37">
        <f t="shared" ref="K201:K202" si="81">E201+H201</f>
        <v>0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</row>
    <row r="202" spans="1:124" s="3" customFormat="1" ht="14.4" hidden="1" x14ac:dyDescent="0.3">
      <c r="A202" s="184" t="s">
        <v>52</v>
      </c>
      <c r="B202" s="185"/>
      <c r="C202" s="186"/>
      <c r="D202" s="37"/>
      <c r="E202" s="37"/>
      <c r="F202" s="37"/>
      <c r="G202" s="37"/>
      <c r="H202" s="37"/>
      <c r="I202" s="37"/>
      <c r="J202" s="37">
        <f t="shared" si="80"/>
        <v>0</v>
      </c>
      <c r="K202" s="37">
        <f t="shared" si="81"/>
        <v>0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</row>
    <row r="203" spans="1:124" s="3" customFormat="1" ht="14.4" hidden="1" x14ac:dyDescent="0.3">
      <c r="A203" s="184" t="s">
        <v>53</v>
      </c>
      <c r="B203" s="185"/>
      <c r="C203" s="186"/>
      <c r="D203" s="37"/>
      <c r="E203" s="37"/>
      <c r="F203" s="37"/>
      <c r="G203" s="37"/>
      <c r="H203" s="37"/>
      <c r="I203" s="37"/>
      <c r="J203" s="37">
        <f>D203+F203</f>
        <v>0</v>
      </c>
      <c r="K203" s="37">
        <f>E203+H203</f>
        <v>0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:124" s="3" customFormat="1" ht="14.4" hidden="1" x14ac:dyDescent="0.3">
      <c r="A204" s="184" t="s">
        <v>42</v>
      </c>
      <c r="B204" s="185"/>
      <c r="C204" s="186"/>
      <c r="D204" s="37"/>
      <c r="E204" s="37"/>
      <c r="F204" s="37"/>
      <c r="G204" s="37"/>
      <c r="H204" s="37"/>
      <c r="I204" s="37"/>
      <c r="J204" s="37">
        <f t="shared" ref="J204" si="82">D204+F204</f>
        <v>0</v>
      </c>
      <c r="K204" s="37">
        <f t="shared" ref="K204" si="83">E204+H204</f>
        <v>0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:124" s="3" customFormat="1" ht="14.4" hidden="1" x14ac:dyDescent="0.3">
      <c r="A205" s="184" t="s">
        <v>20</v>
      </c>
      <c r="B205" s="185"/>
      <c r="C205" s="186"/>
      <c r="D205" s="37"/>
      <c r="E205" s="37"/>
      <c r="F205" s="37"/>
      <c r="G205" s="37"/>
      <c r="H205" s="37"/>
      <c r="I205" s="37"/>
      <c r="J205" s="37">
        <f>D205+F205</f>
        <v>0</v>
      </c>
      <c r="K205" s="37">
        <f>E205+H205</f>
        <v>0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:124" s="3" customFormat="1" ht="14.4" hidden="1" x14ac:dyDescent="0.3">
      <c r="A206" s="184" t="s">
        <v>21</v>
      </c>
      <c r="B206" s="185"/>
      <c r="C206" s="186"/>
      <c r="D206" s="39"/>
      <c r="E206" s="38"/>
      <c r="F206" s="37"/>
      <c r="G206" s="37">
        <f>F206</f>
        <v>0</v>
      </c>
      <c r="H206" s="37"/>
      <c r="I206" s="37">
        <f>H206</f>
        <v>0</v>
      </c>
      <c r="J206" s="37">
        <f t="shared" ref="J206:J212" si="84">D206+F206</f>
        <v>0</v>
      </c>
      <c r="K206" s="37">
        <f t="shared" ref="K206" si="85">E206+H206</f>
        <v>0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:124" s="9" customFormat="1" ht="14.4" hidden="1" x14ac:dyDescent="0.3">
      <c r="A207" s="5" t="s">
        <v>126</v>
      </c>
      <c r="B207" s="6" t="s">
        <v>127</v>
      </c>
      <c r="C207" s="177" t="s">
        <v>128</v>
      </c>
      <c r="D207" s="7">
        <f>D208+D209</f>
        <v>0</v>
      </c>
      <c r="E207" s="7">
        <f t="shared" ref="E207:K207" si="86">E208+E209</f>
        <v>0</v>
      </c>
      <c r="F207" s="8"/>
      <c r="G207" s="8"/>
      <c r="H207" s="8"/>
      <c r="I207" s="8"/>
      <c r="J207" s="7">
        <f t="shared" si="86"/>
        <v>0</v>
      </c>
      <c r="K207" s="7">
        <f t="shared" si="86"/>
        <v>0</v>
      </c>
    </row>
    <row r="208" spans="1:124" s="9" customFormat="1" ht="14.4" hidden="1" x14ac:dyDescent="0.3">
      <c r="A208" s="10" t="s">
        <v>15</v>
      </c>
      <c r="B208" s="11"/>
      <c r="C208" s="11"/>
      <c r="D208" s="12"/>
      <c r="E208" s="12"/>
      <c r="F208" s="12"/>
      <c r="G208" s="12"/>
      <c r="H208" s="12"/>
      <c r="I208" s="12"/>
      <c r="J208" s="13">
        <f t="shared" ref="J208:J209" si="87">D208+F208</f>
        <v>0</v>
      </c>
      <c r="K208" s="13">
        <f t="shared" ref="K208:K209" si="88">E208+H208</f>
        <v>0</v>
      </c>
    </row>
    <row r="209" spans="1:124" s="9" customFormat="1" ht="14.4" hidden="1" x14ac:dyDescent="0.3">
      <c r="A209" s="10" t="s">
        <v>16</v>
      </c>
      <c r="B209" s="6"/>
      <c r="C209" s="177"/>
      <c r="D209" s="12"/>
      <c r="E209" s="12"/>
      <c r="F209" s="7"/>
      <c r="G209" s="7"/>
      <c r="H209" s="7"/>
      <c r="I209" s="7"/>
      <c r="J209" s="13">
        <f t="shared" si="87"/>
        <v>0</v>
      </c>
      <c r="K209" s="13">
        <f t="shared" si="88"/>
        <v>0</v>
      </c>
    </row>
    <row r="210" spans="1:124" s="3" customFormat="1" ht="49.2" customHeight="1" x14ac:dyDescent="0.3">
      <c r="A210" s="73" t="s">
        <v>104</v>
      </c>
      <c r="B210" s="175" t="s">
        <v>105</v>
      </c>
      <c r="C210" s="74" t="s">
        <v>106</v>
      </c>
      <c r="D210" s="75">
        <f t="shared" ref="D210:I210" si="89">SUM(D211:D222)-D216</f>
        <v>0</v>
      </c>
      <c r="E210" s="75">
        <f t="shared" si="89"/>
        <v>0</v>
      </c>
      <c r="F210" s="75">
        <f t="shared" si="89"/>
        <v>9922</v>
      </c>
      <c r="G210" s="75">
        <f t="shared" si="89"/>
        <v>9922</v>
      </c>
      <c r="H210" s="75">
        <f t="shared" si="89"/>
        <v>9037.6</v>
      </c>
      <c r="I210" s="75">
        <f t="shared" si="89"/>
        <v>9037.6</v>
      </c>
      <c r="J210" s="75">
        <f t="shared" si="84"/>
        <v>9922</v>
      </c>
      <c r="K210" s="75">
        <f>E210+H210</f>
        <v>9037.6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1:124" s="3" customFormat="1" ht="14.4" hidden="1" x14ac:dyDescent="0.3">
      <c r="A211" s="76" t="s">
        <v>13</v>
      </c>
      <c r="B211" s="77"/>
      <c r="C211" s="78"/>
      <c r="D211" s="79"/>
      <c r="E211" s="84"/>
      <c r="F211" s="79"/>
      <c r="G211" s="79"/>
      <c r="H211" s="79"/>
      <c r="I211" s="79"/>
      <c r="J211" s="79">
        <f t="shared" si="84"/>
        <v>0</v>
      </c>
      <c r="K211" s="79">
        <f t="shared" ref="K211:K212" si="90">E211+H211</f>
        <v>0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1:124" s="3" customFormat="1" ht="14.4" hidden="1" x14ac:dyDescent="0.3">
      <c r="A212" s="76" t="s">
        <v>14</v>
      </c>
      <c r="B212" s="77"/>
      <c r="C212" s="78"/>
      <c r="D212" s="79"/>
      <c r="E212" s="79"/>
      <c r="F212" s="79"/>
      <c r="G212" s="79"/>
      <c r="H212" s="79"/>
      <c r="I212" s="79"/>
      <c r="J212" s="79">
        <f t="shared" si="84"/>
        <v>0</v>
      </c>
      <c r="K212" s="79">
        <f t="shared" si="90"/>
        <v>0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1:124" s="3" customFormat="1" ht="14.4" hidden="1" x14ac:dyDescent="0.3">
      <c r="A213" s="76" t="s">
        <v>15</v>
      </c>
      <c r="B213" s="77"/>
      <c r="C213" s="78"/>
      <c r="D213" s="79"/>
      <c r="E213" s="79"/>
      <c r="F213" s="79"/>
      <c r="G213" s="79"/>
      <c r="H213" s="79"/>
      <c r="I213" s="79"/>
      <c r="J213" s="79">
        <f>D213+F213</f>
        <v>0</v>
      </c>
      <c r="K213" s="79">
        <f>E213+H213</f>
        <v>0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1:124" s="3" customFormat="1" ht="14.4" hidden="1" x14ac:dyDescent="0.3">
      <c r="A214" s="76" t="s">
        <v>16</v>
      </c>
      <c r="B214" s="77"/>
      <c r="C214" s="78"/>
      <c r="D214" s="79"/>
      <c r="E214" s="79"/>
      <c r="F214" s="79"/>
      <c r="G214" s="79"/>
      <c r="H214" s="79"/>
      <c r="I214" s="79"/>
      <c r="J214" s="79">
        <f t="shared" ref="J214:J215" si="91">D214+F214</f>
        <v>0</v>
      </c>
      <c r="K214" s="79">
        <f t="shared" ref="K214:K215" si="92">E214+H214</f>
        <v>0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1:124" s="3" customFormat="1" ht="14.4" hidden="1" x14ac:dyDescent="0.3">
      <c r="A215" s="76" t="s">
        <v>17</v>
      </c>
      <c r="B215" s="77"/>
      <c r="C215" s="78"/>
      <c r="D215" s="79"/>
      <c r="E215" s="79"/>
      <c r="F215" s="79"/>
      <c r="G215" s="79"/>
      <c r="H215" s="79"/>
      <c r="I215" s="79"/>
      <c r="J215" s="79">
        <f t="shared" si="91"/>
        <v>0</v>
      </c>
      <c r="K215" s="79">
        <f t="shared" si="92"/>
        <v>0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1:124" s="3" customFormat="1" ht="14.4" hidden="1" x14ac:dyDescent="0.3">
      <c r="A216" s="76" t="s">
        <v>18</v>
      </c>
      <c r="B216" s="77"/>
      <c r="C216" s="78"/>
      <c r="D216" s="79">
        <f>SUM(D217:D219)</f>
        <v>0</v>
      </c>
      <c r="E216" s="79">
        <f>SUM(E217:E219)</f>
        <v>0</v>
      </c>
      <c r="F216" s="79"/>
      <c r="G216" s="79"/>
      <c r="H216" s="79"/>
      <c r="I216" s="79"/>
      <c r="J216" s="79">
        <f>D216+F216</f>
        <v>0</v>
      </c>
      <c r="K216" s="79">
        <f>E216+H216</f>
        <v>0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1:124" s="3" customFormat="1" ht="14.4" hidden="1" x14ac:dyDescent="0.3">
      <c r="A217" s="76" t="s">
        <v>51</v>
      </c>
      <c r="B217" s="77"/>
      <c r="C217" s="78"/>
      <c r="D217" s="79"/>
      <c r="E217" s="79"/>
      <c r="F217" s="79"/>
      <c r="G217" s="79"/>
      <c r="H217" s="79"/>
      <c r="I217" s="79"/>
      <c r="J217" s="79">
        <f t="shared" ref="J217:J218" si="93">D217+F217</f>
        <v>0</v>
      </c>
      <c r="K217" s="79">
        <f t="shared" ref="K217:K218" si="94">E217+H217</f>
        <v>0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1:124" s="3" customFormat="1" ht="14.4" hidden="1" x14ac:dyDescent="0.3">
      <c r="A218" s="76" t="s">
        <v>52</v>
      </c>
      <c r="B218" s="77"/>
      <c r="C218" s="78"/>
      <c r="D218" s="79"/>
      <c r="E218" s="79"/>
      <c r="F218" s="79"/>
      <c r="G218" s="79"/>
      <c r="H218" s="79"/>
      <c r="I218" s="79"/>
      <c r="J218" s="79">
        <f t="shared" si="93"/>
        <v>0</v>
      </c>
      <c r="K218" s="79">
        <f t="shared" si="94"/>
        <v>0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1:124" s="3" customFormat="1" ht="14.4" hidden="1" x14ac:dyDescent="0.3">
      <c r="A219" s="76" t="s">
        <v>53</v>
      </c>
      <c r="B219" s="77"/>
      <c r="C219" s="78"/>
      <c r="D219" s="79"/>
      <c r="E219" s="79"/>
      <c r="F219" s="79"/>
      <c r="G219" s="79"/>
      <c r="H219" s="79"/>
      <c r="I219" s="79"/>
      <c r="J219" s="79">
        <f>D219+F219</f>
        <v>0</v>
      </c>
      <c r="K219" s="79">
        <f>E219+H219</f>
        <v>0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1:124" s="3" customFormat="1" ht="14.4" hidden="1" x14ac:dyDescent="0.3">
      <c r="A220" s="76" t="s">
        <v>42</v>
      </c>
      <c r="B220" s="77"/>
      <c r="C220" s="78"/>
      <c r="D220" s="79"/>
      <c r="E220" s="79"/>
      <c r="F220" s="79"/>
      <c r="G220" s="79"/>
      <c r="H220" s="79"/>
      <c r="I220" s="79"/>
      <c r="J220" s="79">
        <f t="shared" ref="J220" si="95">D220+F220</f>
        <v>0</v>
      </c>
      <c r="K220" s="79">
        <f t="shared" ref="K220" si="96">E220+H220</f>
        <v>0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4" s="3" customFormat="1" ht="14.4" hidden="1" x14ac:dyDescent="0.3">
      <c r="A221" s="76" t="s">
        <v>20</v>
      </c>
      <c r="B221" s="77"/>
      <c r="C221" s="78"/>
      <c r="D221" s="79"/>
      <c r="E221" s="79"/>
      <c r="F221" s="79"/>
      <c r="G221" s="79"/>
      <c r="H221" s="79"/>
      <c r="I221" s="79"/>
      <c r="J221" s="79">
        <f>D221+F221</f>
        <v>0</v>
      </c>
      <c r="K221" s="79">
        <f>E221+H221</f>
        <v>0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1:124" s="3" customFormat="1" ht="14.4" x14ac:dyDescent="0.3">
      <c r="A222" s="76" t="s">
        <v>22</v>
      </c>
      <c r="B222" s="77"/>
      <c r="C222" s="78"/>
      <c r="D222" s="80"/>
      <c r="E222" s="84"/>
      <c r="F222" s="79">
        <v>9922</v>
      </c>
      <c r="G222" s="79">
        <f>F222</f>
        <v>9922</v>
      </c>
      <c r="H222" s="79">
        <v>9037.6</v>
      </c>
      <c r="I222" s="79">
        <f>H222</f>
        <v>9037.6</v>
      </c>
      <c r="J222" s="79">
        <f>D222+F222</f>
        <v>9922</v>
      </c>
      <c r="K222" s="79">
        <f t="shared" ref="K222" si="97">E222+H222</f>
        <v>9037.6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1:124" s="3" customFormat="1" ht="49.2" customHeight="1" x14ac:dyDescent="0.3">
      <c r="A223" s="122" t="s">
        <v>129</v>
      </c>
      <c r="B223" s="123" t="s">
        <v>105</v>
      </c>
      <c r="C223" s="132" t="s">
        <v>136</v>
      </c>
      <c r="D223" s="125">
        <f>D224</f>
        <v>209.8</v>
      </c>
      <c r="E223" s="125">
        <f t="shared" ref="E223:K223" si="98">E224</f>
        <v>209.8</v>
      </c>
      <c r="F223" s="125"/>
      <c r="G223" s="125"/>
      <c r="H223" s="125"/>
      <c r="I223" s="125"/>
      <c r="J223" s="125">
        <f t="shared" si="98"/>
        <v>209.8</v>
      </c>
      <c r="K223" s="125">
        <f t="shared" si="98"/>
        <v>209.8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1:124" s="4" customFormat="1" ht="14.4" x14ac:dyDescent="0.3">
      <c r="A224" s="126" t="s">
        <v>20</v>
      </c>
      <c r="B224" s="138"/>
      <c r="C224" s="128"/>
      <c r="D224" s="129">
        <v>209.8</v>
      </c>
      <c r="E224" s="129">
        <v>209.8</v>
      </c>
      <c r="F224" s="137"/>
      <c r="G224" s="137"/>
      <c r="H224" s="137"/>
      <c r="I224" s="137"/>
      <c r="J224" s="131">
        <f t="shared" ref="J224" si="99">D224+F224</f>
        <v>209.8</v>
      </c>
      <c r="K224" s="131">
        <f t="shared" ref="K224" si="100">E224+H224</f>
        <v>209.8</v>
      </c>
    </row>
    <row r="225" spans="1:124" s="3" customFormat="1" ht="171" customHeight="1" x14ac:dyDescent="0.3">
      <c r="A225" s="122" t="s">
        <v>130</v>
      </c>
      <c r="B225" s="123" t="s">
        <v>105</v>
      </c>
      <c r="C225" s="124" t="s">
        <v>137</v>
      </c>
      <c r="D225" s="125"/>
      <c r="E225" s="125"/>
      <c r="F225" s="125">
        <f>F227+F229+F228</f>
        <v>68.2</v>
      </c>
      <c r="G225" s="125">
        <f t="shared" ref="G225:I225" si="101">G227+G229</f>
        <v>0</v>
      </c>
      <c r="H225" s="125">
        <f>H227+H229+H228</f>
        <v>6.9</v>
      </c>
      <c r="I225" s="125">
        <f t="shared" si="101"/>
        <v>0</v>
      </c>
      <c r="J225" s="125">
        <f>J227+J229+J228</f>
        <v>68.2</v>
      </c>
      <c r="K225" s="125">
        <f>K227+K229+K228</f>
        <v>6.9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1:124" s="4" customFormat="1" ht="14.4" hidden="1" x14ac:dyDescent="0.3">
      <c r="A226" s="126" t="s">
        <v>22</v>
      </c>
      <c r="B226" s="127"/>
      <c r="C226" s="128"/>
      <c r="D226" s="129"/>
      <c r="E226" s="129"/>
      <c r="F226" s="129">
        <v>17173</v>
      </c>
      <c r="G226" s="129"/>
      <c r="H226" s="129">
        <v>17173</v>
      </c>
      <c r="I226" s="129"/>
      <c r="J226" s="129">
        <f>D226+F226</f>
        <v>17173</v>
      </c>
      <c r="K226" s="129">
        <f>E226+H226</f>
        <v>17173</v>
      </c>
    </row>
    <row r="227" spans="1:124" s="4" customFormat="1" ht="14.4" x14ac:dyDescent="0.3">
      <c r="A227" s="126" t="s">
        <v>15</v>
      </c>
      <c r="B227" s="130"/>
      <c r="C227" s="130"/>
      <c r="D227" s="129"/>
      <c r="E227" s="129"/>
      <c r="F227" s="129">
        <v>4.0999999999999996</v>
      </c>
      <c r="G227" s="129"/>
      <c r="H227" s="129"/>
      <c r="I227" s="129"/>
      <c r="J227" s="131">
        <f t="shared" ref="J227:J229" si="102">D227+F227</f>
        <v>4.0999999999999996</v>
      </c>
      <c r="K227" s="131">
        <f t="shared" ref="K227:K229" si="103">E227+H227</f>
        <v>0</v>
      </c>
    </row>
    <row r="228" spans="1:124" s="4" customFormat="1" ht="14.4" x14ac:dyDescent="0.3">
      <c r="A228" s="126" t="s">
        <v>16</v>
      </c>
      <c r="B228" s="130"/>
      <c r="C228" s="130"/>
      <c r="D228" s="129"/>
      <c r="E228" s="129"/>
      <c r="F228" s="129">
        <v>61.2</v>
      </c>
      <c r="G228" s="129"/>
      <c r="H228" s="129">
        <v>6.9</v>
      </c>
      <c r="I228" s="129"/>
      <c r="J228" s="131">
        <f t="shared" si="102"/>
        <v>61.2</v>
      </c>
      <c r="K228" s="131">
        <f t="shared" si="103"/>
        <v>6.9</v>
      </c>
    </row>
    <row r="229" spans="1:124" s="4" customFormat="1" ht="14.4" x14ac:dyDescent="0.3">
      <c r="A229" s="126" t="s">
        <v>42</v>
      </c>
      <c r="B229" s="130"/>
      <c r="C229" s="130"/>
      <c r="D229" s="129"/>
      <c r="E229" s="129"/>
      <c r="F229" s="129">
        <v>2.9</v>
      </c>
      <c r="G229" s="129"/>
      <c r="H229" s="129"/>
      <c r="I229" s="129"/>
      <c r="J229" s="131">
        <f t="shared" si="102"/>
        <v>2.9</v>
      </c>
      <c r="K229" s="131">
        <f t="shared" si="103"/>
        <v>0</v>
      </c>
    </row>
    <row r="230" spans="1:124" s="3" customFormat="1" ht="33" customHeight="1" x14ac:dyDescent="0.3">
      <c r="A230" s="73" t="s">
        <v>131</v>
      </c>
      <c r="B230" s="175" t="s">
        <v>105</v>
      </c>
      <c r="C230" s="74" t="s">
        <v>132</v>
      </c>
      <c r="D230" s="75">
        <f>D231+D232+D233+D234</f>
        <v>1188.4000000000001</v>
      </c>
      <c r="E230" s="75">
        <f t="shared" ref="E230:K230" si="104">E231+E232+E233+E234</f>
        <v>742.8</v>
      </c>
      <c r="F230" s="75"/>
      <c r="G230" s="75"/>
      <c r="H230" s="75"/>
      <c r="I230" s="75"/>
      <c r="J230" s="75">
        <f t="shared" si="104"/>
        <v>1188.4000000000001</v>
      </c>
      <c r="K230" s="75">
        <f t="shared" si="104"/>
        <v>742.8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:124" s="4" customFormat="1" ht="14.4" x14ac:dyDescent="0.3">
      <c r="A231" s="82" t="s">
        <v>15</v>
      </c>
      <c r="B231" s="85"/>
      <c r="C231" s="85"/>
      <c r="D231" s="83">
        <v>427.6</v>
      </c>
      <c r="E231" s="83">
        <v>312.5</v>
      </c>
      <c r="F231" s="83"/>
      <c r="G231" s="83"/>
      <c r="H231" s="83"/>
      <c r="I231" s="83"/>
      <c r="J231" s="86">
        <f t="shared" ref="J231:J234" si="105">D231+F231</f>
        <v>427.6</v>
      </c>
      <c r="K231" s="86">
        <f t="shared" ref="K231:K234" si="106">E231+H231</f>
        <v>312.5</v>
      </c>
    </row>
    <row r="232" spans="1:124" s="4" customFormat="1" ht="14.4" x14ac:dyDescent="0.3">
      <c r="A232" s="82" t="s">
        <v>16</v>
      </c>
      <c r="B232" s="85"/>
      <c r="C232" s="85"/>
      <c r="D232" s="83">
        <v>720.6</v>
      </c>
      <c r="E232" s="83">
        <v>421.4</v>
      </c>
      <c r="F232" s="83"/>
      <c r="G232" s="83"/>
      <c r="H232" s="83"/>
      <c r="I232" s="83"/>
      <c r="J232" s="86">
        <f t="shared" si="105"/>
        <v>720.6</v>
      </c>
      <c r="K232" s="86">
        <f t="shared" si="106"/>
        <v>421.4</v>
      </c>
    </row>
    <row r="233" spans="1:124" s="4" customFormat="1" ht="14.4" x14ac:dyDescent="0.3">
      <c r="A233" s="82" t="s">
        <v>17</v>
      </c>
      <c r="B233" s="104"/>
      <c r="C233" s="107"/>
      <c r="D233" s="83">
        <v>40.200000000000003</v>
      </c>
      <c r="E233" s="83">
        <v>8.9</v>
      </c>
      <c r="F233" s="91"/>
      <c r="G233" s="91"/>
      <c r="H233" s="91"/>
      <c r="I233" s="91"/>
      <c r="J233" s="86">
        <f t="shared" si="105"/>
        <v>40.200000000000003</v>
      </c>
      <c r="K233" s="86">
        <f t="shared" si="106"/>
        <v>8.9</v>
      </c>
    </row>
    <row r="234" spans="1:124" s="4" customFormat="1" ht="14.4" hidden="1" x14ac:dyDescent="0.3">
      <c r="A234" s="10" t="s">
        <v>19</v>
      </c>
      <c r="B234" s="40"/>
      <c r="C234" s="11"/>
      <c r="D234" s="12"/>
      <c r="E234" s="12"/>
      <c r="F234" s="12"/>
      <c r="G234" s="12"/>
      <c r="H234" s="12"/>
      <c r="I234" s="12"/>
      <c r="J234" s="13">
        <f t="shared" si="105"/>
        <v>0</v>
      </c>
      <c r="K234" s="13">
        <f t="shared" si="106"/>
        <v>0</v>
      </c>
    </row>
    <row r="235" spans="1:124" s="3" customFormat="1" ht="57" customHeight="1" x14ac:dyDescent="0.3">
      <c r="A235" s="73" t="s">
        <v>76</v>
      </c>
      <c r="B235" s="175" t="s">
        <v>107</v>
      </c>
      <c r="C235" s="74" t="s">
        <v>153</v>
      </c>
      <c r="D235" s="75">
        <f>SUM(D236:D248)-D241</f>
        <v>584.5</v>
      </c>
      <c r="E235" s="75">
        <f>SUM(E236:E248)-E241</f>
        <v>473.7</v>
      </c>
      <c r="F235" s="75">
        <f>SUM(F236:F248)-F241</f>
        <v>2299.6</v>
      </c>
      <c r="G235" s="75">
        <f>SUM(G236:G248)-G241</f>
        <v>2299.6</v>
      </c>
      <c r="H235" s="75">
        <f t="shared" ref="H235:I235" si="107">SUM(H236:H248)-H241</f>
        <v>862.6</v>
      </c>
      <c r="I235" s="75">
        <f t="shared" si="107"/>
        <v>862.6</v>
      </c>
      <c r="J235" s="75">
        <f t="shared" ref="J235:J237" si="108">D235+F235</f>
        <v>2884.1</v>
      </c>
      <c r="K235" s="75">
        <f>E235+H235</f>
        <v>1336.3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4" s="3" customFormat="1" ht="14.4" hidden="1" x14ac:dyDescent="0.3">
      <c r="A236" s="76" t="s">
        <v>13</v>
      </c>
      <c r="B236" s="77"/>
      <c r="C236" s="78"/>
      <c r="D236" s="79"/>
      <c r="E236" s="84"/>
      <c r="F236" s="79"/>
      <c r="G236" s="79"/>
      <c r="H236" s="79"/>
      <c r="I236" s="79"/>
      <c r="J236" s="79">
        <f t="shared" si="108"/>
        <v>0</v>
      </c>
      <c r="K236" s="79">
        <f t="shared" ref="K236:K237" si="109">E236+H236</f>
        <v>0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1:124" s="3" customFormat="1" ht="14.4" hidden="1" x14ac:dyDescent="0.3">
      <c r="A237" s="76" t="s">
        <v>14</v>
      </c>
      <c r="B237" s="77"/>
      <c r="C237" s="78"/>
      <c r="D237" s="79"/>
      <c r="E237" s="79"/>
      <c r="F237" s="79"/>
      <c r="G237" s="79"/>
      <c r="H237" s="79"/>
      <c r="I237" s="79"/>
      <c r="J237" s="79">
        <f t="shared" si="108"/>
        <v>0</v>
      </c>
      <c r="K237" s="79">
        <f t="shared" si="109"/>
        <v>0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:124" s="3" customFormat="1" ht="14.4" x14ac:dyDescent="0.3">
      <c r="A238" s="76" t="s">
        <v>15</v>
      </c>
      <c r="B238" s="77"/>
      <c r="C238" s="78"/>
      <c r="D238" s="79">
        <v>286</v>
      </c>
      <c r="E238" s="79">
        <v>180.8</v>
      </c>
      <c r="F238" s="79"/>
      <c r="G238" s="79"/>
      <c r="H238" s="79"/>
      <c r="I238" s="79"/>
      <c r="J238" s="79">
        <f>D238+F238</f>
        <v>286</v>
      </c>
      <c r="K238" s="79">
        <f>E238+H238</f>
        <v>180.8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:124" s="3" customFormat="1" ht="14.4" x14ac:dyDescent="0.3">
      <c r="A239" s="76" t="s">
        <v>16</v>
      </c>
      <c r="B239" s="77"/>
      <c r="C239" s="78"/>
      <c r="D239" s="79">
        <v>291</v>
      </c>
      <c r="E239" s="79">
        <v>291</v>
      </c>
      <c r="F239" s="79"/>
      <c r="G239" s="79"/>
      <c r="H239" s="79"/>
      <c r="I239" s="79"/>
      <c r="J239" s="79">
        <f t="shared" ref="J239:J240" si="110">D239+F239</f>
        <v>291</v>
      </c>
      <c r="K239" s="79">
        <f t="shared" ref="K239:K240" si="111">E239+H239</f>
        <v>291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1:124" s="3" customFormat="1" ht="14.4" hidden="1" x14ac:dyDescent="0.3">
      <c r="A240" s="76" t="s">
        <v>17</v>
      </c>
      <c r="B240" s="77"/>
      <c r="C240" s="78"/>
      <c r="D240" s="79"/>
      <c r="E240" s="79"/>
      <c r="F240" s="79"/>
      <c r="G240" s="79"/>
      <c r="H240" s="79"/>
      <c r="I240" s="79"/>
      <c r="J240" s="79">
        <f t="shared" si="110"/>
        <v>0</v>
      </c>
      <c r="K240" s="79">
        <f t="shared" si="111"/>
        <v>0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1:124" s="3" customFormat="1" ht="14.4" hidden="1" x14ac:dyDescent="0.3">
      <c r="A241" s="76" t="s">
        <v>18</v>
      </c>
      <c r="B241" s="77"/>
      <c r="C241" s="78"/>
      <c r="D241" s="79">
        <f>SUM(D242:D244)</f>
        <v>7.5</v>
      </c>
      <c r="E241" s="79">
        <f>SUM(E242:E244)</f>
        <v>1.9</v>
      </c>
      <c r="F241" s="79"/>
      <c r="G241" s="79"/>
      <c r="H241" s="79"/>
      <c r="I241" s="79"/>
      <c r="J241" s="79">
        <f>D241+F241</f>
        <v>7.5</v>
      </c>
      <c r="K241" s="79">
        <f>E241+H241</f>
        <v>1.9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1:124" s="3" customFormat="1" ht="14.4" hidden="1" x14ac:dyDescent="0.3">
      <c r="A242" s="76" t="s">
        <v>51</v>
      </c>
      <c r="B242" s="77"/>
      <c r="C242" s="78"/>
      <c r="D242" s="79"/>
      <c r="E242" s="79"/>
      <c r="F242" s="79"/>
      <c r="G242" s="79"/>
      <c r="H242" s="79"/>
      <c r="I242" s="79"/>
      <c r="J242" s="79">
        <f t="shared" ref="J242:J243" si="112">D242+F242</f>
        <v>0</v>
      </c>
      <c r="K242" s="79">
        <f t="shared" ref="K242:K243" si="113">E242+H242</f>
        <v>0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1:124" s="3" customFormat="1" ht="14.4" hidden="1" x14ac:dyDescent="0.3">
      <c r="A243" s="76" t="s">
        <v>52</v>
      </c>
      <c r="B243" s="77"/>
      <c r="C243" s="78"/>
      <c r="D243" s="79"/>
      <c r="E243" s="79"/>
      <c r="F243" s="79"/>
      <c r="G243" s="79"/>
      <c r="H243" s="79"/>
      <c r="I243" s="79"/>
      <c r="J243" s="79">
        <f t="shared" si="112"/>
        <v>0</v>
      </c>
      <c r="K243" s="79">
        <f t="shared" si="113"/>
        <v>0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1:124" s="3" customFormat="1" ht="14.4" x14ac:dyDescent="0.3">
      <c r="A244" s="76" t="s">
        <v>53</v>
      </c>
      <c r="B244" s="77"/>
      <c r="C244" s="78"/>
      <c r="D244" s="79">
        <v>7.5</v>
      </c>
      <c r="E244" s="79">
        <v>1.9</v>
      </c>
      <c r="F244" s="79"/>
      <c r="G244" s="79"/>
      <c r="H244" s="79"/>
      <c r="I244" s="79"/>
      <c r="J244" s="79">
        <f>D244+F244</f>
        <v>7.5</v>
      </c>
      <c r="K244" s="79">
        <f>E244+H244</f>
        <v>1.9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1:124" s="3" customFormat="1" ht="14.4" hidden="1" x14ac:dyDescent="0.3">
      <c r="A245" s="76" t="s">
        <v>42</v>
      </c>
      <c r="B245" s="77"/>
      <c r="C245" s="78"/>
      <c r="D245" s="79"/>
      <c r="E245" s="79"/>
      <c r="F245" s="79"/>
      <c r="G245" s="79"/>
      <c r="H245" s="79"/>
      <c r="I245" s="79"/>
      <c r="J245" s="79">
        <f t="shared" ref="J245" si="114">D245+F245</f>
        <v>0</v>
      </c>
      <c r="K245" s="79">
        <f t="shared" ref="K245" si="115">E245+H245</f>
        <v>0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1:124" s="3" customFormat="1" ht="14.4" hidden="1" x14ac:dyDescent="0.3">
      <c r="A246" s="76" t="s">
        <v>20</v>
      </c>
      <c r="B246" s="77"/>
      <c r="C246" s="78"/>
      <c r="D246" s="79"/>
      <c r="E246" s="79"/>
      <c r="F246" s="79"/>
      <c r="G246" s="79"/>
      <c r="H246" s="79"/>
      <c r="I246" s="79"/>
      <c r="J246" s="79">
        <f>D246+F246</f>
        <v>0</v>
      </c>
      <c r="K246" s="79">
        <f>E246+H246</f>
        <v>0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1:124" s="3" customFormat="1" ht="14.4" x14ac:dyDescent="0.3">
      <c r="A247" s="76" t="s">
        <v>21</v>
      </c>
      <c r="B247" s="77"/>
      <c r="C247" s="78"/>
      <c r="D247" s="80"/>
      <c r="E247" s="84"/>
      <c r="F247" s="79">
        <v>140</v>
      </c>
      <c r="G247" s="79">
        <f>F247</f>
        <v>140</v>
      </c>
      <c r="H247" s="79">
        <v>133.5</v>
      </c>
      <c r="I247" s="79">
        <f>H247</f>
        <v>133.5</v>
      </c>
      <c r="J247" s="79">
        <f t="shared" ref="J247:J276" si="116">D247+F247</f>
        <v>140</v>
      </c>
      <c r="K247" s="79">
        <f t="shared" ref="K247:K248" si="117">E247+H247</f>
        <v>133.5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1:124" s="3" customFormat="1" ht="14.4" x14ac:dyDescent="0.3">
      <c r="A248" s="76" t="s">
        <v>108</v>
      </c>
      <c r="B248" s="77"/>
      <c r="C248" s="78"/>
      <c r="D248" s="80"/>
      <c r="E248" s="84"/>
      <c r="F248" s="79">
        <v>2159.6</v>
      </c>
      <c r="G248" s="79">
        <f>F248</f>
        <v>2159.6</v>
      </c>
      <c r="H248" s="79">
        <v>729.1</v>
      </c>
      <c r="I248" s="79">
        <f>H248</f>
        <v>729.1</v>
      </c>
      <c r="J248" s="79">
        <f t="shared" si="116"/>
        <v>2159.6</v>
      </c>
      <c r="K248" s="79">
        <f t="shared" si="117"/>
        <v>729.1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1:124" s="3" customFormat="1" ht="35.700000000000003" customHeight="1" x14ac:dyDescent="0.3">
      <c r="A249" s="73" t="s">
        <v>109</v>
      </c>
      <c r="B249" s="175" t="s">
        <v>107</v>
      </c>
      <c r="C249" s="74" t="s">
        <v>110</v>
      </c>
      <c r="D249" s="75">
        <f>SUM(D250:D260)-D255</f>
        <v>2042.8999999999999</v>
      </c>
      <c r="E249" s="75">
        <f>SUM(E250:E260)-E255</f>
        <v>2036.2</v>
      </c>
      <c r="F249" s="75">
        <f>SUM(F250:F260)-F255</f>
        <v>55.5</v>
      </c>
      <c r="G249" s="75">
        <f>SUM(G250:G260)-G255</f>
        <v>0</v>
      </c>
      <c r="H249" s="75">
        <f t="shared" ref="H249:I249" si="118">SUM(H250:H260)-H255</f>
        <v>38.299999999999997</v>
      </c>
      <c r="I249" s="75">
        <f t="shared" si="118"/>
        <v>0</v>
      </c>
      <c r="J249" s="75">
        <f>D249+F249</f>
        <v>2098.3999999999996</v>
      </c>
      <c r="K249" s="75">
        <f>E249+H249</f>
        <v>2074.5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1:124" s="3" customFormat="1" ht="14.4" x14ac:dyDescent="0.3">
      <c r="A250" s="76" t="s">
        <v>50</v>
      </c>
      <c r="B250" s="77"/>
      <c r="C250" s="78"/>
      <c r="D250" s="79">
        <v>1552.9</v>
      </c>
      <c r="E250" s="84">
        <v>1552.9</v>
      </c>
      <c r="F250" s="79">
        <v>15</v>
      </c>
      <c r="G250" s="79"/>
      <c r="H250" s="79">
        <v>15</v>
      </c>
      <c r="I250" s="79"/>
      <c r="J250" s="79">
        <f>D250+F250</f>
        <v>1567.9</v>
      </c>
      <c r="K250" s="79">
        <f t="shared" ref="K250:K251" si="119">E250+H250</f>
        <v>1567.9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1:124" s="3" customFormat="1" ht="14.4" x14ac:dyDescent="0.3">
      <c r="A251" s="76" t="s">
        <v>14</v>
      </c>
      <c r="B251" s="77"/>
      <c r="C251" s="78"/>
      <c r="D251" s="79">
        <v>346.4</v>
      </c>
      <c r="E251" s="79">
        <v>345.7</v>
      </c>
      <c r="F251" s="79">
        <v>3.3</v>
      </c>
      <c r="G251" s="79"/>
      <c r="H251" s="79">
        <v>3.3</v>
      </c>
      <c r="I251" s="79"/>
      <c r="J251" s="79">
        <f t="shared" si="116"/>
        <v>349.7</v>
      </c>
      <c r="K251" s="79">
        <f t="shared" si="119"/>
        <v>349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1:124" s="3" customFormat="1" ht="14.4" x14ac:dyDescent="0.3">
      <c r="A252" s="76" t="s">
        <v>15</v>
      </c>
      <c r="B252" s="77"/>
      <c r="C252" s="78"/>
      <c r="D252" s="79">
        <v>43.5</v>
      </c>
      <c r="E252" s="79">
        <v>40.200000000000003</v>
      </c>
      <c r="F252" s="79">
        <v>34.9</v>
      </c>
      <c r="G252" s="79"/>
      <c r="H252" s="79">
        <v>19.7</v>
      </c>
      <c r="I252" s="79"/>
      <c r="J252" s="79">
        <f>D252+F252</f>
        <v>78.400000000000006</v>
      </c>
      <c r="K252" s="79">
        <f>E252+H252</f>
        <v>59.900000000000006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1:124" s="3" customFormat="1" ht="14.4" x14ac:dyDescent="0.3">
      <c r="A253" s="76" t="s">
        <v>16</v>
      </c>
      <c r="B253" s="77"/>
      <c r="C253" s="78"/>
      <c r="D253" s="79">
        <v>14.2</v>
      </c>
      <c r="E253" s="79">
        <v>14.2</v>
      </c>
      <c r="F253" s="79"/>
      <c r="G253" s="79"/>
      <c r="H253" s="79"/>
      <c r="I253" s="79"/>
      <c r="J253" s="79">
        <f t="shared" ref="J253:J254" si="120">D253+F253</f>
        <v>14.2</v>
      </c>
      <c r="K253" s="79">
        <f t="shared" ref="K253:K254" si="121">E253+H253</f>
        <v>14.2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1:124" s="3" customFormat="1" ht="14.4" x14ac:dyDescent="0.3">
      <c r="A254" s="76" t="s">
        <v>17</v>
      </c>
      <c r="B254" s="77"/>
      <c r="C254" s="78"/>
      <c r="D254" s="79">
        <v>6</v>
      </c>
      <c r="E254" s="79">
        <v>5.3</v>
      </c>
      <c r="F254" s="79">
        <v>0.9</v>
      </c>
      <c r="G254" s="79"/>
      <c r="H254" s="79"/>
      <c r="I254" s="79"/>
      <c r="J254" s="79">
        <f t="shared" si="120"/>
        <v>6.9</v>
      </c>
      <c r="K254" s="79">
        <f t="shared" si="121"/>
        <v>5.3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1:124" s="3" customFormat="1" ht="14.4" hidden="1" x14ac:dyDescent="0.3">
      <c r="A255" s="76" t="s">
        <v>18</v>
      </c>
      <c r="B255" s="77"/>
      <c r="C255" s="78"/>
      <c r="D255" s="79">
        <f>SUM(D256:D258)</f>
        <v>76.199999999999989</v>
      </c>
      <c r="E255" s="79">
        <f>SUM(E256:E258)</f>
        <v>74.699999999999989</v>
      </c>
      <c r="F255" s="79">
        <f>SUM(F256:F258)</f>
        <v>1.4</v>
      </c>
      <c r="G255" s="79">
        <f t="shared" ref="G255:H255" si="122">SUM(G256:G258)</f>
        <v>0</v>
      </c>
      <c r="H255" s="79">
        <f t="shared" si="122"/>
        <v>0.3</v>
      </c>
      <c r="I255" s="79"/>
      <c r="J255" s="79">
        <f>D255+F255</f>
        <v>77.599999999999994</v>
      </c>
      <c r="K255" s="79">
        <f>E255+H255</f>
        <v>74.999999999999986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1:124" s="3" customFormat="1" ht="14.4" x14ac:dyDescent="0.3">
      <c r="A256" s="76" t="s">
        <v>53</v>
      </c>
      <c r="B256" s="77"/>
      <c r="C256" s="78"/>
      <c r="D256" s="79">
        <v>20.2</v>
      </c>
      <c r="E256" s="79">
        <v>18.8</v>
      </c>
      <c r="F256" s="79"/>
      <c r="G256" s="79"/>
      <c r="H256" s="79"/>
      <c r="I256" s="79"/>
      <c r="J256" s="79">
        <f t="shared" ref="J256:J257" si="123">D256+F256</f>
        <v>20.2</v>
      </c>
      <c r="K256" s="79">
        <f t="shared" ref="K256:K257" si="124">E256+H256</f>
        <v>18.8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1:124" s="3" customFormat="1" ht="14.4" x14ac:dyDescent="0.3">
      <c r="A257" s="76" t="s">
        <v>111</v>
      </c>
      <c r="B257" s="77"/>
      <c r="C257" s="78"/>
      <c r="D257" s="79">
        <v>13.2</v>
      </c>
      <c r="E257" s="79">
        <v>13.1</v>
      </c>
      <c r="F257" s="79">
        <v>1.4</v>
      </c>
      <c r="G257" s="79"/>
      <c r="H257" s="79">
        <v>0.3</v>
      </c>
      <c r="I257" s="79"/>
      <c r="J257" s="79">
        <f t="shared" si="123"/>
        <v>14.6</v>
      </c>
      <c r="K257" s="79">
        <f t="shared" si="124"/>
        <v>13.4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1:124" s="3" customFormat="1" ht="14.4" x14ac:dyDescent="0.3">
      <c r="A258" s="76" t="s">
        <v>112</v>
      </c>
      <c r="B258" s="77"/>
      <c r="C258" s="78"/>
      <c r="D258" s="79">
        <v>42.8</v>
      </c>
      <c r="E258" s="79">
        <v>42.8</v>
      </c>
      <c r="F258" s="79"/>
      <c r="G258" s="79"/>
      <c r="H258" s="79"/>
      <c r="I258" s="79"/>
      <c r="J258" s="79">
        <f>D258+F258</f>
        <v>42.8</v>
      </c>
      <c r="K258" s="79">
        <f>E258+H258</f>
        <v>42.8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:124" s="3" customFormat="1" ht="14.4" x14ac:dyDescent="0.3">
      <c r="A259" s="76" t="s">
        <v>54</v>
      </c>
      <c r="B259" s="77"/>
      <c r="C259" s="78"/>
      <c r="D259" s="79">
        <v>3.7</v>
      </c>
      <c r="E259" s="79">
        <v>3.2</v>
      </c>
      <c r="F259" s="79"/>
      <c r="G259" s="79"/>
      <c r="H259" s="79"/>
      <c r="I259" s="79"/>
      <c r="J259" s="79">
        <f t="shared" ref="J259:J260" si="125">D259+F259</f>
        <v>3.7</v>
      </c>
      <c r="K259" s="79">
        <f t="shared" ref="K259:K260" si="126">E259+H259</f>
        <v>3.2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:124" s="3" customFormat="1" ht="14.4" hidden="1" x14ac:dyDescent="0.3">
      <c r="A260" s="76" t="s">
        <v>21</v>
      </c>
      <c r="B260" s="77"/>
      <c r="C260" s="78"/>
      <c r="D260" s="80"/>
      <c r="E260" s="38"/>
      <c r="F260" s="37"/>
      <c r="G260" s="37"/>
      <c r="H260" s="37"/>
      <c r="I260" s="37"/>
      <c r="J260" s="37">
        <f t="shared" si="125"/>
        <v>0</v>
      </c>
      <c r="K260" s="37">
        <f t="shared" si="126"/>
        <v>0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1:124" s="3" customFormat="1" ht="31.2" customHeight="1" x14ac:dyDescent="0.3">
      <c r="A261" s="73" t="s">
        <v>113</v>
      </c>
      <c r="B261" s="175" t="s">
        <v>114</v>
      </c>
      <c r="C261" s="74" t="s">
        <v>115</v>
      </c>
      <c r="D261" s="75">
        <f t="shared" ref="D261:I261" si="127">SUM(D262:D273)-D267</f>
        <v>627.40000000000009</v>
      </c>
      <c r="E261" s="75">
        <f t="shared" si="127"/>
        <v>590.70000000000005</v>
      </c>
      <c r="F261" s="75">
        <f t="shared" si="127"/>
        <v>0</v>
      </c>
      <c r="G261" s="75">
        <f t="shared" si="127"/>
        <v>0</v>
      </c>
      <c r="H261" s="75">
        <f t="shared" si="127"/>
        <v>0</v>
      </c>
      <c r="I261" s="75">
        <f t="shared" si="127"/>
        <v>0</v>
      </c>
      <c r="J261" s="75">
        <f t="shared" si="116"/>
        <v>627.40000000000009</v>
      </c>
      <c r="K261" s="75">
        <f>E261+H261</f>
        <v>590.70000000000005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1:124" s="3" customFormat="1" ht="14.4" hidden="1" x14ac:dyDescent="0.3">
      <c r="A262" s="76" t="s">
        <v>13</v>
      </c>
      <c r="B262" s="77"/>
      <c r="C262" s="78"/>
      <c r="D262" s="79"/>
      <c r="E262" s="84"/>
      <c r="F262" s="79"/>
      <c r="G262" s="79"/>
      <c r="H262" s="79"/>
      <c r="I262" s="79"/>
      <c r="J262" s="79">
        <f t="shared" si="116"/>
        <v>0</v>
      </c>
      <c r="K262" s="79">
        <f t="shared" ref="K262:K263" si="128">E262+H262</f>
        <v>0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1:124" s="3" customFormat="1" ht="14.4" hidden="1" x14ac:dyDescent="0.3">
      <c r="A263" s="76" t="s">
        <v>14</v>
      </c>
      <c r="B263" s="77"/>
      <c r="C263" s="78"/>
      <c r="D263" s="79"/>
      <c r="E263" s="79"/>
      <c r="F263" s="79"/>
      <c r="G263" s="79"/>
      <c r="H263" s="79"/>
      <c r="I263" s="79"/>
      <c r="J263" s="79">
        <f t="shared" si="116"/>
        <v>0</v>
      </c>
      <c r="K263" s="79">
        <f t="shared" si="128"/>
        <v>0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1:124" s="3" customFormat="1" ht="14.4" hidden="1" x14ac:dyDescent="0.3">
      <c r="A264" s="76" t="s">
        <v>15</v>
      </c>
      <c r="B264" s="77"/>
      <c r="C264" s="78"/>
      <c r="D264" s="79"/>
      <c r="E264" s="79"/>
      <c r="F264" s="79"/>
      <c r="G264" s="79"/>
      <c r="H264" s="79"/>
      <c r="I264" s="79"/>
      <c r="J264" s="79">
        <f>D264+F264</f>
        <v>0</v>
      </c>
      <c r="K264" s="79">
        <f>E264+H264</f>
        <v>0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1:124" s="3" customFormat="1" ht="14.4" x14ac:dyDescent="0.3">
      <c r="A265" s="76" t="s">
        <v>16</v>
      </c>
      <c r="B265" s="77"/>
      <c r="C265" s="78"/>
      <c r="D265" s="79">
        <v>285.2</v>
      </c>
      <c r="E265" s="79">
        <v>277.3</v>
      </c>
      <c r="F265" s="79"/>
      <c r="G265" s="79"/>
      <c r="H265" s="79"/>
      <c r="I265" s="79"/>
      <c r="J265" s="79">
        <f t="shared" ref="J265:J266" si="129">D265+F265</f>
        <v>285.2</v>
      </c>
      <c r="K265" s="79">
        <f t="shared" ref="K265:K266" si="130">E265+H265</f>
        <v>277.3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1:124" s="3" customFormat="1" ht="14.4" hidden="1" x14ac:dyDescent="0.3">
      <c r="A266" s="76" t="s">
        <v>17</v>
      </c>
      <c r="B266" s="77"/>
      <c r="C266" s="78"/>
      <c r="D266" s="79"/>
      <c r="E266" s="79"/>
      <c r="F266" s="79"/>
      <c r="G266" s="79"/>
      <c r="H266" s="79"/>
      <c r="I266" s="79"/>
      <c r="J266" s="79">
        <f t="shared" si="129"/>
        <v>0</v>
      </c>
      <c r="K266" s="79">
        <f t="shared" si="130"/>
        <v>0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1:124" s="3" customFormat="1" ht="14.4" hidden="1" x14ac:dyDescent="0.3">
      <c r="A267" s="76" t="s">
        <v>18</v>
      </c>
      <c r="B267" s="77"/>
      <c r="C267" s="78"/>
      <c r="D267" s="79">
        <f>SUM(D268:D272)</f>
        <v>222.2</v>
      </c>
      <c r="E267" s="79">
        <f>SUM(E268:E272)</f>
        <v>193.39999999999998</v>
      </c>
      <c r="F267" s="79"/>
      <c r="G267" s="79"/>
      <c r="H267" s="79"/>
      <c r="I267" s="79"/>
      <c r="J267" s="79">
        <f>D267+F267</f>
        <v>222.2</v>
      </c>
      <c r="K267" s="79">
        <f>E267+H267</f>
        <v>193.39999999999998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1:124" s="3" customFormat="1" ht="14.4" x14ac:dyDescent="0.3">
      <c r="A268" s="76" t="s">
        <v>51</v>
      </c>
      <c r="B268" s="77"/>
      <c r="C268" s="78"/>
      <c r="D268" s="79">
        <v>158.1</v>
      </c>
      <c r="E268" s="79">
        <v>136.4</v>
      </c>
      <c r="F268" s="79"/>
      <c r="G268" s="79"/>
      <c r="H268" s="79"/>
      <c r="I268" s="79"/>
      <c r="J268" s="79">
        <f t="shared" ref="J268:J269" si="131">D268+F268</f>
        <v>158.1</v>
      </c>
      <c r="K268" s="79">
        <f t="shared" ref="K268:K269" si="132">E268+H268</f>
        <v>136.4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1:124" s="3" customFormat="1" ht="14.4" x14ac:dyDescent="0.3">
      <c r="A269" s="76" t="s">
        <v>52</v>
      </c>
      <c r="B269" s="77"/>
      <c r="C269" s="78"/>
      <c r="D269" s="79">
        <v>6.5</v>
      </c>
      <c r="E269" s="79">
        <v>5.2</v>
      </c>
      <c r="F269" s="79"/>
      <c r="G269" s="79"/>
      <c r="H269" s="79"/>
      <c r="I269" s="79"/>
      <c r="J269" s="79">
        <f t="shared" si="131"/>
        <v>6.5</v>
      </c>
      <c r="K269" s="79">
        <f t="shared" si="132"/>
        <v>5.2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1:124" s="3" customFormat="1" ht="14.4" x14ac:dyDescent="0.3">
      <c r="A270" s="76" t="s">
        <v>53</v>
      </c>
      <c r="B270" s="77"/>
      <c r="C270" s="78"/>
      <c r="D270" s="79">
        <v>57</v>
      </c>
      <c r="E270" s="79">
        <v>51.3</v>
      </c>
      <c r="F270" s="79"/>
      <c r="G270" s="79"/>
      <c r="H270" s="79"/>
      <c r="I270" s="79"/>
      <c r="J270" s="79">
        <f>D270+F270</f>
        <v>57</v>
      </c>
      <c r="K270" s="79">
        <f>E270+H270</f>
        <v>51.3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1:124" s="3" customFormat="1" ht="14.4" hidden="1" x14ac:dyDescent="0.3">
      <c r="A271" s="76" t="s">
        <v>111</v>
      </c>
      <c r="B271" s="77"/>
      <c r="C271" s="78"/>
      <c r="D271" s="79"/>
      <c r="E271" s="79"/>
      <c r="F271" s="79"/>
      <c r="G271" s="79"/>
      <c r="H271" s="79"/>
      <c r="I271" s="79"/>
      <c r="J271" s="79">
        <f>D271+F271</f>
        <v>0</v>
      </c>
      <c r="K271" s="79">
        <f>E271+H271</f>
        <v>0</v>
      </c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1:124" s="3" customFormat="1" ht="14.4" x14ac:dyDescent="0.3">
      <c r="A272" s="76" t="s">
        <v>112</v>
      </c>
      <c r="B272" s="77"/>
      <c r="C272" s="78"/>
      <c r="D272" s="79">
        <v>0.6</v>
      </c>
      <c r="E272" s="79">
        <v>0.5</v>
      </c>
      <c r="F272" s="79"/>
      <c r="G272" s="79"/>
      <c r="H272" s="79"/>
      <c r="I272" s="79"/>
      <c r="J272" s="79">
        <f>D272+F272</f>
        <v>0.6</v>
      </c>
      <c r="K272" s="79">
        <f>E272+H272</f>
        <v>0.5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1:124" s="3" customFormat="1" ht="14.4" x14ac:dyDescent="0.3">
      <c r="A273" s="76" t="s">
        <v>60</v>
      </c>
      <c r="B273" s="77"/>
      <c r="C273" s="78"/>
      <c r="D273" s="79">
        <v>120</v>
      </c>
      <c r="E273" s="79">
        <v>120</v>
      </c>
      <c r="F273" s="79"/>
      <c r="G273" s="79"/>
      <c r="H273" s="79"/>
      <c r="I273" s="79"/>
      <c r="J273" s="79">
        <f t="shared" ref="J273" si="133">D273+F273</f>
        <v>120</v>
      </c>
      <c r="K273" s="79">
        <f t="shared" ref="K273" si="134">E273+H273</f>
        <v>120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1:124" s="3" customFormat="1" ht="30.6" customHeight="1" x14ac:dyDescent="0.3">
      <c r="A274" s="73" t="s">
        <v>116</v>
      </c>
      <c r="B274" s="175" t="s">
        <v>117</v>
      </c>
      <c r="C274" s="74" t="s">
        <v>118</v>
      </c>
      <c r="D274" s="75">
        <f>SUM(D277:D278)</f>
        <v>0</v>
      </c>
      <c r="E274" s="75">
        <f t="shared" ref="E274:I274" si="135">SUM(E277:E278)</f>
        <v>0</v>
      </c>
      <c r="F274" s="75">
        <f t="shared" si="135"/>
        <v>264</v>
      </c>
      <c r="G274" s="75">
        <f t="shared" si="135"/>
        <v>0</v>
      </c>
      <c r="H274" s="75">
        <f t="shared" si="135"/>
        <v>163.60000000000002</v>
      </c>
      <c r="I274" s="75">
        <f t="shared" si="135"/>
        <v>0</v>
      </c>
      <c r="J274" s="75">
        <f t="shared" si="116"/>
        <v>264</v>
      </c>
      <c r="K274" s="75">
        <f>E274+H274</f>
        <v>163.60000000000002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1:124" s="3" customFormat="1" ht="14.4" hidden="1" x14ac:dyDescent="0.3">
      <c r="A275" s="76" t="s">
        <v>13</v>
      </c>
      <c r="B275" s="77"/>
      <c r="C275" s="78"/>
      <c r="D275" s="79"/>
      <c r="E275" s="84"/>
      <c r="F275" s="79"/>
      <c r="G275" s="79"/>
      <c r="H275" s="79"/>
      <c r="I275" s="79"/>
      <c r="J275" s="79">
        <f t="shared" si="116"/>
        <v>0</v>
      </c>
      <c r="K275" s="79">
        <f t="shared" ref="K275:K276" si="136">E275+H275</f>
        <v>0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1:124" s="3" customFormat="1" ht="14.4" hidden="1" x14ac:dyDescent="0.3">
      <c r="A276" s="76" t="s">
        <v>14</v>
      </c>
      <c r="B276" s="77"/>
      <c r="C276" s="78"/>
      <c r="D276" s="79"/>
      <c r="E276" s="79"/>
      <c r="F276" s="79"/>
      <c r="G276" s="79"/>
      <c r="H276" s="79"/>
      <c r="I276" s="79"/>
      <c r="J276" s="79">
        <f t="shared" si="116"/>
        <v>0</v>
      </c>
      <c r="K276" s="79">
        <f t="shared" si="136"/>
        <v>0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1:124" s="3" customFormat="1" ht="14.4" x14ac:dyDescent="0.3">
      <c r="A277" s="76" t="s">
        <v>15</v>
      </c>
      <c r="B277" s="77"/>
      <c r="C277" s="78"/>
      <c r="D277" s="79"/>
      <c r="E277" s="79"/>
      <c r="F277" s="79">
        <v>129.80000000000001</v>
      </c>
      <c r="G277" s="79"/>
      <c r="H277" s="79">
        <v>129.30000000000001</v>
      </c>
      <c r="I277" s="79"/>
      <c r="J277" s="79">
        <f>D277+F277</f>
        <v>129.80000000000001</v>
      </c>
      <c r="K277" s="79">
        <f>E277+H277</f>
        <v>129.30000000000001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1:124" s="3" customFormat="1" ht="14.4" x14ac:dyDescent="0.3">
      <c r="A278" s="76" t="s">
        <v>16</v>
      </c>
      <c r="B278" s="77"/>
      <c r="C278" s="78"/>
      <c r="D278" s="79"/>
      <c r="E278" s="79"/>
      <c r="F278" s="79">
        <v>134.19999999999999</v>
      </c>
      <c r="G278" s="79"/>
      <c r="H278" s="79">
        <v>34.299999999999997</v>
      </c>
      <c r="I278" s="79"/>
      <c r="J278" s="79">
        <f t="shared" ref="J278" si="137">D278+F278</f>
        <v>134.19999999999999</v>
      </c>
      <c r="K278" s="79">
        <f t="shared" ref="K278" si="138">E278+H278</f>
        <v>34.299999999999997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1:124" s="3" customFormat="1" ht="30.6" customHeight="1" x14ac:dyDescent="0.3">
      <c r="A279" s="73" t="s">
        <v>133</v>
      </c>
      <c r="B279" s="175" t="s">
        <v>134</v>
      </c>
      <c r="C279" s="74" t="s">
        <v>135</v>
      </c>
      <c r="D279" s="75">
        <f>D280</f>
        <v>100</v>
      </c>
      <c r="E279" s="75">
        <f t="shared" ref="E279:K279" si="139">E280</f>
        <v>48.2</v>
      </c>
      <c r="F279" s="75"/>
      <c r="G279" s="75"/>
      <c r="H279" s="75"/>
      <c r="I279" s="75"/>
      <c r="J279" s="75">
        <f t="shared" si="139"/>
        <v>100</v>
      </c>
      <c r="K279" s="75">
        <f t="shared" si="139"/>
        <v>48.2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1:124" s="4" customFormat="1" ht="14.4" x14ac:dyDescent="0.3">
      <c r="A280" s="82" t="s">
        <v>15</v>
      </c>
      <c r="B280" s="104"/>
      <c r="C280" s="107"/>
      <c r="D280" s="83">
        <v>100</v>
      </c>
      <c r="E280" s="83">
        <v>48.2</v>
      </c>
      <c r="F280" s="91"/>
      <c r="G280" s="91"/>
      <c r="H280" s="91"/>
      <c r="I280" s="91"/>
      <c r="J280" s="86">
        <f t="shared" ref="J280:J281" si="140">D280+F280</f>
        <v>100</v>
      </c>
      <c r="K280" s="86">
        <f t="shared" ref="K280" si="141">E280+H280</f>
        <v>48.2</v>
      </c>
    </row>
    <row r="281" spans="1:124" s="3" customFormat="1" ht="30.6" hidden="1" customHeight="1" x14ac:dyDescent="0.3">
      <c r="A281" s="32" t="s">
        <v>143</v>
      </c>
      <c r="B281" s="33" t="s">
        <v>144</v>
      </c>
      <c r="C281" s="34" t="s">
        <v>145</v>
      </c>
      <c r="D281" s="8">
        <f t="shared" ref="D281:I281" si="142">SUM(D282:D283)</f>
        <v>0</v>
      </c>
      <c r="E281" s="8">
        <f t="shared" si="142"/>
        <v>0</v>
      </c>
      <c r="F281" s="8">
        <f t="shared" si="142"/>
        <v>0</v>
      </c>
      <c r="G281" s="8">
        <f t="shared" si="142"/>
        <v>0</v>
      </c>
      <c r="H281" s="8">
        <f t="shared" si="142"/>
        <v>0</v>
      </c>
      <c r="I281" s="8">
        <f t="shared" si="142"/>
        <v>0</v>
      </c>
      <c r="J281" s="8">
        <f t="shared" si="140"/>
        <v>0</v>
      </c>
      <c r="K281" s="8">
        <f>E281+H281</f>
        <v>0</v>
      </c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1:124" s="3" customFormat="1" ht="14.4" hidden="1" x14ac:dyDescent="0.3">
      <c r="A282" s="10" t="s">
        <v>141</v>
      </c>
      <c r="B282" s="11"/>
      <c r="C282" s="11"/>
      <c r="D282" s="37"/>
      <c r="E282" s="37"/>
      <c r="F282" s="37"/>
      <c r="G282" s="37"/>
      <c r="H282" s="37"/>
      <c r="I282" s="37"/>
      <c r="J282" s="37">
        <f t="shared" ref="J282:J284" si="143">D282+F282</f>
        <v>0</v>
      </c>
      <c r="K282" s="37">
        <f t="shared" ref="K282:K283" si="144">E282+H282</f>
        <v>0</v>
      </c>
    </row>
    <row r="283" spans="1:124" s="3" customFormat="1" ht="14.4" hidden="1" x14ac:dyDescent="0.3">
      <c r="A283" s="10" t="s">
        <v>142</v>
      </c>
      <c r="B283" s="11"/>
      <c r="C283" s="11"/>
      <c r="D283" s="37"/>
      <c r="E283" s="37"/>
      <c r="F283" s="37"/>
      <c r="G283" s="37">
        <f>F283</f>
        <v>0</v>
      </c>
      <c r="H283" s="37"/>
      <c r="I283" s="37">
        <f>H283</f>
        <v>0</v>
      </c>
      <c r="J283" s="37">
        <f t="shared" si="143"/>
        <v>0</v>
      </c>
      <c r="K283" s="37">
        <f t="shared" si="144"/>
        <v>0</v>
      </c>
    </row>
    <row r="284" spans="1:124" s="3" customFormat="1" ht="85.95" customHeight="1" x14ac:dyDescent="0.3">
      <c r="A284" s="73" t="s">
        <v>146</v>
      </c>
      <c r="B284" s="175" t="s">
        <v>144</v>
      </c>
      <c r="C284" s="74" t="s">
        <v>147</v>
      </c>
      <c r="D284" s="75">
        <f t="shared" ref="D284:I284" si="145">SUM(D285:D286)</f>
        <v>2069.9</v>
      </c>
      <c r="E284" s="75">
        <f t="shared" si="145"/>
        <v>1738.2</v>
      </c>
      <c r="F284" s="75">
        <f t="shared" si="145"/>
        <v>380</v>
      </c>
      <c r="G284" s="75">
        <f t="shared" si="145"/>
        <v>380</v>
      </c>
      <c r="H284" s="75">
        <f t="shared" si="145"/>
        <v>298.2</v>
      </c>
      <c r="I284" s="75">
        <f t="shared" si="145"/>
        <v>298.2</v>
      </c>
      <c r="J284" s="75">
        <f t="shared" si="143"/>
        <v>2449.9</v>
      </c>
      <c r="K284" s="75">
        <f>E284+H284</f>
        <v>2036.4</v>
      </c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1:124" s="3" customFormat="1" ht="14.4" x14ac:dyDescent="0.3">
      <c r="A285" s="82" t="s">
        <v>141</v>
      </c>
      <c r="B285" s="85"/>
      <c r="C285" s="85"/>
      <c r="D285" s="83">
        <v>2069.9</v>
      </c>
      <c r="E285" s="83">
        <v>1738.2</v>
      </c>
      <c r="F285" s="83"/>
      <c r="G285" s="83"/>
      <c r="H285" s="83"/>
      <c r="I285" s="83"/>
      <c r="J285" s="86">
        <f t="shared" ref="J285:J286" si="146">D285+F285</f>
        <v>2069.9</v>
      </c>
      <c r="K285" s="86">
        <f t="shared" ref="K285:K286" si="147">E285+H285</f>
        <v>1738.2</v>
      </c>
    </row>
    <row r="286" spans="1:124" s="3" customFormat="1" ht="14.4" x14ac:dyDescent="0.3">
      <c r="A286" s="82" t="s">
        <v>142</v>
      </c>
      <c r="B286" s="85"/>
      <c r="C286" s="85"/>
      <c r="D286" s="83"/>
      <c r="E286" s="83"/>
      <c r="F286" s="83">
        <v>380</v>
      </c>
      <c r="G286" s="83">
        <f>F286</f>
        <v>380</v>
      </c>
      <c r="H286" s="83">
        <v>298.2</v>
      </c>
      <c r="I286" s="83">
        <f>H286</f>
        <v>298.2</v>
      </c>
      <c r="J286" s="86">
        <f t="shared" si="146"/>
        <v>380</v>
      </c>
      <c r="K286" s="86">
        <f t="shared" si="147"/>
        <v>298.2</v>
      </c>
    </row>
    <row r="287" spans="1:124" s="3" customFormat="1" ht="14.4" x14ac:dyDescent="0.3">
      <c r="A287" s="59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</row>
    <row r="288" spans="1:124" s="4" customFormat="1" ht="14.4" x14ac:dyDescent="0.3">
      <c r="A288" s="59"/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</row>
    <row r="289" spans="1:11" s="4" customFormat="1" ht="36" customHeight="1" x14ac:dyDescent="0.3">
      <c r="A289" s="201" t="s">
        <v>83</v>
      </c>
      <c r="B289" s="201"/>
      <c r="C289" s="201"/>
      <c r="D289" s="193"/>
      <c r="E289" s="193"/>
      <c r="F289" s="193"/>
      <c r="G289" s="193"/>
      <c r="H289" s="193"/>
      <c r="I289" s="202" t="s">
        <v>84</v>
      </c>
      <c r="J289" s="202"/>
      <c r="K289" s="194"/>
    </row>
    <row r="290" spans="1:11" s="4" customFormat="1" ht="16.2" thickBot="1" x14ac:dyDescent="0.35">
      <c r="A290" s="195"/>
      <c r="B290" s="196"/>
      <c r="C290" s="196"/>
      <c r="D290" s="196"/>
      <c r="E290" s="196"/>
      <c r="F290" s="196"/>
      <c r="G290" s="197"/>
      <c r="H290" s="196"/>
      <c r="I290" s="196"/>
      <c r="J290" s="198"/>
      <c r="K290" s="195"/>
    </row>
    <row r="291" spans="1:11" x14ac:dyDescent="0.25">
      <c r="A291" s="199"/>
      <c r="B291" s="196"/>
      <c r="C291" s="196"/>
      <c r="D291" s="196"/>
      <c r="E291" s="196"/>
      <c r="F291" s="196"/>
      <c r="G291" s="200" t="s">
        <v>25</v>
      </c>
      <c r="H291" s="196"/>
      <c r="I291" s="196"/>
      <c r="J291" s="60"/>
      <c r="K291" s="196"/>
    </row>
    <row r="292" spans="1:11" x14ac:dyDescent="0.25">
      <c r="A292" s="199"/>
      <c r="B292" s="196"/>
      <c r="C292" s="196"/>
      <c r="D292" s="196"/>
      <c r="E292" s="196"/>
      <c r="F292" s="196"/>
      <c r="G292" s="196"/>
      <c r="H292" s="196"/>
      <c r="I292" s="196"/>
      <c r="J292" s="196"/>
      <c r="K292" s="196"/>
    </row>
    <row r="293" spans="1:11" x14ac:dyDescent="0.25">
      <c r="A293" s="199"/>
      <c r="B293" s="196"/>
      <c r="C293" s="196"/>
      <c r="D293" s="196"/>
      <c r="E293" s="196"/>
      <c r="F293" s="196"/>
      <c r="G293" s="196"/>
      <c r="H293" s="196"/>
      <c r="I293" s="196"/>
      <c r="J293" s="196"/>
      <c r="K293" s="196"/>
    </row>
    <row r="294" spans="1:11" x14ac:dyDescent="0.25">
      <c r="A294" s="42"/>
      <c r="B294" s="41"/>
      <c r="C294" s="41"/>
      <c r="D294" s="41"/>
      <c r="E294" s="41"/>
      <c r="F294" s="41"/>
      <c r="G294" s="41"/>
      <c r="H294" s="41"/>
      <c r="I294" s="41"/>
      <c r="J294" s="41"/>
      <c r="K294" s="41"/>
    </row>
  </sheetData>
  <mergeCells count="15">
    <mergeCell ref="A289:C289"/>
    <mergeCell ref="I289:J289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A10:C10"/>
    <mergeCell ref="A33:C33"/>
    <mergeCell ref="A9:C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66" fitToHeight="7" orientation="landscape" r:id="rId1"/>
  <rowBreaks count="5" manualBreakCount="5">
    <brk id="37" max="10" man="1"/>
    <brk id="89" max="10" man="1"/>
    <brk id="129" max="10" man="1"/>
    <brk id="130" max="10" man="1"/>
    <brk id="1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4"/>
  <sheetViews>
    <sheetView tabSelected="1" view="pageBreakPreview" zoomScaleNormal="100" zoomScaleSheetLayoutView="100" workbookViewId="0">
      <pane ySplit="7" topLeftCell="A8" activePane="bottomLeft" state="frozen"/>
      <selection pane="bottomLeft" activeCell="B97" sqref="B97"/>
    </sheetView>
  </sheetViews>
  <sheetFormatPr defaultColWidth="9.33203125" defaultRowHeight="14.4" x14ac:dyDescent="0.3"/>
  <cols>
    <col min="1" max="1" width="26.6640625" style="24" customWidth="1"/>
    <col min="2" max="2" width="30.33203125" style="55" customWidth="1"/>
    <col min="3" max="3" width="12.44140625" style="24" customWidth="1"/>
    <col min="4" max="4" width="11.33203125" style="24" customWidth="1"/>
    <col min="5" max="5" width="11.44140625" style="24" customWidth="1"/>
    <col min="6" max="6" width="10.6640625" style="24" customWidth="1"/>
    <col min="7" max="7" width="13.5546875" style="24" customWidth="1"/>
    <col min="8" max="8" width="10.33203125" style="24" customWidth="1"/>
    <col min="9" max="9" width="11" style="24" customWidth="1"/>
    <col min="10" max="10" width="16.6640625" style="24" customWidth="1"/>
    <col min="11" max="16384" width="9.33203125" style="14"/>
  </cols>
  <sheetData>
    <row r="1" spans="1:13" s="20" customFormat="1" ht="66.75" customHeight="1" x14ac:dyDescent="0.35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30"/>
      <c r="L1" s="30"/>
      <c r="M1" s="30"/>
    </row>
    <row r="2" spans="1:13" s="20" customFormat="1" ht="19.5" customHeight="1" x14ac:dyDescent="0.35">
      <c r="A2" s="64"/>
      <c r="B2" s="65"/>
      <c r="C2" s="66"/>
      <c r="D2" s="66"/>
      <c r="E2" s="220" t="s">
        <v>38</v>
      </c>
      <c r="F2" s="220"/>
      <c r="G2" s="220"/>
      <c r="H2" s="220"/>
      <c r="I2" s="220"/>
      <c r="J2" s="66"/>
      <c r="K2" s="30"/>
      <c r="L2" s="30"/>
      <c r="M2" s="30"/>
    </row>
    <row r="3" spans="1:13" s="20" customFormat="1" ht="35.25" customHeight="1" x14ac:dyDescent="0.35">
      <c r="A3" s="219" t="s">
        <v>30</v>
      </c>
      <c r="B3" s="219"/>
      <c r="C3" s="219"/>
      <c r="D3" s="219"/>
      <c r="E3" s="219"/>
      <c r="F3" s="219"/>
      <c r="G3" s="219"/>
      <c r="H3" s="219"/>
      <c r="I3" s="219"/>
      <c r="J3" s="219"/>
      <c r="K3" s="30"/>
      <c r="L3" s="30"/>
      <c r="M3" s="30"/>
    </row>
    <row r="4" spans="1:13" s="20" customFormat="1" ht="16.5" customHeight="1" x14ac:dyDescent="0.35">
      <c r="A4" s="64"/>
      <c r="B4" s="67"/>
      <c r="C4" s="64"/>
      <c r="D4" s="64"/>
      <c r="E4" s="64"/>
      <c r="F4" s="64"/>
      <c r="G4" s="64"/>
      <c r="H4" s="68"/>
      <c r="I4" s="68"/>
      <c r="J4" s="68"/>
      <c r="K4" s="30"/>
      <c r="L4" s="30"/>
      <c r="M4" s="30"/>
    </row>
    <row r="5" spans="1:13" s="20" customFormat="1" x14ac:dyDescent="0.3">
      <c r="A5" s="68"/>
      <c r="B5" s="65"/>
      <c r="C5" s="68"/>
      <c r="D5" s="68"/>
      <c r="E5" s="68"/>
      <c r="F5" s="68"/>
      <c r="G5" s="69"/>
      <c r="H5" s="69"/>
      <c r="I5" s="69"/>
      <c r="J5" s="70" t="s">
        <v>2</v>
      </c>
    </row>
    <row r="6" spans="1:13" s="22" customFormat="1" ht="18" customHeight="1" x14ac:dyDescent="0.3">
      <c r="A6" s="223" t="s">
        <v>31</v>
      </c>
      <c r="B6" s="223" t="s">
        <v>3</v>
      </c>
      <c r="C6" s="223" t="s">
        <v>0</v>
      </c>
      <c r="D6" s="223"/>
      <c r="E6" s="223"/>
      <c r="F6" s="223"/>
      <c r="G6" s="223" t="s">
        <v>1</v>
      </c>
      <c r="H6" s="223"/>
      <c r="I6" s="223"/>
      <c r="J6" s="223"/>
    </row>
    <row r="7" spans="1:13" s="22" customFormat="1" ht="55.2" x14ac:dyDescent="0.3">
      <c r="A7" s="223"/>
      <c r="B7" s="223"/>
      <c r="C7" s="71" t="s">
        <v>27</v>
      </c>
      <c r="D7" s="72" t="s">
        <v>168</v>
      </c>
      <c r="E7" s="72" t="s">
        <v>28</v>
      </c>
      <c r="F7" s="72" t="s">
        <v>29</v>
      </c>
      <c r="G7" s="71" t="s">
        <v>27</v>
      </c>
      <c r="H7" s="72" t="s">
        <v>169</v>
      </c>
      <c r="I7" s="72" t="s">
        <v>28</v>
      </c>
      <c r="J7" s="72" t="s">
        <v>29</v>
      </c>
      <c r="K7" s="21"/>
      <c r="L7" s="21"/>
    </row>
    <row r="8" spans="1:13" s="20" customFormat="1" ht="42" x14ac:dyDescent="0.3">
      <c r="A8" s="108" t="s">
        <v>77</v>
      </c>
      <c r="B8" s="93"/>
      <c r="C8" s="109">
        <f>D8</f>
        <v>18967.849999999999</v>
      </c>
      <c r="D8" s="109">
        <f>D9+D18+D23+D15+D27+D29+D33+D35+D37+D40+D42+D46+D60+D79+D87+D93</f>
        <v>18967.849999999999</v>
      </c>
      <c r="E8" s="109">
        <f t="shared" ref="E8:F8" si="0">E9+E18+E23+E15+E27+E29+E33+E35+E37+E40+E42+E46+E60+E79+E87+E93</f>
        <v>0</v>
      </c>
      <c r="F8" s="109">
        <f t="shared" si="0"/>
        <v>0</v>
      </c>
      <c r="G8" s="109">
        <f>G9+G18+G23+G15+G27+G29+G33+G35+G37+G40+G42+G46+G60+G79+G87+G93</f>
        <v>16075.486000000001</v>
      </c>
      <c r="H8" s="109">
        <f t="shared" ref="H8" si="1">H9+H18+H23+H15+H27+H29+H33+H35+H37+H40+H42+H46+H60+H79+H87+H93</f>
        <v>16075.486000000001</v>
      </c>
      <c r="I8" s="109">
        <f t="shared" ref="I8" si="2">I9+I18+I23+I15+I27+I29+I33+I35+I37+I40+I42+I46+I60+I79+I87+I93</f>
        <v>0</v>
      </c>
      <c r="J8" s="109">
        <f t="shared" ref="J8" si="3">J9+J18+J23+J15+J27+J29+J33+J35+J37+J40+J42+J46+J60+J79+J87+J93</f>
        <v>0</v>
      </c>
    </row>
    <row r="9" spans="1:13" s="20" customFormat="1" ht="15.6" x14ac:dyDescent="0.3">
      <c r="A9" s="97" t="s">
        <v>138</v>
      </c>
      <c r="B9" s="191"/>
      <c r="C9" s="109">
        <f>D9</f>
        <v>49.5</v>
      </c>
      <c r="D9" s="109">
        <f>SUM(D10:D14)</f>
        <v>49.5</v>
      </c>
      <c r="E9" s="109">
        <f t="shared" ref="E9:I9" si="4">SUM(E10:E14)</f>
        <v>0</v>
      </c>
      <c r="F9" s="109">
        <f t="shared" si="4"/>
        <v>0</v>
      </c>
      <c r="G9" s="109">
        <f t="shared" si="4"/>
        <v>49.5</v>
      </c>
      <c r="H9" s="109">
        <f t="shared" si="4"/>
        <v>49.5</v>
      </c>
      <c r="I9" s="109">
        <f t="shared" si="4"/>
        <v>0</v>
      </c>
      <c r="J9" s="94"/>
      <c r="K9" s="30"/>
      <c r="L9" s="30"/>
    </row>
    <row r="10" spans="1:13" s="15" customFormat="1" ht="27.6" hidden="1" customHeight="1" x14ac:dyDescent="0.3">
      <c r="A10" s="224" t="s">
        <v>190</v>
      </c>
      <c r="B10" s="139"/>
      <c r="C10" s="140">
        <f>D10</f>
        <v>0</v>
      </c>
      <c r="D10" s="140"/>
      <c r="E10" s="140"/>
      <c r="F10" s="140"/>
      <c r="G10" s="140">
        <f>H10</f>
        <v>0</v>
      </c>
      <c r="H10" s="140"/>
      <c r="I10" s="140"/>
      <c r="J10" s="140"/>
      <c r="K10" s="16"/>
      <c r="L10" s="16"/>
    </row>
    <row r="11" spans="1:13" s="15" customFormat="1" ht="15.6" hidden="1" customHeight="1" x14ac:dyDescent="0.3">
      <c r="A11" s="225"/>
      <c r="B11" s="139"/>
      <c r="C11" s="140">
        <f t="shared" ref="C11:C17" si="5">D11</f>
        <v>0</v>
      </c>
      <c r="D11" s="140"/>
      <c r="E11" s="140"/>
      <c r="F11" s="140"/>
      <c r="G11" s="140">
        <f t="shared" ref="G11:G13" si="6">H11</f>
        <v>0</v>
      </c>
      <c r="H11" s="140"/>
      <c r="I11" s="140"/>
      <c r="J11" s="140"/>
      <c r="K11" s="16"/>
      <c r="L11" s="16"/>
    </row>
    <row r="12" spans="1:13" s="15" customFormat="1" ht="15.6" hidden="1" customHeight="1" x14ac:dyDescent="0.3">
      <c r="A12" s="225"/>
      <c r="B12" s="139"/>
      <c r="C12" s="140">
        <f t="shared" si="5"/>
        <v>0</v>
      </c>
      <c r="D12" s="140"/>
      <c r="E12" s="140"/>
      <c r="F12" s="140"/>
      <c r="G12" s="140">
        <f t="shared" si="6"/>
        <v>0</v>
      </c>
      <c r="H12" s="140"/>
      <c r="I12" s="140"/>
      <c r="J12" s="140"/>
      <c r="K12" s="16"/>
      <c r="L12" s="16"/>
    </row>
    <row r="13" spans="1:13" s="15" customFormat="1" ht="15.6" hidden="1" customHeight="1" x14ac:dyDescent="0.3">
      <c r="A13" s="225"/>
      <c r="B13" s="141"/>
      <c r="C13" s="140">
        <f t="shared" si="5"/>
        <v>0</v>
      </c>
      <c r="D13" s="140"/>
      <c r="E13" s="140"/>
      <c r="F13" s="140"/>
      <c r="G13" s="140">
        <f t="shared" si="6"/>
        <v>0</v>
      </c>
      <c r="H13" s="140"/>
      <c r="I13" s="142"/>
      <c r="J13" s="142"/>
      <c r="K13" s="16"/>
      <c r="L13" s="16"/>
    </row>
    <row r="14" spans="1:13" s="15" customFormat="1" ht="70.95" customHeight="1" x14ac:dyDescent="0.3">
      <c r="A14" s="226"/>
      <c r="B14" s="143" t="s">
        <v>160</v>
      </c>
      <c r="C14" s="144">
        <v>49.5</v>
      </c>
      <c r="D14" s="144">
        <v>49.5</v>
      </c>
      <c r="E14" s="144"/>
      <c r="F14" s="144"/>
      <c r="G14" s="144">
        <v>49.5</v>
      </c>
      <c r="H14" s="144">
        <v>49.5</v>
      </c>
      <c r="I14" s="142"/>
      <c r="J14" s="142"/>
      <c r="K14" s="16"/>
      <c r="L14" s="16"/>
    </row>
    <row r="15" spans="1:13" s="172" customFormat="1" ht="15.6" customHeight="1" x14ac:dyDescent="0.3">
      <c r="A15" s="178" t="s">
        <v>188</v>
      </c>
      <c r="B15" s="169"/>
      <c r="C15" s="170">
        <f>C16+C17</f>
        <v>1230.2</v>
      </c>
      <c r="D15" s="170">
        <f>D16+D17</f>
        <v>1230.2</v>
      </c>
      <c r="E15" s="170">
        <f t="shared" ref="E15:J15" si="7">E16+E17</f>
        <v>0</v>
      </c>
      <c r="F15" s="170">
        <f t="shared" si="7"/>
        <v>0</v>
      </c>
      <c r="G15" s="170">
        <f t="shared" si="7"/>
        <v>1146.1999999999998</v>
      </c>
      <c r="H15" s="170">
        <f t="shared" si="7"/>
        <v>1146.1999999999998</v>
      </c>
      <c r="I15" s="170">
        <f t="shared" si="7"/>
        <v>0</v>
      </c>
      <c r="J15" s="170">
        <f t="shared" si="7"/>
        <v>0</v>
      </c>
      <c r="K15" s="171"/>
      <c r="L15" s="171"/>
    </row>
    <row r="16" spans="1:13" s="15" customFormat="1" ht="51.6" customHeight="1" x14ac:dyDescent="0.3">
      <c r="A16" s="145" t="s">
        <v>189</v>
      </c>
      <c r="B16" s="143" t="s">
        <v>233</v>
      </c>
      <c r="C16" s="144">
        <f t="shared" si="5"/>
        <v>769.7</v>
      </c>
      <c r="D16" s="144">
        <v>769.7</v>
      </c>
      <c r="E16" s="144"/>
      <c r="F16" s="144"/>
      <c r="G16" s="144">
        <v>685.8</v>
      </c>
      <c r="H16" s="144">
        <v>685.8</v>
      </c>
      <c r="I16" s="142"/>
      <c r="J16" s="142"/>
    </row>
    <row r="17" spans="1:10" s="15" customFormat="1" ht="42" customHeight="1" x14ac:dyDescent="0.3">
      <c r="A17" s="146"/>
      <c r="B17" s="143" t="s">
        <v>234</v>
      </c>
      <c r="C17" s="144">
        <f t="shared" si="5"/>
        <v>460.5</v>
      </c>
      <c r="D17" s="144">
        <v>460.5</v>
      </c>
      <c r="E17" s="144"/>
      <c r="F17" s="144"/>
      <c r="G17" s="144">
        <f>H17</f>
        <v>460.4</v>
      </c>
      <c r="H17" s="144">
        <v>460.4</v>
      </c>
      <c r="I17" s="142"/>
      <c r="J17" s="142"/>
    </row>
    <row r="18" spans="1:10" s="167" customFormat="1" ht="23.4" customHeight="1" x14ac:dyDescent="0.3">
      <c r="A18" s="166" t="s">
        <v>78</v>
      </c>
      <c r="B18" s="147"/>
      <c r="C18" s="148">
        <f>D18</f>
        <v>431</v>
      </c>
      <c r="D18" s="148">
        <f>SUM(D19:D22)</f>
        <v>431</v>
      </c>
      <c r="E18" s="148">
        <f>SUM(E19:E23)</f>
        <v>0</v>
      </c>
      <c r="F18" s="148">
        <f>SUM(F19:F23)</f>
        <v>0</v>
      </c>
      <c r="G18" s="148">
        <f>SUM(G19:G22)</f>
        <v>81</v>
      </c>
      <c r="H18" s="148">
        <f>SUM(H19:H22)</f>
        <v>81</v>
      </c>
      <c r="I18" s="142"/>
      <c r="J18" s="142"/>
    </row>
    <row r="19" spans="1:10" s="15" customFormat="1" ht="30" customHeight="1" x14ac:dyDescent="0.3">
      <c r="A19" s="227" t="s">
        <v>125</v>
      </c>
      <c r="B19" s="149" t="s">
        <v>205</v>
      </c>
      <c r="C19" s="150">
        <v>49</v>
      </c>
      <c r="D19" s="150">
        <v>49</v>
      </c>
      <c r="E19" s="150"/>
      <c r="F19" s="150"/>
      <c r="G19" s="150">
        <f>H19</f>
        <v>49</v>
      </c>
      <c r="H19" s="144">
        <v>49</v>
      </c>
      <c r="I19" s="142"/>
      <c r="J19" s="142"/>
    </row>
    <row r="20" spans="1:10" s="20" customFormat="1" ht="31.2" customHeight="1" x14ac:dyDescent="0.3">
      <c r="A20" s="228"/>
      <c r="B20" s="149" t="s">
        <v>206</v>
      </c>
      <c r="C20" s="150">
        <v>32</v>
      </c>
      <c r="D20" s="150">
        <v>32</v>
      </c>
      <c r="E20" s="150"/>
      <c r="F20" s="150"/>
      <c r="G20" s="150">
        <f>H20</f>
        <v>32</v>
      </c>
      <c r="H20" s="150">
        <v>32</v>
      </c>
      <c r="I20" s="150"/>
      <c r="J20" s="150"/>
    </row>
    <row r="21" spans="1:10" s="20" customFormat="1" ht="30.6" customHeight="1" x14ac:dyDescent="0.3">
      <c r="A21" s="228"/>
      <c r="B21" s="149" t="s">
        <v>187</v>
      </c>
      <c r="C21" s="150">
        <v>250</v>
      </c>
      <c r="D21" s="150">
        <v>250</v>
      </c>
      <c r="E21" s="150"/>
      <c r="F21" s="150"/>
      <c r="G21" s="150"/>
      <c r="H21" s="150"/>
      <c r="I21" s="150"/>
      <c r="J21" s="150"/>
    </row>
    <row r="22" spans="1:10" s="20" customFormat="1" ht="27.6" x14ac:dyDescent="0.3">
      <c r="A22" s="229"/>
      <c r="B22" s="96" t="s">
        <v>204</v>
      </c>
      <c r="C22" s="150">
        <v>100</v>
      </c>
      <c r="D22" s="150">
        <v>100</v>
      </c>
      <c r="E22" s="150"/>
      <c r="F22" s="150"/>
      <c r="G22" s="150"/>
      <c r="H22" s="150"/>
      <c r="I22" s="150"/>
      <c r="J22" s="150"/>
    </row>
    <row r="23" spans="1:10" s="168" customFormat="1" x14ac:dyDescent="0.3">
      <c r="A23" s="97" t="s">
        <v>76</v>
      </c>
      <c r="B23" s="98"/>
      <c r="C23" s="99">
        <f>D23</f>
        <v>2299.6</v>
      </c>
      <c r="D23" s="99">
        <f>SUM(D24:D26)</f>
        <v>2299.6</v>
      </c>
      <c r="E23" s="99"/>
      <c r="F23" s="99"/>
      <c r="G23" s="99">
        <f>SUM(G24:G26)</f>
        <v>862.6</v>
      </c>
      <c r="H23" s="99">
        <f>SUM(H24:H26)</f>
        <v>862.6</v>
      </c>
      <c r="I23" s="120"/>
      <c r="J23" s="120"/>
    </row>
    <row r="24" spans="1:10" s="24" customFormat="1" ht="73.2" customHeight="1" x14ac:dyDescent="0.3">
      <c r="A24" s="92" t="s">
        <v>154</v>
      </c>
      <c r="B24" s="93" t="s">
        <v>178</v>
      </c>
      <c r="C24" s="94">
        <f>D24</f>
        <v>2159.6</v>
      </c>
      <c r="D24" s="94">
        <v>2159.6</v>
      </c>
      <c r="E24" s="94"/>
      <c r="F24" s="94"/>
      <c r="G24" s="94">
        <f>H24</f>
        <v>729.1</v>
      </c>
      <c r="H24" s="94">
        <v>729.1</v>
      </c>
      <c r="I24" s="110"/>
      <c r="J24" s="110"/>
    </row>
    <row r="25" spans="1:10" s="24" customFormat="1" ht="27.6" customHeight="1" x14ac:dyDescent="0.3">
      <c r="A25" s="95"/>
      <c r="B25" s="96" t="s">
        <v>207</v>
      </c>
      <c r="C25" s="94">
        <f t="shared" ref="C25:C26" si="8">D25</f>
        <v>96</v>
      </c>
      <c r="D25" s="94">
        <v>96</v>
      </c>
      <c r="E25" s="94"/>
      <c r="F25" s="94"/>
      <c r="G25" s="94">
        <f>H25</f>
        <v>92.3</v>
      </c>
      <c r="H25" s="94">
        <v>92.3</v>
      </c>
      <c r="I25" s="110"/>
      <c r="J25" s="110"/>
    </row>
    <row r="26" spans="1:10" s="24" customFormat="1" ht="27.6" customHeight="1" x14ac:dyDescent="0.3">
      <c r="A26" s="95"/>
      <c r="B26" s="96" t="s">
        <v>208</v>
      </c>
      <c r="C26" s="94">
        <f t="shared" si="8"/>
        <v>44</v>
      </c>
      <c r="D26" s="94">
        <v>44</v>
      </c>
      <c r="E26" s="94"/>
      <c r="F26" s="94"/>
      <c r="G26" s="94">
        <f>H26</f>
        <v>41.2</v>
      </c>
      <c r="H26" s="94">
        <v>41.2</v>
      </c>
      <c r="I26" s="110"/>
      <c r="J26" s="110"/>
    </row>
    <row r="27" spans="1:10" s="17" customFormat="1" ht="29.7" customHeight="1" x14ac:dyDescent="0.3">
      <c r="A27" s="145" t="s">
        <v>79</v>
      </c>
      <c r="B27" s="156"/>
      <c r="C27" s="148">
        <f>SUM(C28:C28)</f>
        <v>12</v>
      </c>
      <c r="D27" s="148">
        <f>SUM(D28:D28)</f>
        <v>12</v>
      </c>
      <c r="E27" s="148"/>
      <c r="F27" s="148"/>
      <c r="G27" s="148">
        <f>SUM(G28:G28)</f>
        <v>12</v>
      </c>
      <c r="H27" s="148">
        <f>H28</f>
        <v>12</v>
      </c>
      <c r="I27" s="140"/>
      <c r="J27" s="140"/>
    </row>
    <row r="28" spans="1:10" s="29" customFormat="1" ht="34.799999999999997" customHeight="1" x14ac:dyDescent="0.3">
      <c r="A28" s="157"/>
      <c r="B28" s="158" t="s">
        <v>194</v>
      </c>
      <c r="C28" s="150">
        <f>D28</f>
        <v>12</v>
      </c>
      <c r="D28" s="150">
        <v>12</v>
      </c>
      <c r="E28" s="150"/>
      <c r="F28" s="150"/>
      <c r="G28" s="150">
        <f>H28</f>
        <v>12</v>
      </c>
      <c r="H28" s="150">
        <v>12</v>
      </c>
      <c r="I28" s="159"/>
      <c r="J28" s="159"/>
    </row>
    <row r="29" spans="1:10" s="161" customFormat="1" ht="43.2" x14ac:dyDescent="0.3">
      <c r="A29" s="145" t="s">
        <v>80</v>
      </c>
      <c r="B29" s="160"/>
      <c r="C29" s="148">
        <f>SUM(C30:C32)</f>
        <v>198</v>
      </c>
      <c r="D29" s="148">
        <f>SUM(D30:D32)</f>
        <v>198</v>
      </c>
      <c r="E29" s="148"/>
      <c r="F29" s="148"/>
      <c r="G29" s="148">
        <f>SUM(G30:G32)</f>
        <v>198</v>
      </c>
      <c r="H29" s="148">
        <f>SUM(H30:H32)</f>
        <v>198</v>
      </c>
      <c r="I29" s="150"/>
      <c r="J29" s="150"/>
    </row>
    <row r="30" spans="1:10" s="161" customFormat="1" ht="41.4" x14ac:dyDescent="0.3">
      <c r="A30" s="157"/>
      <c r="B30" s="158" t="s">
        <v>197</v>
      </c>
      <c r="C30" s="150">
        <f>D30</f>
        <v>8</v>
      </c>
      <c r="D30" s="150">
        <v>8</v>
      </c>
      <c r="E30" s="150"/>
      <c r="F30" s="150"/>
      <c r="G30" s="150">
        <f>H30</f>
        <v>8</v>
      </c>
      <c r="H30" s="150">
        <v>8</v>
      </c>
      <c r="I30" s="150"/>
      <c r="J30" s="150"/>
    </row>
    <row r="31" spans="1:10" s="161" customFormat="1" ht="30.6" customHeight="1" x14ac:dyDescent="0.3">
      <c r="A31" s="157"/>
      <c r="B31" s="158" t="s">
        <v>235</v>
      </c>
      <c r="C31" s="150">
        <f>D31</f>
        <v>155</v>
      </c>
      <c r="D31" s="150">
        <v>155</v>
      </c>
      <c r="E31" s="150"/>
      <c r="F31" s="150"/>
      <c r="G31" s="150">
        <f>H31</f>
        <v>155</v>
      </c>
      <c r="H31" s="150">
        <v>155</v>
      </c>
      <c r="I31" s="148"/>
      <c r="J31" s="148"/>
    </row>
    <row r="32" spans="1:10" s="161" customFormat="1" ht="31.8" customHeight="1" x14ac:dyDescent="0.3">
      <c r="A32" s="157"/>
      <c r="B32" s="158" t="s">
        <v>236</v>
      </c>
      <c r="C32" s="150">
        <v>35</v>
      </c>
      <c r="D32" s="150">
        <v>35</v>
      </c>
      <c r="E32" s="150"/>
      <c r="F32" s="150"/>
      <c r="G32" s="150">
        <f>H32</f>
        <v>35</v>
      </c>
      <c r="H32" s="150">
        <v>35</v>
      </c>
      <c r="I32" s="148"/>
      <c r="J32" s="148"/>
    </row>
    <row r="33" spans="1:10" s="161" customFormat="1" ht="28.8" x14ac:dyDescent="0.3">
      <c r="A33" s="145" t="s">
        <v>81</v>
      </c>
      <c r="B33" s="160"/>
      <c r="C33" s="148">
        <f>SUM(C34)</f>
        <v>85.4</v>
      </c>
      <c r="D33" s="148">
        <f>SUM(D34)</f>
        <v>85.4</v>
      </c>
      <c r="E33" s="148"/>
      <c r="F33" s="148"/>
      <c r="G33" s="148">
        <f>SUM(G34)</f>
        <v>85.4</v>
      </c>
      <c r="H33" s="148">
        <f>H34</f>
        <v>85.4</v>
      </c>
      <c r="I33" s="150"/>
      <c r="J33" s="150"/>
    </row>
    <row r="34" spans="1:10" s="161" customFormat="1" ht="27.6" x14ac:dyDescent="0.3">
      <c r="A34" s="157"/>
      <c r="B34" s="158" t="s">
        <v>237</v>
      </c>
      <c r="C34" s="150">
        <f>D34</f>
        <v>85.4</v>
      </c>
      <c r="D34" s="150">
        <v>85.4</v>
      </c>
      <c r="E34" s="150"/>
      <c r="F34" s="150"/>
      <c r="G34" s="150">
        <f>H34</f>
        <v>85.4</v>
      </c>
      <c r="H34" s="150">
        <v>85.4</v>
      </c>
      <c r="I34" s="150"/>
      <c r="J34" s="150"/>
    </row>
    <row r="35" spans="1:10" s="161" customFormat="1" ht="28.8" x14ac:dyDescent="0.3">
      <c r="A35" s="145" t="s">
        <v>195</v>
      </c>
      <c r="B35" s="158"/>
      <c r="C35" s="148">
        <f t="shared" ref="C35:C36" si="9">D35</f>
        <v>500</v>
      </c>
      <c r="D35" s="148">
        <f>D36</f>
        <v>500</v>
      </c>
      <c r="E35" s="148"/>
      <c r="F35" s="148"/>
      <c r="G35" s="148">
        <f>H35</f>
        <v>495.9</v>
      </c>
      <c r="H35" s="148">
        <f>H36</f>
        <v>495.9</v>
      </c>
      <c r="I35" s="148"/>
      <c r="J35" s="148"/>
    </row>
    <row r="36" spans="1:10" s="161" customFormat="1" ht="27.6" x14ac:dyDescent="0.3">
      <c r="A36" s="157"/>
      <c r="B36" s="158" t="s">
        <v>196</v>
      </c>
      <c r="C36" s="150">
        <f t="shared" si="9"/>
        <v>500</v>
      </c>
      <c r="D36" s="150">
        <v>500</v>
      </c>
      <c r="E36" s="150"/>
      <c r="F36" s="150"/>
      <c r="G36" s="150">
        <f>H36</f>
        <v>495.9</v>
      </c>
      <c r="H36" s="150">
        <v>495.9</v>
      </c>
      <c r="I36" s="150"/>
      <c r="J36" s="150"/>
    </row>
    <row r="37" spans="1:10" s="161" customFormat="1" ht="28.8" x14ac:dyDescent="0.3">
      <c r="A37" s="145" t="s">
        <v>198</v>
      </c>
      <c r="B37" s="162"/>
      <c r="C37" s="148">
        <f>C38+C39</f>
        <v>1682</v>
      </c>
      <c r="D37" s="148">
        <f>D38+D39</f>
        <v>1682</v>
      </c>
      <c r="E37" s="148"/>
      <c r="F37" s="148"/>
      <c r="G37" s="148">
        <f>G38+G39</f>
        <v>1661.2</v>
      </c>
      <c r="H37" s="148">
        <f>H38+H39</f>
        <v>1661.2</v>
      </c>
      <c r="I37" s="150"/>
      <c r="J37" s="150"/>
    </row>
    <row r="38" spans="1:10" s="161" customFormat="1" ht="28.2" customHeight="1" x14ac:dyDescent="0.3">
      <c r="A38" s="157"/>
      <c r="B38" s="158" t="s">
        <v>238</v>
      </c>
      <c r="C38" s="150">
        <f>D38</f>
        <v>184</v>
      </c>
      <c r="D38" s="150">
        <v>184</v>
      </c>
      <c r="E38" s="150"/>
      <c r="F38" s="150"/>
      <c r="G38" s="150">
        <f>H38</f>
        <v>183.2</v>
      </c>
      <c r="H38" s="150">
        <v>183.2</v>
      </c>
      <c r="I38" s="150"/>
      <c r="J38" s="150"/>
    </row>
    <row r="39" spans="1:10" s="161" customFormat="1" ht="19.2" customHeight="1" x14ac:dyDescent="0.3">
      <c r="A39" s="157"/>
      <c r="B39" s="158" t="s">
        <v>200</v>
      </c>
      <c r="C39" s="150">
        <f>D39</f>
        <v>1498</v>
      </c>
      <c r="D39" s="150">
        <v>1498</v>
      </c>
      <c r="E39" s="150"/>
      <c r="F39" s="150"/>
      <c r="G39" s="150">
        <f>H39</f>
        <v>1478</v>
      </c>
      <c r="H39" s="150">
        <v>1478</v>
      </c>
      <c r="I39" s="150"/>
      <c r="J39" s="150"/>
    </row>
    <row r="40" spans="1:10" s="161" customFormat="1" ht="28.8" x14ac:dyDescent="0.3">
      <c r="A40" s="145" t="s">
        <v>201</v>
      </c>
      <c r="B40" s="162"/>
      <c r="C40" s="148">
        <f>C41</f>
        <v>900</v>
      </c>
      <c r="D40" s="148">
        <f>D41</f>
        <v>900</v>
      </c>
      <c r="E40" s="148"/>
      <c r="F40" s="148"/>
      <c r="G40" s="148">
        <f>G41</f>
        <v>885.3</v>
      </c>
      <c r="H40" s="148">
        <f>H41</f>
        <v>885.3</v>
      </c>
      <c r="I40" s="150"/>
      <c r="J40" s="150"/>
    </row>
    <row r="41" spans="1:10" s="161" customFormat="1" ht="30.75" customHeight="1" x14ac:dyDescent="0.3">
      <c r="A41" s="157"/>
      <c r="B41" s="158" t="s">
        <v>161</v>
      </c>
      <c r="C41" s="150">
        <f>D41</f>
        <v>900</v>
      </c>
      <c r="D41" s="150">
        <v>900</v>
      </c>
      <c r="E41" s="150"/>
      <c r="F41" s="150"/>
      <c r="G41" s="150">
        <f>H41</f>
        <v>885.3</v>
      </c>
      <c r="H41" s="150">
        <v>885.3</v>
      </c>
      <c r="I41" s="150"/>
      <c r="J41" s="150"/>
    </row>
    <row r="42" spans="1:10" s="232" customFormat="1" ht="55.2" x14ac:dyDescent="0.3">
      <c r="A42" s="162" t="s">
        <v>199</v>
      </c>
      <c r="B42" s="162"/>
      <c r="C42" s="148">
        <f>D42</f>
        <v>88.4</v>
      </c>
      <c r="D42" s="148">
        <f>SUM(D43:D45)</f>
        <v>88.4</v>
      </c>
      <c r="E42" s="148"/>
      <c r="F42" s="148"/>
      <c r="G42" s="148">
        <f t="shared" ref="G42:H42" si="10">SUM(G43:G45)</f>
        <v>88.4</v>
      </c>
      <c r="H42" s="148">
        <f t="shared" si="10"/>
        <v>88.4</v>
      </c>
      <c r="I42" s="150"/>
      <c r="J42" s="150"/>
    </row>
    <row r="43" spans="1:10" s="161" customFormat="1" ht="28.2" customHeight="1" x14ac:dyDescent="0.3">
      <c r="A43" s="157"/>
      <c r="B43" s="158" t="s">
        <v>239</v>
      </c>
      <c r="C43" s="150">
        <f t="shared" ref="C43:C47" si="11">D43</f>
        <v>20</v>
      </c>
      <c r="D43" s="150">
        <v>20</v>
      </c>
      <c r="E43" s="150"/>
      <c r="F43" s="150"/>
      <c r="G43" s="150">
        <f t="shared" ref="G43" si="12">H43</f>
        <v>20</v>
      </c>
      <c r="H43" s="150">
        <v>20</v>
      </c>
      <c r="I43" s="150"/>
      <c r="J43" s="150"/>
    </row>
    <row r="44" spans="1:10" s="161" customFormat="1" ht="16.8" customHeight="1" x14ac:dyDescent="0.3">
      <c r="A44" s="157"/>
      <c r="B44" s="158" t="s">
        <v>230</v>
      </c>
      <c r="C44" s="150">
        <v>25</v>
      </c>
      <c r="D44" s="150">
        <v>25</v>
      </c>
      <c r="E44" s="150"/>
      <c r="F44" s="150"/>
      <c r="G44" s="150">
        <v>25</v>
      </c>
      <c r="H44" s="150">
        <v>25</v>
      </c>
      <c r="I44" s="150"/>
      <c r="J44" s="150"/>
    </row>
    <row r="45" spans="1:10" s="161" customFormat="1" ht="28.2" customHeight="1" x14ac:dyDescent="0.3">
      <c r="A45" s="157"/>
      <c r="B45" s="158" t="s">
        <v>231</v>
      </c>
      <c r="C45" s="150">
        <v>43.4</v>
      </c>
      <c r="D45" s="150">
        <v>43.4</v>
      </c>
      <c r="E45" s="150"/>
      <c r="F45" s="150"/>
      <c r="G45" s="150">
        <v>43.4</v>
      </c>
      <c r="H45" s="150">
        <v>43.4</v>
      </c>
      <c r="I45" s="150"/>
      <c r="J45" s="150"/>
    </row>
    <row r="46" spans="1:10" s="18" customFormat="1" ht="75" customHeight="1" x14ac:dyDescent="0.3">
      <c r="A46" s="108" t="s">
        <v>148</v>
      </c>
      <c r="B46" s="119"/>
      <c r="C46" s="109">
        <f>C47+C53+C56+C58</f>
        <v>198</v>
      </c>
      <c r="D46" s="109">
        <f>D47+D53+D56+D58</f>
        <v>198</v>
      </c>
      <c r="E46" s="109"/>
      <c r="F46" s="109"/>
      <c r="G46" s="109">
        <f t="shared" ref="G46:H46" si="13">G47+G53+G56+G58</f>
        <v>198</v>
      </c>
      <c r="H46" s="109">
        <f t="shared" si="13"/>
        <v>198</v>
      </c>
      <c r="I46" s="174"/>
      <c r="J46" s="174"/>
    </row>
    <row r="47" spans="1:10" ht="28.8" x14ac:dyDescent="0.3">
      <c r="A47" s="100" t="s">
        <v>155</v>
      </c>
      <c r="B47" s="93"/>
      <c r="C47" s="109">
        <f t="shared" si="11"/>
        <v>123</v>
      </c>
      <c r="D47" s="109">
        <f>D48+D49+D50+D51+D52</f>
        <v>123</v>
      </c>
      <c r="E47" s="109"/>
      <c r="F47" s="109"/>
      <c r="G47" s="109">
        <f>G48+G49+G50+G51+G52</f>
        <v>123</v>
      </c>
      <c r="H47" s="109">
        <f>H48+H49+H50+H51+H52</f>
        <v>123</v>
      </c>
      <c r="I47" s="110"/>
      <c r="J47" s="110"/>
    </row>
    <row r="48" spans="1:10" s="19" customFormat="1" ht="27.6" x14ac:dyDescent="0.3">
      <c r="A48" s="121"/>
      <c r="B48" s="93" t="s">
        <v>209</v>
      </c>
      <c r="C48" s="94">
        <v>25</v>
      </c>
      <c r="D48" s="94">
        <v>25</v>
      </c>
      <c r="E48" s="94"/>
      <c r="F48" s="94"/>
      <c r="G48" s="94">
        <v>25</v>
      </c>
      <c r="H48" s="94">
        <v>25</v>
      </c>
      <c r="I48" s="120"/>
      <c r="J48" s="120"/>
    </row>
    <row r="49" spans="1:11" x14ac:dyDescent="0.3">
      <c r="A49" s="121"/>
      <c r="B49" s="93" t="s">
        <v>210</v>
      </c>
      <c r="C49" s="94">
        <v>30</v>
      </c>
      <c r="D49" s="94">
        <v>30</v>
      </c>
      <c r="E49" s="94"/>
      <c r="F49" s="94"/>
      <c r="G49" s="94">
        <v>30</v>
      </c>
      <c r="H49" s="94">
        <v>30</v>
      </c>
      <c r="I49" s="110"/>
      <c r="J49" s="109"/>
    </row>
    <row r="50" spans="1:11" x14ac:dyDescent="0.3">
      <c r="A50" s="121"/>
      <c r="B50" s="93" t="s">
        <v>211</v>
      </c>
      <c r="C50" s="94">
        <v>15</v>
      </c>
      <c r="D50" s="94">
        <v>15</v>
      </c>
      <c r="E50" s="94"/>
      <c r="F50" s="94"/>
      <c r="G50" s="94">
        <v>15</v>
      </c>
      <c r="H50" s="94">
        <v>15</v>
      </c>
      <c r="I50" s="110"/>
      <c r="J50" s="109"/>
    </row>
    <row r="51" spans="1:11" x14ac:dyDescent="0.3">
      <c r="A51" s="121"/>
      <c r="B51" s="93" t="s">
        <v>212</v>
      </c>
      <c r="C51" s="94">
        <v>28</v>
      </c>
      <c r="D51" s="94">
        <v>28</v>
      </c>
      <c r="E51" s="94"/>
      <c r="F51" s="94"/>
      <c r="G51" s="94">
        <v>28</v>
      </c>
      <c r="H51" s="94">
        <v>28</v>
      </c>
      <c r="I51" s="110"/>
      <c r="J51" s="109"/>
    </row>
    <row r="52" spans="1:11" ht="18" customHeight="1" x14ac:dyDescent="0.3">
      <c r="A52" s="121"/>
      <c r="B52" s="93" t="s">
        <v>213</v>
      </c>
      <c r="C52" s="94">
        <v>25</v>
      </c>
      <c r="D52" s="94">
        <v>25</v>
      </c>
      <c r="E52" s="94"/>
      <c r="F52" s="94"/>
      <c r="G52" s="94">
        <v>25</v>
      </c>
      <c r="H52" s="94">
        <v>25</v>
      </c>
      <c r="I52" s="110"/>
      <c r="J52" s="109"/>
    </row>
    <row r="53" spans="1:11" s="18" customFormat="1" ht="28.8" x14ac:dyDescent="0.3">
      <c r="A53" s="100" t="s">
        <v>186</v>
      </c>
      <c r="B53" s="173"/>
      <c r="C53" s="109">
        <f>C54</f>
        <v>28</v>
      </c>
      <c r="D53" s="109">
        <f>D54</f>
        <v>28</v>
      </c>
      <c r="E53" s="109"/>
      <c r="F53" s="109"/>
      <c r="G53" s="109">
        <f>G54</f>
        <v>28</v>
      </c>
      <c r="H53" s="109">
        <v>28</v>
      </c>
      <c r="I53" s="174"/>
      <c r="J53" s="109"/>
    </row>
    <row r="54" spans="1:11" ht="33" customHeight="1" x14ac:dyDescent="0.3">
      <c r="A54" s="121"/>
      <c r="B54" s="93" t="s">
        <v>240</v>
      </c>
      <c r="C54" s="94">
        <v>28</v>
      </c>
      <c r="D54" s="94">
        <v>28</v>
      </c>
      <c r="E54" s="94"/>
      <c r="F54" s="94"/>
      <c r="G54" s="94">
        <v>28</v>
      </c>
      <c r="H54" s="94">
        <v>28</v>
      </c>
      <c r="I54" s="110"/>
      <c r="J54" s="94"/>
    </row>
    <row r="55" spans="1:11" hidden="1" x14ac:dyDescent="0.3">
      <c r="A55" s="49"/>
      <c r="B55" s="43"/>
      <c r="C55" s="44"/>
      <c r="D55" s="44"/>
      <c r="E55" s="44"/>
      <c r="F55" s="44"/>
      <c r="G55" s="44"/>
      <c r="H55" s="109"/>
      <c r="I55" s="110"/>
      <c r="J55" s="94"/>
    </row>
    <row r="56" spans="1:11" ht="30.75" customHeight="1" x14ac:dyDescent="0.3">
      <c r="A56" s="100" t="s">
        <v>185</v>
      </c>
      <c r="B56" s="117"/>
      <c r="C56" s="109">
        <f>D56</f>
        <v>7</v>
      </c>
      <c r="D56" s="109">
        <f>SUM(D57)</f>
        <v>7</v>
      </c>
      <c r="E56" s="109"/>
      <c r="F56" s="109"/>
      <c r="G56" s="109">
        <f>H56</f>
        <v>7</v>
      </c>
      <c r="H56" s="109">
        <v>7</v>
      </c>
      <c r="I56" s="110"/>
      <c r="J56" s="94"/>
    </row>
    <row r="57" spans="1:11" x14ac:dyDescent="0.3">
      <c r="A57" s="118"/>
      <c r="B57" s="93" t="s">
        <v>214</v>
      </c>
      <c r="C57" s="94">
        <v>7</v>
      </c>
      <c r="D57" s="94">
        <v>7</v>
      </c>
      <c r="E57" s="110"/>
      <c r="F57" s="110"/>
      <c r="G57" s="94">
        <v>7</v>
      </c>
      <c r="H57" s="94">
        <v>7</v>
      </c>
      <c r="I57" s="110"/>
      <c r="J57" s="94"/>
    </row>
    <row r="58" spans="1:11" ht="28.8" x14ac:dyDescent="0.3">
      <c r="A58" s="100" t="s">
        <v>156</v>
      </c>
      <c r="B58" s="93"/>
      <c r="C58" s="109">
        <f t="shared" ref="C58:C60" si="14">D58</f>
        <v>40</v>
      </c>
      <c r="D58" s="109">
        <f>D59</f>
        <v>40</v>
      </c>
      <c r="E58" s="94"/>
      <c r="F58" s="94"/>
      <c r="G58" s="109">
        <f>H58</f>
        <v>40</v>
      </c>
      <c r="H58" s="109">
        <f>SUM(H59)</f>
        <v>40</v>
      </c>
      <c r="I58" s="110"/>
      <c r="J58" s="110"/>
    </row>
    <row r="59" spans="1:11" ht="27" customHeight="1" x14ac:dyDescent="0.3">
      <c r="A59" s="112"/>
      <c r="B59" s="93" t="s">
        <v>215</v>
      </c>
      <c r="C59" s="94">
        <v>40</v>
      </c>
      <c r="D59" s="94">
        <v>40</v>
      </c>
      <c r="E59" s="94"/>
      <c r="F59" s="94"/>
      <c r="G59" s="94">
        <v>39.999000000000002</v>
      </c>
      <c r="H59" s="94">
        <v>40</v>
      </c>
      <c r="I59" s="110"/>
      <c r="J59" s="110"/>
    </row>
    <row r="60" spans="1:11" ht="111" x14ac:dyDescent="0.3">
      <c r="A60" s="108" t="s">
        <v>149</v>
      </c>
      <c r="B60" s="93"/>
      <c r="C60" s="109">
        <f t="shared" si="14"/>
        <v>767.79</v>
      </c>
      <c r="D60" s="109">
        <f>SUM(D61:D78)</f>
        <v>767.79</v>
      </c>
      <c r="E60" s="109"/>
      <c r="F60" s="109"/>
      <c r="G60" s="109">
        <f t="shared" ref="G60" si="15">H60</f>
        <v>767.79</v>
      </c>
      <c r="H60" s="109">
        <f>SUM(H61:H78)</f>
        <v>767.79</v>
      </c>
      <c r="I60" s="110"/>
      <c r="J60" s="110"/>
    </row>
    <row r="61" spans="1:11" x14ac:dyDescent="0.3">
      <c r="A61" s="108"/>
      <c r="B61" s="93" t="s">
        <v>216</v>
      </c>
      <c r="C61" s="94">
        <v>10</v>
      </c>
      <c r="D61" s="94">
        <v>10</v>
      </c>
      <c r="E61" s="94"/>
      <c r="F61" s="94"/>
      <c r="G61" s="94">
        <v>10</v>
      </c>
      <c r="H61" s="94">
        <v>10</v>
      </c>
      <c r="I61" s="110"/>
      <c r="J61" s="110"/>
    </row>
    <row r="62" spans="1:11" x14ac:dyDescent="0.3">
      <c r="A62" s="108"/>
      <c r="B62" s="93" t="s">
        <v>217</v>
      </c>
      <c r="C62" s="94">
        <v>15.5</v>
      </c>
      <c r="D62" s="94">
        <v>15.5</v>
      </c>
      <c r="E62" s="94"/>
      <c r="F62" s="94"/>
      <c r="G62" s="94">
        <v>15.5</v>
      </c>
      <c r="H62" s="94">
        <v>15.5</v>
      </c>
      <c r="I62" s="110"/>
      <c r="J62" s="110"/>
    </row>
    <row r="63" spans="1:11" ht="30.6" customHeight="1" x14ac:dyDescent="0.3">
      <c r="A63" s="108"/>
      <c r="B63" s="93" t="s">
        <v>218</v>
      </c>
      <c r="C63" s="94">
        <f>49.16+27.4</f>
        <v>76.56</v>
      </c>
      <c r="D63" s="94">
        <f>49.16+27.4</f>
        <v>76.56</v>
      </c>
      <c r="E63" s="94"/>
      <c r="F63" s="94"/>
      <c r="G63" s="94">
        <v>76.56</v>
      </c>
      <c r="H63" s="94">
        <v>76.56</v>
      </c>
      <c r="I63" s="110"/>
      <c r="J63" s="110"/>
      <c r="K63" s="28"/>
    </row>
    <row r="64" spans="1:11" ht="45" customHeight="1" x14ac:dyDescent="0.3">
      <c r="A64" s="111"/>
      <c r="B64" s="93" t="s">
        <v>220</v>
      </c>
      <c r="C64" s="94">
        <v>48.1</v>
      </c>
      <c r="D64" s="94">
        <v>48.1</v>
      </c>
      <c r="E64" s="94"/>
      <c r="F64" s="94"/>
      <c r="G64" s="94">
        <v>48.1</v>
      </c>
      <c r="H64" s="94">
        <v>48.1</v>
      </c>
      <c r="I64" s="110"/>
      <c r="J64" s="110"/>
    </row>
    <row r="65" spans="1:10" ht="45" customHeight="1" x14ac:dyDescent="0.3">
      <c r="A65" s="111"/>
      <c r="B65" s="93" t="s">
        <v>241</v>
      </c>
      <c r="C65" s="94">
        <f>49.81+49.1+49.56</f>
        <v>148.47</v>
      </c>
      <c r="D65" s="94">
        <f>49.81+49.1+49.56</f>
        <v>148.47</v>
      </c>
      <c r="E65" s="94"/>
      <c r="F65" s="94"/>
      <c r="G65" s="94">
        <v>148.47</v>
      </c>
      <c r="H65" s="94">
        <v>148.47</v>
      </c>
      <c r="I65" s="110"/>
      <c r="J65" s="110"/>
    </row>
    <row r="66" spans="1:10" ht="57" customHeight="1" x14ac:dyDescent="0.3">
      <c r="A66" s="111"/>
      <c r="B66" s="93" t="s">
        <v>242</v>
      </c>
      <c r="C66" s="94">
        <f>49.33+49.56</f>
        <v>98.89</v>
      </c>
      <c r="D66" s="94">
        <f>49.33+49.56</f>
        <v>98.89</v>
      </c>
      <c r="E66" s="94"/>
      <c r="F66" s="94"/>
      <c r="G66" s="94">
        <v>98.89</v>
      </c>
      <c r="H66" s="94">
        <v>98.89</v>
      </c>
      <c r="I66" s="110"/>
      <c r="J66" s="110"/>
    </row>
    <row r="67" spans="1:10" s="27" customFormat="1" ht="21.75" customHeight="1" x14ac:dyDescent="0.3">
      <c r="A67" s="111"/>
      <c r="B67" s="93" t="s">
        <v>243</v>
      </c>
      <c r="C67" s="94">
        <v>12.6</v>
      </c>
      <c r="D67" s="94">
        <v>12.6</v>
      </c>
      <c r="E67" s="94"/>
      <c r="F67" s="94"/>
      <c r="G67" s="94">
        <v>12.6</v>
      </c>
      <c r="H67" s="94">
        <v>12.6</v>
      </c>
      <c r="I67" s="110"/>
      <c r="J67" s="110"/>
    </row>
    <row r="68" spans="1:10" s="27" customFormat="1" ht="26.25" customHeight="1" x14ac:dyDescent="0.3">
      <c r="A68" s="111"/>
      <c r="B68" s="93" t="s">
        <v>244</v>
      </c>
      <c r="C68" s="94">
        <v>23.15</v>
      </c>
      <c r="D68" s="94">
        <v>23.15</v>
      </c>
      <c r="E68" s="94"/>
      <c r="F68" s="94"/>
      <c r="G68" s="94">
        <v>23.15</v>
      </c>
      <c r="H68" s="94">
        <v>23.15</v>
      </c>
      <c r="I68" s="110"/>
      <c r="J68" s="110"/>
    </row>
    <row r="69" spans="1:10" s="27" customFormat="1" ht="22.5" customHeight="1" x14ac:dyDescent="0.3">
      <c r="A69" s="111"/>
      <c r="B69" s="93" t="s">
        <v>219</v>
      </c>
      <c r="C69" s="94">
        <v>9.2200000000000006</v>
      </c>
      <c r="D69" s="94">
        <v>9.2200000000000006</v>
      </c>
      <c r="E69" s="94"/>
      <c r="F69" s="94"/>
      <c r="G69" s="94">
        <v>9.2200000000000006</v>
      </c>
      <c r="H69" s="94">
        <v>9.2200000000000006</v>
      </c>
      <c r="I69" s="110"/>
      <c r="J69" s="110"/>
    </row>
    <row r="70" spans="1:10" s="27" customFormat="1" ht="29.4" customHeight="1" x14ac:dyDescent="0.3">
      <c r="A70" s="111"/>
      <c r="B70" s="93" t="s">
        <v>245</v>
      </c>
      <c r="C70" s="94">
        <v>39.19</v>
      </c>
      <c r="D70" s="94">
        <v>39.19</v>
      </c>
      <c r="E70" s="94"/>
      <c r="F70" s="94"/>
      <c r="G70" s="94">
        <v>39.19</v>
      </c>
      <c r="H70" s="94">
        <v>39.19</v>
      </c>
      <c r="I70" s="110"/>
      <c r="J70" s="110"/>
    </row>
    <row r="71" spans="1:10" s="27" customFormat="1" ht="33" customHeight="1" x14ac:dyDescent="0.3">
      <c r="A71" s="111"/>
      <c r="B71" s="93" t="s">
        <v>246</v>
      </c>
      <c r="C71" s="94">
        <v>46.29</v>
      </c>
      <c r="D71" s="94">
        <v>46.29</v>
      </c>
      <c r="E71" s="94"/>
      <c r="F71" s="94"/>
      <c r="G71" s="94">
        <v>46.29</v>
      </c>
      <c r="H71" s="94">
        <v>46.29</v>
      </c>
      <c r="I71" s="110"/>
      <c r="J71" s="110"/>
    </row>
    <row r="72" spans="1:10" s="27" customFormat="1" ht="29.4" customHeight="1" x14ac:dyDescent="0.3">
      <c r="A72" s="111"/>
      <c r="B72" s="93" t="s">
        <v>221</v>
      </c>
      <c r="C72" s="94">
        <v>54.4</v>
      </c>
      <c r="D72" s="94">
        <v>54.4</v>
      </c>
      <c r="E72" s="94"/>
      <c r="F72" s="94"/>
      <c r="G72" s="94">
        <v>54.4</v>
      </c>
      <c r="H72" s="94">
        <v>54.4</v>
      </c>
      <c r="I72" s="110"/>
      <c r="J72" s="110"/>
    </row>
    <row r="73" spans="1:10" s="27" customFormat="1" ht="31.2" customHeight="1" x14ac:dyDescent="0.3">
      <c r="A73" s="111"/>
      <c r="B73" s="93" t="s">
        <v>247</v>
      </c>
      <c r="C73" s="94">
        <v>28.86</v>
      </c>
      <c r="D73" s="94">
        <v>28.86</v>
      </c>
      <c r="E73" s="94"/>
      <c r="F73" s="94"/>
      <c r="G73" s="94">
        <v>28.86</v>
      </c>
      <c r="H73" s="94">
        <v>28.86</v>
      </c>
      <c r="I73" s="110"/>
      <c r="J73" s="110"/>
    </row>
    <row r="74" spans="1:10" s="27" customFormat="1" ht="31.2" customHeight="1" x14ac:dyDescent="0.3">
      <c r="A74" s="111"/>
      <c r="B74" s="93" t="s">
        <v>222</v>
      </c>
      <c r="C74" s="94">
        <v>32.4</v>
      </c>
      <c r="D74" s="94">
        <v>32.4</v>
      </c>
      <c r="E74" s="94"/>
      <c r="F74" s="94"/>
      <c r="G74" s="94">
        <v>32.4</v>
      </c>
      <c r="H74" s="94">
        <v>32.4</v>
      </c>
      <c r="I74" s="110"/>
      <c r="J74" s="110"/>
    </row>
    <row r="75" spans="1:10" s="27" customFormat="1" ht="33.75" customHeight="1" x14ac:dyDescent="0.3">
      <c r="A75" s="111"/>
      <c r="B75" s="93" t="s">
        <v>223</v>
      </c>
      <c r="C75" s="94">
        <v>16.600000000000001</v>
      </c>
      <c r="D75" s="94">
        <v>16.600000000000001</v>
      </c>
      <c r="E75" s="94"/>
      <c r="F75" s="94"/>
      <c r="G75" s="94">
        <v>16.600000000000001</v>
      </c>
      <c r="H75" s="94">
        <v>16.600000000000001</v>
      </c>
      <c r="I75" s="110"/>
      <c r="J75" s="110"/>
    </row>
    <row r="76" spans="1:10" s="27" customFormat="1" ht="46.2" customHeight="1" x14ac:dyDescent="0.3">
      <c r="A76" s="111"/>
      <c r="B76" s="93" t="s">
        <v>224</v>
      </c>
      <c r="C76" s="94">
        <v>47.8</v>
      </c>
      <c r="D76" s="94">
        <v>47.8</v>
      </c>
      <c r="E76" s="94"/>
      <c r="F76" s="94"/>
      <c r="G76" s="94">
        <v>47.8</v>
      </c>
      <c r="H76" s="94">
        <v>47.8</v>
      </c>
      <c r="I76" s="110"/>
      <c r="J76" s="110"/>
    </row>
    <row r="77" spans="1:10" s="27" customFormat="1" ht="32.25" customHeight="1" x14ac:dyDescent="0.3">
      <c r="A77" s="112"/>
      <c r="B77" s="93" t="s">
        <v>225</v>
      </c>
      <c r="C77" s="94">
        <v>49</v>
      </c>
      <c r="D77" s="94">
        <v>49</v>
      </c>
      <c r="E77" s="94"/>
      <c r="F77" s="94"/>
      <c r="G77" s="94">
        <v>49</v>
      </c>
      <c r="H77" s="94">
        <v>49</v>
      </c>
      <c r="I77" s="110"/>
      <c r="J77" s="110"/>
    </row>
    <row r="78" spans="1:10" s="27" customFormat="1" ht="31.8" customHeight="1" x14ac:dyDescent="0.3">
      <c r="A78" s="112"/>
      <c r="B78" s="93" t="s">
        <v>226</v>
      </c>
      <c r="C78" s="94">
        <v>10.76</v>
      </c>
      <c r="D78" s="94">
        <v>10.76</v>
      </c>
      <c r="E78" s="94"/>
      <c r="F78" s="94"/>
      <c r="G78" s="94">
        <v>10.76</v>
      </c>
      <c r="H78" s="94">
        <v>10.76</v>
      </c>
      <c r="I78" s="110"/>
      <c r="J78" s="110"/>
    </row>
    <row r="79" spans="1:10" ht="72" x14ac:dyDescent="0.3">
      <c r="A79" s="100" t="s">
        <v>150</v>
      </c>
      <c r="B79" s="93"/>
      <c r="C79" s="109">
        <f>SUM(C80:C83)</f>
        <v>223.95999999999998</v>
      </c>
      <c r="D79" s="109">
        <f>SUM(D80:D83)</f>
        <v>223.95999999999998</v>
      </c>
      <c r="E79" s="109"/>
      <c r="F79" s="109"/>
      <c r="G79" s="109">
        <f>H79</f>
        <v>208.39600000000002</v>
      </c>
      <c r="H79" s="109">
        <f>SUM(H80:H83)</f>
        <v>208.39600000000002</v>
      </c>
      <c r="I79" s="110"/>
      <c r="J79" s="110"/>
    </row>
    <row r="80" spans="1:10" ht="41.4" x14ac:dyDescent="0.3">
      <c r="A80" s="114"/>
      <c r="B80" s="93" t="s">
        <v>184</v>
      </c>
      <c r="C80" s="94">
        <v>15.6</v>
      </c>
      <c r="D80" s="94">
        <v>15.6</v>
      </c>
      <c r="E80" s="94"/>
      <c r="F80" s="94"/>
      <c r="G80" s="94"/>
      <c r="H80" s="94"/>
      <c r="I80" s="110"/>
      <c r="J80" s="110"/>
    </row>
    <row r="81" spans="1:10" ht="31.8" customHeight="1" x14ac:dyDescent="0.3">
      <c r="A81" s="115"/>
      <c r="B81" s="93" t="s">
        <v>228</v>
      </c>
      <c r="C81" s="94">
        <v>49.6</v>
      </c>
      <c r="D81" s="94">
        <v>49.6</v>
      </c>
      <c r="E81" s="94"/>
      <c r="F81" s="94"/>
      <c r="G81" s="94">
        <v>49.6</v>
      </c>
      <c r="H81" s="94">
        <v>49.6</v>
      </c>
      <c r="I81" s="110"/>
      <c r="J81" s="110"/>
    </row>
    <row r="82" spans="1:10" ht="35.4" customHeight="1" x14ac:dyDescent="0.3">
      <c r="A82" s="115"/>
      <c r="B82" s="93" t="s">
        <v>227</v>
      </c>
      <c r="C82" s="94">
        <v>130</v>
      </c>
      <c r="D82" s="94">
        <v>130</v>
      </c>
      <c r="E82" s="94"/>
      <c r="F82" s="94"/>
      <c r="G82" s="94">
        <v>129.99600000000001</v>
      </c>
      <c r="H82" s="94">
        <v>129.99600000000001</v>
      </c>
      <c r="I82" s="110"/>
      <c r="J82" s="110"/>
    </row>
    <row r="83" spans="1:10" ht="27.6" x14ac:dyDescent="0.3">
      <c r="A83" s="115"/>
      <c r="B83" s="93" t="s">
        <v>229</v>
      </c>
      <c r="C83" s="94">
        <v>28.76</v>
      </c>
      <c r="D83" s="94">
        <v>28.76</v>
      </c>
      <c r="E83" s="94"/>
      <c r="F83" s="94"/>
      <c r="G83" s="94">
        <v>28.8</v>
      </c>
      <c r="H83" s="94">
        <v>28.8</v>
      </c>
      <c r="I83" s="110"/>
      <c r="J83" s="110"/>
    </row>
    <row r="84" spans="1:10" ht="97.2" hidden="1" x14ac:dyDescent="0.3">
      <c r="A84" s="50" t="s">
        <v>151</v>
      </c>
      <c r="B84" s="45"/>
      <c r="C84" s="47">
        <f>D84</f>
        <v>0</v>
      </c>
      <c r="D84" s="47">
        <f>SUM(D85:D86)</f>
        <v>0</v>
      </c>
      <c r="E84" s="47"/>
      <c r="F84" s="47"/>
      <c r="G84" s="47">
        <f>H86</f>
        <v>18075.2</v>
      </c>
      <c r="H84" s="94">
        <v>129.99600000000001</v>
      </c>
      <c r="I84" s="110"/>
      <c r="J84" s="110"/>
    </row>
    <row r="85" spans="1:10" hidden="1" x14ac:dyDescent="0.3">
      <c r="A85" s="51"/>
      <c r="B85" s="45" t="s">
        <v>72</v>
      </c>
      <c r="C85" s="23">
        <f>D85</f>
        <v>0</v>
      </c>
      <c r="D85" s="23"/>
      <c r="E85" s="23"/>
      <c r="F85" s="23"/>
      <c r="G85" s="23">
        <f t="shared" ref="G85:G86" si="16">H87</f>
        <v>9037.6</v>
      </c>
      <c r="H85" s="94">
        <v>28.8</v>
      </c>
      <c r="I85" s="110"/>
      <c r="J85" s="110"/>
    </row>
    <row r="86" spans="1:10" s="15" customFormat="1" ht="28.2" hidden="1" x14ac:dyDescent="0.3">
      <c r="A86" s="51" t="s">
        <v>75</v>
      </c>
      <c r="B86" s="45" t="s">
        <v>73</v>
      </c>
      <c r="C86" s="23">
        <f t="shared" ref="C86" si="17">D86</f>
        <v>0</v>
      </c>
      <c r="D86" s="23"/>
      <c r="E86" s="23"/>
      <c r="F86" s="23"/>
      <c r="G86" s="23">
        <f t="shared" si="16"/>
        <v>9037.6</v>
      </c>
      <c r="H86" s="47">
        <f>SUM(H87:H88)</f>
        <v>18075.2</v>
      </c>
      <c r="I86" s="23"/>
      <c r="J86" s="23"/>
    </row>
    <row r="87" spans="1:10" s="15" customFormat="1" ht="76.2" customHeight="1" x14ac:dyDescent="0.3">
      <c r="A87" s="100" t="s">
        <v>152</v>
      </c>
      <c r="B87" s="101"/>
      <c r="C87" s="99">
        <f>D87</f>
        <v>9922</v>
      </c>
      <c r="D87" s="99">
        <f>SUM(D88:D90)</f>
        <v>9922</v>
      </c>
      <c r="E87" s="99"/>
      <c r="F87" s="99"/>
      <c r="G87" s="99">
        <f>SUM(G88:G90)</f>
        <v>9037.6</v>
      </c>
      <c r="H87" s="99">
        <f>SUM(H88:H90)</f>
        <v>9037.6</v>
      </c>
      <c r="I87" s="110"/>
      <c r="J87" s="110"/>
    </row>
    <row r="88" spans="1:10" s="15" customFormat="1" ht="60.6" customHeight="1" x14ac:dyDescent="0.3">
      <c r="A88" s="103"/>
      <c r="B88" s="93" t="s">
        <v>232</v>
      </c>
      <c r="C88" s="94">
        <f>D88</f>
        <v>9922</v>
      </c>
      <c r="D88" s="94">
        <v>9922</v>
      </c>
      <c r="E88" s="94"/>
      <c r="F88" s="94"/>
      <c r="G88" s="94">
        <f>H88</f>
        <v>9037.6</v>
      </c>
      <c r="H88" s="94">
        <v>9037.6</v>
      </c>
      <c r="I88" s="110"/>
      <c r="J88" s="110"/>
    </row>
    <row r="89" spans="1:10" s="25" customFormat="1" ht="74.400000000000006" hidden="1" customHeight="1" x14ac:dyDescent="0.3">
      <c r="A89" s="53"/>
      <c r="B89" s="43" t="s">
        <v>162</v>
      </c>
      <c r="C89" s="44">
        <f>D89</f>
        <v>0</v>
      </c>
      <c r="D89" s="44"/>
      <c r="E89" s="44"/>
      <c r="F89" s="44"/>
      <c r="G89" s="44">
        <f>H91</f>
        <v>0</v>
      </c>
      <c r="H89" s="99">
        <f>SUM(H90:H92)</f>
        <v>0</v>
      </c>
      <c r="I89" s="102"/>
      <c r="J89" s="102"/>
    </row>
    <row r="90" spans="1:10" s="20" customFormat="1" ht="69" hidden="1" x14ac:dyDescent="0.3">
      <c r="A90" s="53"/>
      <c r="B90" s="43" t="s">
        <v>203</v>
      </c>
      <c r="C90" s="44">
        <f t="shared" ref="C90" si="18">D90</f>
        <v>0</v>
      </c>
      <c r="D90" s="44"/>
      <c r="E90" s="44"/>
      <c r="F90" s="44"/>
      <c r="G90" s="44">
        <f t="shared" ref="G90" si="19">H92</f>
        <v>0</v>
      </c>
      <c r="H90" s="94"/>
      <c r="I90" s="94"/>
      <c r="J90" s="94"/>
    </row>
    <row r="91" spans="1:10" s="20" customFormat="1" ht="43.2" hidden="1" x14ac:dyDescent="0.3">
      <c r="A91" s="48" t="s">
        <v>157</v>
      </c>
      <c r="B91" s="52"/>
      <c r="C91" s="46">
        <f t="shared" ref="C91:C96" si="20">D91</f>
        <v>0</v>
      </c>
      <c r="D91" s="46">
        <f>SUM(D92)</f>
        <v>0</v>
      </c>
      <c r="E91" s="46"/>
      <c r="F91" s="46"/>
      <c r="G91" s="46">
        <f>H93</f>
        <v>298.2</v>
      </c>
      <c r="H91" s="44">
        <v>0</v>
      </c>
      <c r="I91" s="44"/>
      <c r="J91" s="44"/>
    </row>
    <row r="92" spans="1:10" s="20" customFormat="1" ht="72" hidden="1" x14ac:dyDescent="0.3">
      <c r="A92" s="48" t="s">
        <v>159</v>
      </c>
      <c r="B92" s="43" t="s">
        <v>163</v>
      </c>
      <c r="C92" s="44">
        <f t="shared" si="20"/>
        <v>0</v>
      </c>
      <c r="D92" s="44"/>
      <c r="E92" s="46"/>
      <c r="F92" s="46"/>
      <c r="G92" s="44">
        <f>H94</f>
        <v>130</v>
      </c>
      <c r="H92" s="44">
        <v>0</v>
      </c>
      <c r="I92" s="44"/>
      <c r="J92" s="44"/>
    </row>
    <row r="93" spans="1:10" s="25" customFormat="1" ht="86.4" x14ac:dyDescent="0.3">
      <c r="A93" s="100" t="s">
        <v>158</v>
      </c>
      <c r="B93" s="101"/>
      <c r="C93" s="99">
        <f>D93</f>
        <v>380</v>
      </c>
      <c r="D93" s="99">
        <f>SUM(D94:D96)</f>
        <v>380</v>
      </c>
      <c r="E93" s="99"/>
      <c r="F93" s="99"/>
      <c r="G93" s="99">
        <f>SUM(G94:G96)</f>
        <v>298.2</v>
      </c>
      <c r="H93" s="99">
        <f>SUM(H94:H96)</f>
        <v>298.2</v>
      </c>
      <c r="I93" s="102"/>
      <c r="J93" s="102"/>
    </row>
    <row r="94" spans="1:10" s="25" customFormat="1" ht="57.6" x14ac:dyDescent="0.3">
      <c r="A94" s="100" t="s">
        <v>179</v>
      </c>
      <c r="B94" s="93" t="s">
        <v>180</v>
      </c>
      <c r="C94" s="94">
        <f t="shared" si="20"/>
        <v>130</v>
      </c>
      <c r="D94" s="94">
        <v>130</v>
      </c>
      <c r="E94" s="99"/>
      <c r="F94" s="99"/>
      <c r="G94" s="94">
        <f>H94</f>
        <v>130</v>
      </c>
      <c r="H94" s="94">
        <v>130</v>
      </c>
      <c r="I94" s="102"/>
      <c r="J94" s="102"/>
    </row>
    <row r="95" spans="1:10" s="25" customFormat="1" ht="85.95" customHeight="1" x14ac:dyDescent="0.3">
      <c r="A95" s="230" t="s">
        <v>181</v>
      </c>
      <c r="B95" s="93" t="s">
        <v>182</v>
      </c>
      <c r="C95" s="94">
        <f>D95</f>
        <v>80</v>
      </c>
      <c r="D95" s="94">
        <v>80</v>
      </c>
      <c r="E95" s="99"/>
      <c r="F95" s="99"/>
      <c r="G95" s="94">
        <f>H95</f>
        <v>74.400000000000006</v>
      </c>
      <c r="H95" s="94">
        <v>74.400000000000006</v>
      </c>
      <c r="I95" s="102"/>
      <c r="J95" s="102"/>
    </row>
    <row r="96" spans="1:10" s="25" customFormat="1" ht="35.4" customHeight="1" x14ac:dyDescent="0.3">
      <c r="A96" s="231"/>
      <c r="B96" s="93" t="s">
        <v>183</v>
      </c>
      <c r="C96" s="94">
        <f t="shared" si="20"/>
        <v>170</v>
      </c>
      <c r="D96" s="94">
        <v>170</v>
      </c>
      <c r="E96" s="94"/>
      <c r="F96" s="94"/>
      <c r="G96" s="94">
        <f>H96</f>
        <v>93.8</v>
      </c>
      <c r="H96" s="94">
        <v>93.8</v>
      </c>
      <c r="I96" s="102"/>
      <c r="J96" s="102"/>
    </row>
    <row r="97" spans="1:10" s="234" customFormat="1" ht="31.8" customHeight="1" x14ac:dyDescent="0.3">
      <c r="A97" s="233" t="s">
        <v>26</v>
      </c>
      <c r="B97" s="190"/>
      <c r="C97" s="109">
        <f>C8</f>
        <v>18967.849999999999</v>
      </c>
      <c r="D97" s="109">
        <f t="shared" ref="D97:J97" si="21">D8</f>
        <v>18967.849999999999</v>
      </c>
      <c r="E97" s="109">
        <f t="shared" si="21"/>
        <v>0</v>
      </c>
      <c r="F97" s="109">
        <f t="shared" si="21"/>
        <v>0</v>
      </c>
      <c r="G97" s="109">
        <f t="shared" si="21"/>
        <v>16075.486000000001</v>
      </c>
      <c r="H97" s="109">
        <f t="shared" si="21"/>
        <v>16075.486000000001</v>
      </c>
      <c r="I97" s="109">
        <f t="shared" si="21"/>
        <v>0</v>
      </c>
      <c r="J97" s="109">
        <f t="shared" si="21"/>
        <v>0</v>
      </c>
    </row>
    <row r="98" spans="1:10" s="15" customFormat="1" x14ac:dyDescent="0.3">
      <c r="A98" s="163"/>
      <c r="B98" s="164"/>
      <c r="C98" s="163"/>
      <c r="D98" s="163"/>
      <c r="E98" s="163"/>
      <c r="F98" s="163"/>
      <c r="G98" s="163"/>
      <c r="H98" s="163"/>
      <c r="I98" s="163"/>
      <c r="J98" s="163"/>
    </row>
    <row r="99" spans="1:10" s="15" customFormat="1" ht="33.6" customHeight="1" thickBot="1" x14ac:dyDescent="0.35">
      <c r="A99" s="221" t="s">
        <v>83</v>
      </c>
      <c r="B99" s="221"/>
      <c r="C99" s="69"/>
      <c r="D99" s="69"/>
      <c r="E99" s="69"/>
      <c r="F99" s="69"/>
      <c r="G99" s="165"/>
      <c r="H99" s="163"/>
      <c r="I99" s="222" t="s">
        <v>202</v>
      </c>
      <c r="J99" s="222"/>
    </row>
    <row r="100" spans="1:10" s="15" customFormat="1" x14ac:dyDescent="0.3">
      <c r="A100" s="69"/>
      <c r="B100" s="65"/>
      <c r="C100" s="69"/>
      <c r="D100" s="69"/>
      <c r="E100" s="69"/>
      <c r="F100" s="69"/>
      <c r="G100" s="70" t="s">
        <v>25</v>
      </c>
      <c r="H100" s="163"/>
      <c r="I100" s="163"/>
      <c r="J100" s="163"/>
    </row>
    <row r="101" spans="1:10" s="20" customFormat="1" ht="36" customHeight="1" x14ac:dyDescent="0.3">
      <c r="A101" s="163"/>
      <c r="B101" s="164"/>
      <c r="C101" s="163"/>
      <c r="D101" s="163"/>
      <c r="E101" s="163"/>
      <c r="F101" s="163"/>
      <c r="G101" s="163"/>
      <c r="H101" s="69"/>
      <c r="I101" s="222"/>
      <c r="J101" s="222"/>
    </row>
    <row r="102" spans="1:10" s="20" customFormat="1" x14ac:dyDescent="0.3">
      <c r="A102" s="163"/>
      <c r="B102" s="164"/>
      <c r="C102" s="163"/>
      <c r="D102" s="163"/>
      <c r="E102" s="163"/>
      <c r="F102" s="163"/>
      <c r="G102" s="163"/>
      <c r="H102" s="69"/>
      <c r="I102" s="69"/>
      <c r="J102" s="69"/>
    </row>
    <row r="103" spans="1:10" x14ac:dyDescent="0.3">
      <c r="H103" s="54"/>
      <c r="I103" s="54"/>
      <c r="J103" s="54"/>
    </row>
    <row r="104" spans="1:10" x14ac:dyDescent="0.3">
      <c r="H104" s="54"/>
      <c r="I104" s="54"/>
      <c r="J104" s="54"/>
    </row>
  </sheetData>
  <mergeCells count="13">
    <mergeCell ref="A1:J1"/>
    <mergeCell ref="A3:J3"/>
    <mergeCell ref="E2:I2"/>
    <mergeCell ref="A99:B99"/>
    <mergeCell ref="I101:J101"/>
    <mergeCell ref="C6:F6"/>
    <mergeCell ref="A6:A7"/>
    <mergeCell ref="B6:B7"/>
    <mergeCell ref="G6:J6"/>
    <mergeCell ref="A10:A14"/>
    <mergeCell ref="A19:A22"/>
    <mergeCell ref="A95:A96"/>
    <mergeCell ref="I99:J99"/>
  </mergeCells>
  <printOptions horizontalCentered="1"/>
  <pageMargins left="0.70866141732283472" right="0.70866141732283472" top="0.74803149606299213" bottom="0.39370078740157483" header="0.31496062992125984" footer="0.31496062992125984"/>
  <pageSetup paperSize="9" scale="56" fitToHeight="7" orientation="portrait" r:id="rId1"/>
  <rowBreaks count="2" manualBreakCount="2">
    <brk id="34" max="9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інформація про бюджет</vt:lpstr>
      <vt:lpstr>Бюджет розвитку</vt:lpstr>
      <vt:lpstr>'Бюджет розвитку'!Область_печати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2021-02-05T12:42:37Z</dcterms:modified>
</cp:coreProperties>
</file>