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628" windowHeight="6312" tabRatio="869" activeTab="0"/>
  </bookViews>
  <sheets>
    <sheet name="2019-1(1;2;3;4)" sheetId="1" r:id="rId1"/>
    <sheet name="2019-2(1;2;3;4;5;.5.1,5.2)" sheetId="2" r:id="rId2"/>
    <sheet name="2019-2(6.1;6.2;6.3,6.4)" sheetId="3" r:id="rId3"/>
    <sheet name="2019-(7.1,7.2)" sheetId="4" r:id="rId4"/>
    <sheet name="2019-2(8.1,8.2)" sheetId="5" r:id="rId5"/>
    <sheet name="2019-2(9;10) " sheetId="6" r:id="rId6"/>
    <sheet name="2019-2(11.1;11.2)" sheetId="7" r:id="rId7"/>
    <sheet name="2019-2(12.1;12.2;13)" sheetId="8" r:id="rId8"/>
    <sheet name="2019-2(14)заг" sheetId="9" r:id="rId9"/>
    <sheet name="2019-2(14.4-15 (2)" sheetId="10" r:id="rId10"/>
    <sheet name="2019-3додатковий" sheetId="11" r:id="rId11"/>
  </sheets>
  <definedNames>
    <definedName name="_xlnm.Print_Area" localSheetId="0">'2019-1(1;2;3;4)'!$A$1:$O$38</definedName>
    <definedName name="_xlnm.Print_Area" localSheetId="1">'2019-2(1;2;3;4;5;.5.1,5.2)'!$A$1:$O$60</definedName>
    <definedName name="_xlnm.Print_Area" localSheetId="6">'2019-2(11.1;11.2)'!$A$1:$L$25</definedName>
    <definedName name="_xlnm.Print_Area" localSheetId="7">'2019-2(12.1;12.2;13)'!$A$1:$O$12</definedName>
    <definedName name="_xlnm.Print_Area" localSheetId="8">'2019-2(14)заг'!$A$1:$M$35</definedName>
    <definedName name="_xlnm.Print_Area" localSheetId="9">'2019-2(14.4-15 (2)'!$A$1:$I$15</definedName>
    <definedName name="_xlnm.Print_Area" localSheetId="2">'2019-2(6.1;6.2;6.3,6.4)'!$A$1:$O$58</definedName>
    <definedName name="_xlnm.Print_Area" localSheetId="4">'2019-2(8.1,8.2)'!$A$1:$M$79</definedName>
    <definedName name="_xlnm.Print_Area" localSheetId="5">'2019-2(9;10) '!$A$1:$Q$42</definedName>
    <definedName name="_xlnm.Print_Area" localSheetId="10">'2019-3додатковий'!$A$1:$I$83</definedName>
  </definedNames>
  <calcPr fullCalcOnLoad="1"/>
</workbook>
</file>

<file path=xl/sharedStrings.xml><?xml version="1.0" encoding="utf-8"?>
<sst xmlns="http://schemas.openxmlformats.org/spreadsheetml/2006/main" count="1030" uniqueCount="299">
  <si>
    <t>Надходження із загального фонду бюджету</t>
  </si>
  <si>
    <t xml:space="preserve">                     </t>
  </si>
  <si>
    <t>ВСЬОГО</t>
  </si>
  <si>
    <t>загальний фонд</t>
  </si>
  <si>
    <t>спеціальний фонд</t>
  </si>
  <si>
    <t>Загальний фонд</t>
  </si>
  <si>
    <t>…</t>
  </si>
  <si>
    <t>Х</t>
  </si>
  <si>
    <t>(підпис)</t>
  </si>
  <si>
    <t>фактично зайняті</t>
  </si>
  <si>
    <t>з них штатні одиниці за загальним фондом, що враховані також у спеціальному фонді</t>
  </si>
  <si>
    <t>Затверджено з урахуванням змін</t>
  </si>
  <si>
    <t>загального фонду</t>
  </si>
  <si>
    <t>спеціального фонду</t>
  </si>
  <si>
    <t>Код</t>
  </si>
  <si>
    <t>X</t>
  </si>
  <si>
    <t xml:space="preserve">1. </t>
  </si>
  <si>
    <t>2.</t>
  </si>
  <si>
    <t>На початок періоду</t>
  </si>
  <si>
    <t>3.</t>
  </si>
  <si>
    <t>4.</t>
  </si>
  <si>
    <t>№ з/п</t>
  </si>
  <si>
    <t>5.</t>
  </si>
  <si>
    <t>Категорії працівників</t>
  </si>
  <si>
    <t>Спеціальний фонд</t>
  </si>
  <si>
    <t>Всього штатних одиниць</t>
  </si>
  <si>
    <t>затверджено</t>
  </si>
  <si>
    <t>6.</t>
  </si>
  <si>
    <t>Коли та яким документом затверджена</t>
  </si>
  <si>
    <t>7.</t>
  </si>
  <si>
    <t>Причини виникнення заборгованості</t>
  </si>
  <si>
    <t>(прізвище та ініціали)</t>
  </si>
  <si>
    <t>Виконавчий комітет Сумської міської ради</t>
  </si>
  <si>
    <t>Медикаменти та перев'язувальні матеріали</t>
  </si>
  <si>
    <t>Продукти харчування</t>
  </si>
  <si>
    <t>2110</t>
  </si>
  <si>
    <t>-</t>
  </si>
  <si>
    <t>в т.ч бюджет розвитку</t>
  </si>
  <si>
    <t xml:space="preserve">Найменування </t>
  </si>
  <si>
    <t>(найменування головного розпорядника коштів місцевого бюджету)</t>
  </si>
  <si>
    <t>8.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</si>
  <si>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</si>
  <si>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</si>
  <si>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</si>
  <si>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</si>
  <si>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</si>
  <si>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</si>
  <si>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</si>
  <si>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10.</t>
  </si>
  <si>
    <t>11.</t>
  </si>
  <si>
    <t>11.1.</t>
  </si>
  <si>
    <t>Код програми/КТКВК</t>
  </si>
  <si>
    <t>12.</t>
  </si>
  <si>
    <t>13.</t>
  </si>
  <si>
    <t>14.</t>
  </si>
  <si>
    <t>грн.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</si>
  <si>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</si>
  <si>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</si>
  <si>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</si>
  <si>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 xml:space="preserve">На кінець періоду </t>
  </si>
  <si>
    <t>Відповідальний
виконавець</t>
  </si>
  <si>
    <t>(грн.)</t>
  </si>
  <si>
    <t>разом
(3+4)</t>
  </si>
  <si>
    <t>разом
(7+8)</t>
  </si>
  <si>
    <t>разом
(11+12)</t>
  </si>
  <si>
    <t>Підпрограма 1</t>
  </si>
  <si>
    <t>Підпрограма 2</t>
  </si>
  <si>
    <t>у тому числі оплата праці штатних одиниць за загальним фондом, що враховані також у спеціальному фонді</t>
  </si>
  <si>
    <t>№
з/п</t>
  </si>
  <si>
    <t>Касові видатки/ надання кредитів</t>
  </si>
  <si>
    <t>(6–5)</t>
  </si>
  <si>
    <t>Затверджені призначення</t>
  </si>
  <si>
    <t>Граничний обсяг</t>
  </si>
  <si>
    <t>Найменування</t>
  </si>
  <si>
    <t>Обсяг видатків/ надання кредитів, необхідний для виконання статей (пунктів) (тис.грн.)</t>
  </si>
  <si>
    <t>Заходи, яких необхідно вжити для забезпечення виконання статей (пунктів) нормативно-правового акта в межах граничного обсягу</t>
  </si>
  <si>
    <t xml:space="preserve">Статті (пункти) нормативно-правового акта </t>
  </si>
  <si>
    <t>Обсяг видатків/надання кредитів, не забезпечений граничним обсягом (тис.грн.) (4-5)</t>
  </si>
  <si>
    <t>необхідно додатково +</t>
  </si>
  <si>
    <t>……</t>
  </si>
  <si>
    <t>індикативні прогнозні показники</t>
  </si>
  <si>
    <t>Оплата праці</t>
  </si>
  <si>
    <t>Нарахування на оплату праці</t>
  </si>
  <si>
    <t>Предмети, матеріали, обладнання та інвентар</t>
  </si>
  <si>
    <t xml:space="preserve">      Управління на рівні районів, міст, районів у містах.</t>
  </si>
  <si>
    <t>091106</t>
  </si>
  <si>
    <t>%</t>
  </si>
  <si>
    <t xml:space="preserve">Власні надходження бюджетних установ </t>
  </si>
  <si>
    <t xml:space="preserve"> - </t>
  </si>
  <si>
    <t xml:space="preserve">Результативні показники бюджетної програми </t>
  </si>
  <si>
    <t>2018 рік</t>
  </si>
  <si>
    <t>Погашено кредиторську заборгованість за рахунок коштів</t>
  </si>
  <si>
    <t>14.4.</t>
  </si>
  <si>
    <t>15.</t>
  </si>
  <si>
    <t>граничний обсяг</t>
  </si>
  <si>
    <t>Зміна результативних показників, які характеризують виконання бюджетної програми, у разі передбачення додаткових коштів:</t>
  </si>
  <si>
    <t>(грн)</t>
  </si>
  <si>
    <t>разом (4+5)</t>
  </si>
  <si>
    <t>разом (8+9)</t>
  </si>
  <si>
    <t>розрахункові дані</t>
  </si>
  <si>
    <t>2019 рік</t>
  </si>
  <si>
    <t>Планується погасити кредиторську заборгованість за рахунок коштів</t>
  </si>
  <si>
    <t>Вжиті заходи щодо погашення заборгованості</t>
  </si>
  <si>
    <t xml:space="preserve">Затверджено з урахуванням змін </t>
  </si>
  <si>
    <t>Перший заступник міського голови</t>
  </si>
  <si>
    <t>В.В.Войтенко</t>
  </si>
  <si>
    <t>Обсяг видатків/надання кредитів, врахований у граничному обсязі (тис.грн.)</t>
  </si>
  <si>
    <t>2020 рік (прогноз)</t>
  </si>
  <si>
    <t>Додаток 1</t>
  </si>
  <si>
    <t>до пункту 2 розділу І Інструкції</t>
  </si>
  <si>
    <t>з підготовки бюджетних запитів</t>
  </si>
  <si>
    <t>2020 рік
(прогноз)</t>
  </si>
  <si>
    <t>2020 рік</t>
  </si>
  <si>
    <t>Дебіторська заборгованість на 01.01.2017</t>
  </si>
  <si>
    <t>Нормативно-правові акти, виконання яких у 2018 році не забезпечено граничним обсягом видатків/надання кредитів загального фонду</t>
  </si>
  <si>
    <t>Аналіз управління бюджетними зобов’язаннями та пропозиції щодо упорядкування бюджетних зобов’язань у 2018 році</t>
  </si>
  <si>
    <t>Додаток 3</t>
  </si>
  <si>
    <t>Додаток 2</t>
  </si>
  <si>
    <t>2020 рік 
(прогноз)</t>
  </si>
  <si>
    <t>2020 рік (прогноз) у межах доведених індикативних прогнозних показників</t>
  </si>
  <si>
    <t>2020 рік (прогноз) зміни у разі передбачення додаткових коштів</t>
  </si>
  <si>
    <t>Нормативно-правовий акт</t>
  </si>
  <si>
    <t>Економічна класифікація видатків бюджету/
класифікація кредитування бюджету</t>
  </si>
  <si>
    <t>(0) (2)</t>
  </si>
  <si>
    <t>(0) (2) (1)</t>
  </si>
  <si>
    <t>Показник затрат</t>
  </si>
  <si>
    <t>Показник продукту</t>
  </si>
  <si>
    <t>одн.</t>
  </si>
  <si>
    <t>Показник ефективності</t>
  </si>
  <si>
    <t>Бюджетний запит на 2019-2021 роки індивідуальний, Форма 2019-2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</si>
  <si>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</si>
  <si>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</si>
  <si>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1)</t>
  </si>
  <si>
    <t>(найменування відповідного виконавця )</t>
  </si>
  <si>
    <t>2)</t>
  </si>
  <si>
    <t>3)</t>
  </si>
  <si>
    <t>(Найменування бюджетної програми згідно з Типовою програмною класифікацією видатків та кредитування місцевих бюджетів)</t>
  </si>
  <si>
    <t>Мета  та завдання бюджетної програми на 2019-2021 роки</t>
  </si>
  <si>
    <t>мета бюджетної програми, строки її реалізації;</t>
  </si>
  <si>
    <t>завдання бюджетної програми;</t>
  </si>
  <si>
    <t>підстави для реалізації бюджетної програми;</t>
  </si>
  <si>
    <t>Надходження для виконання бюджетної програми:</t>
  </si>
  <si>
    <t>2017 рік (звіт)</t>
  </si>
  <si>
    <t>2018 рік (затверджено)</t>
  </si>
  <si>
    <t>2019 (проект)</t>
  </si>
  <si>
    <t>у тому числі
бюджет розвитку</t>
  </si>
  <si>
    <t>разом (3+4)</t>
  </si>
  <si>
    <t>разом (7+8)</t>
  </si>
  <si>
    <t>разом (11+123)</t>
  </si>
  <si>
    <t>2021 рік (прогноз)</t>
  </si>
  <si>
    <t>Витрати за кодами Економічної класифікації видатків/Класифікації кредитування бюджету:</t>
  </si>
  <si>
    <t>Код Економічної класифікації видатків бюджету</t>
  </si>
  <si>
    <t>разом (11+12)</t>
  </si>
  <si>
    <t>Код Класифікації кредитування бюджету</t>
  </si>
  <si>
    <t>4)</t>
  </si>
  <si>
    <t>УСЬОГО</t>
  </si>
  <si>
    <t>Бюджетний запит на 2019-2021 роки загальний, Форма 2019-1</t>
  </si>
  <si>
    <t xml:space="preserve">Розподіл граничного обсягу витрат загального фонду місцевого бюджету на 2019 рік та індикативних 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</si>
  <si>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</si>
  <si>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</si>
  <si>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2017 рік
(звіт)</t>
  </si>
  <si>
    <t>2018 рік
(затверджено)</t>
  </si>
  <si>
    <t>2019 рік
(проект)</t>
  </si>
  <si>
    <t>2021 рік
(прогноз)</t>
  </si>
  <si>
    <t>Витрати за напрямами використання бюджетних коштів:</t>
  </si>
  <si>
    <t>витрати за напрямами використання бюджетних коштів у 2017-2019 роках:</t>
  </si>
  <si>
    <t>Напрями використання бюджетних коштів</t>
  </si>
  <si>
    <t xml:space="preserve">Розподіл граничного обсягу витрат спеціального фонду місцевого бюджету на 2019 рік та індикативних </t>
  </si>
  <si>
    <t>Найменування бюджетної програми згідно з Типовою програмною класифікацією видатків та кредитування місцевих бюджетів</t>
  </si>
  <si>
    <t>разом (5+6)</t>
  </si>
  <si>
    <t>разом 
(11+12)</t>
  </si>
  <si>
    <t>результативні показники бюджетної програми у 2020-2021 роках</t>
  </si>
  <si>
    <t>9. Структура видатків на оплату праці:</t>
  </si>
  <si>
    <t>2021 (прогноз)</t>
  </si>
  <si>
    <t>10. Чисельність зайнятих у бюджетних установах:</t>
  </si>
  <si>
    <t xml:space="preserve">2018 рік </t>
  </si>
  <si>
    <t>2021 рік</t>
  </si>
  <si>
    <t>Місцеві/регіональні  програми, які виконуються в межах  бюджетної програми.</t>
  </si>
  <si>
    <t>місцеві/регіональні   програми, які виконуються в межах  бюджетної програми у 2017-2019 роках</t>
  </si>
  <si>
    <t xml:space="preserve">Найменування місцевої/регіональної програми </t>
  </si>
  <si>
    <t>місцеві/регіональні програми, які виконуються в межах  бюджетної програми у 2020-2021 роках</t>
  </si>
  <si>
    <t>2019 рік (проект)</t>
  </si>
  <si>
    <t>Об'єкти, які виконуються в межах бюджетної програми/підпрограми за рахунок коштів бюджету розвитку у 2017-2019 роках: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</si>
  <si>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</si>
  <si>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</si>
  <si>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 xml:space="preserve">Загальна вартість об'єкту </t>
  </si>
  <si>
    <t xml:space="preserve"> 2018 рік (затверджено)</t>
  </si>
  <si>
    <t xml:space="preserve"> 2019 рік (проект)</t>
  </si>
  <si>
    <t xml:space="preserve"> 2020 рік (прогноз)</t>
  </si>
  <si>
    <t>спеціальний фонд
(бюджет розвитку)</t>
  </si>
  <si>
    <t>рівень будівельної готовності об'єкта на кінець бюджетного періоду, %</t>
  </si>
  <si>
    <t>Аналіз результатів, досягнутих у наслідок використання коштів загального фонду бюджету у 2017 році, очікувані результати у 2018 році, обґрунтування необхідності передбачення витрат на 2019 - 2021 роки.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</si>
  <si>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</si>
  <si>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</si>
  <si>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</si>
  <si>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</si>
  <si>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зобов’язання (4+6)</t>
  </si>
  <si>
    <t>Кредиторська заборгованість на початок поточного бюджетного періоду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</si>
  <si>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</si>
  <si>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
(4-5-6)</t>
  </si>
  <si>
    <t>Очікуваний обсяг взяття поточних зобов’язань
(8-10)</t>
  </si>
  <si>
    <t>Дебіторська заборгованість на 01.01.2018</t>
  </si>
  <si>
    <t>Очікувана дебіторська заборгованість на 01.01.2019</t>
  </si>
  <si>
    <t>Підстави та обгрунтування видатків спеціального фонду на 2019 рік та на 2020-2021 роки за рахунок надходжень до спеціального фонду, аналіз результатів, досягнутих унаслідок використання коштів спеціального фонду бюджету у 2017 році, та очікувані результати у 2018 році.</t>
  </si>
  <si>
    <t>Бюджетний запит на 2019-2021 роки додатковий, Форма 2019-3</t>
  </si>
  <si>
    <t>Додаткові витрати  місцевого бюджету:</t>
  </si>
  <si>
    <t xml:space="preserve">Обґрунтування необхідності додаткових коштів  на 2019 рік
</t>
  </si>
  <si>
    <t>2019 рік (проект) в межах доведених граничних обсягів</t>
  </si>
  <si>
    <t>2019 рік (проект) зміни у разі виділення додаткових коштів</t>
  </si>
  <si>
    <t>2021 рік 
(прогноз)</t>
  </si>
  <si>
    <t xml:space="preserve">Обґрунтування необхідності додаткових коштів  на 2020-2021 роки 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</si>
  <si>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</si>
  <si>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</si>
  <si>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</si>
  <si>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результативні показники бюджетної програми у 2017-2019 роках</t>
  </si>
  <si>
    <t>разом
 (7+8)</t>
  </si>
  <si>
    <t>разом (10+11)</t>
  </si>
  <si>
    <t>Інші заклади та заходи</t>
  </si>
  <si>
    <t>Інші заходи у сфері соціального захисту і соціального забезпечення.</t>
  </si>
  <si>
    <t>Соціальне забезпечення</t>
  </si>
  <si>
    <t>Оплата послуг (крім комунальних)</t>
  </si>
  <si>
    <t>0213242</t>
  </si>
  <si>
    <t>Міська програма "Місто Суми - територія добра та милосердя на 2016-2018 роки"</t>
  </si>
  <si>
    <t>Проект міськї програми "Місто Суми - територія добра та милосердя на 2019-2021 роки"</t>
  </si>
  <si>
    <t xml:space="preserve"> Міська програма  «Соціальна підтримка учасників антитерористичної операції та членів їх сімей» на 2017-2019 роки"</t>
  </si>
  <si>
    <t>обсяг витрат на виплату щомісячної винагороди Почесним громадянам міста</t>
  </si>
  <si>
    <t>кількість осіб, яким присвоєно звання "Почесний громадянин міста"</t>
  </si>
  <si>
    <t xml:space="preserve">кількість осіб, яким здійснюється виплата щомісячної винагороди </t>
  </si>
  <si>
    <t>середньомісячний розмір винагороди Почесному громадянину</t>
  </si>
  <si>
    <t>2</t>
  </si>
  <si>
    <t>2.1</t>
  </si>
  <si>
    <t xml:space="preserve">Забезпечити виплату щомісячної винагороди Почесним громадянам міста  </t>
  </si>
  <si>
    <t>рішення ХХ Сумської міської ради народних депутатів від 21.06.1995, рішення СМР від 27.03.2013 №2222-МР</t>
  </si>
  <si>
    <t>Показник якості</t>
  </si>
  <si>
    <t>динаміка зростання середньомісячого розміру винагороди Почесному громадянину, порівняно з попереднім роком</t>
  </si>
  <si>
    <t>Забезпечити надання соціальних гарантій, встановлених Сумською міською радою</t>
  </si>
  <si>
    <t>обсяг витрат на поховання осіб, яким присвоєно звання "Почесний громадянин міста Суми"</t>
  </si>
  <si>
    <t>кількість померлих осіб, яким присвоєно звання "Почесний громадянин міста Суми"</t>
  </si>
  <si>
    <t>середній розмір витрат на поховання однієї особи</t>
  </si>
  <si>
    <t>рішення Сумської міської ради від 27.04.2016 року № 657-МР "Про положення про звання "Почесний громадянин міста Суми"</t>
  </si>
  <si>
    <t>рішення Сумської міської ради від 24.12.2015 року № 148-МР "Місто Суми - територія добра та милосердя" на 2016-2018 роки (зі змінами);проект рішення СМР "Місто Суми - територія добра та милосердя" на 2019-2021 роки</t>
  </si>
  <si>
    <t>звіт за 2017 рік, розрахунок до кошторису на 2018 рік, розрахунок до бюджетного запиту на 2019 рік</t>
  </si>
  <si>
    <t>2.2</t>
  </si>
  <si>
    <t>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</si>
  <si>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2.2.1</t>
  </si>
  <si>
    <t xml:space="preserve">обсяг витрат на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 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</si>
  <si>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</si>
  <si>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рішення Сумської міської ради від 26.10.2016 року № 1286-МР  "Про міську програму «Соціальна підтримка учасників антитерористичної операції та членів їх сімей» на 2017-2019 роки", розрахунок до кошторису на 2018 рік, розрахунок до бюджетного запиту на 2019 рік</t>
  </si>
  <si>
    <t>індикативні показники прогнозу міського бюджету на 2020-2021 роки</t>
  </si>
  <si>
    <t>прогнозні показники</t>
  </si>
  <si>
    <t xml:space="preserve">прогнозні  показники </t>
  </si>
  <si>
    <t xml:space="preserve"> "Місто Суми - територія добра та милосердя на на 2016-2018 роки"</t>
  </si>
  <si>
    <t xml:space="preserve"> "Місто Суми - територія добра та милосердя на на 2019-2021 роки"</t>
  </si>
  <si>
    <t xml:space="preserve">рішення Сумської міської ради від 24.12.2015 року № 148-МР(зі змінами). </t>
  </si>
  <si>
    <t xml:space="preserve"> проект рішення Сумської міської ради </t>
  </si>
  <si>
    <t xml:space="preserve"> Міська програма «Соціальна підтримка учасників антитерористичної операції та членів їх сімей» на 2017-2019роки"</t>
  </si>
  <si>
    <t>рішення Сумської міської ради від 26.10.2016 року № 1286-МР (зі змінами)</t>
  </si>
  <si>
    <t>2.3</t>
  </si>
  <si>
    <t xml:space="preserve"> У 2017 році кошти, що були передбачені на забезпечення виплати щомісячної винагороди Почесним громадянам міста, використані в повному обсязі,на поховання загиблих осіб під час проведення антитерористичної операції використані частково на кількість загиблих осіб.На 2018 рік заплановано виплату щомісячної винагороди Почесним громадянам з урахуванням підвищення прожиткового мінімуму для працездатних осіб та на поховання загиблих осіб під час проведення антитерористичної операції, які використовуються за призначенням, та кошти на поховання 1 особи, якій присвоєно звання "Почесний громадянин міста Суми". На 2019 рік заплановано виплату щомісячної винагороди Почесним громадянам з урахуванням підвищення прожиткового мінімуму для працездатних осіб. У зв'язку з тим, що проведення АТО не закінчено, кошти на поховання загиблих осіб передбачені й на 2019 рік, а також, кошти на поховання 1 особи, з числа тих яким присвоєно звання "Почесний громадянин міста Суми".
   </t>
  </si>
  <si>
    <t>2210</t>
  </si>
  <si>
    <t xml:space="preserve">УСЬОГО </t>
  </si>
  <si>
    <t>надходження для виконання бюджетної програми у 2017-2019 роках.</t>
  </si>
  <si>
    <t xml:space="preserve"> річний звіт за 2017 рік, розрахунок до кошторису на 2018 рік, до  бюджетного запиту на 2019 рік.</t>
  </si>
  <si>
    <t>рішення СМР від 21.06.1995 року, від 05.10.1994, рішення СМР від 24.07.02 №83-МР, від 16.10.02 №98-МР, від 16.10.02 №99-МР, від 10.10.07 №841-МР, від 28.10.09 №3040-МР, від 27.03.13 №2222-МР, від 27.03.13 №2223-МР, від 31.07.2013 №2634-МР, від 18.06.14 №3408-МР, від 02.08.14 №3511-МР, від 05.11.2014 №3719-МР, від 17.12.14 №3816-МР, від 25.02.15 №4021-МР, від 29.04.15 №4250-МР, від 13.08.15 №4670, 4671, 4672, 4673-МР, від 29.09.15 №4828, 4829-МР, від 02.12.2015 №15-МР, від 24.02.16 №359-МР, від 30.03.16 №486,487-МР, від 04.05.16 №777-МР, №1258-МР, 1259-МР від 26.10.16, №1757-МР від 22.02.17;№3538-МР від 20.06.18</t>
  </si>
  <si>
    <t>надходження для виконання бюджетної програми у 2020-2021 роках:</t>
  </si>
  <si>
    <t>прогнозних показників на 2019 і 2020 роки за бюджетними програмами:</t>
  </si>
  <si>
    <t>Мета діяльності головного розпорядника коштів місцевого бюджету.</t>
  </si>
  <si>
    <t>прогнозних показників на 2020 і 2021 роки за бюджетними програмами:</t>
  </si>
  <si>
    <t xml:space="preserve">виплата щомісячної винагороди Почесним громадянам міста та надання їм соціальних гарантій; забезпечення поховання загиблих учасників антитерористичної операції. </t>
  </si>
  <si>
    <t>видатки за кодами Економічної класифікації видатків бюджету у 2017-2019 роках:</t>
  </si>
  <si>
    <t>надання кредитів за кодами Класифікації кредитування бюджету у 2017-2019 роках:</t>
  </si>
  <si>
    <t>надання кредитів за кодами Класифікації кредитування бюджету у 2020-2021 роках:</t>
  </si>
  <si>
    <t>Бюджетні зобов'язання у 2017-2019 роках:</t>
  </si>
  <si>
    <t xml:space="preserve">кредиторська заборгованість  місцевого бюджету у 2017 році:              </t>
  </si>
  <si>
    <t xml:space="preserve">кредиторська заборгованість місцевого бюджету у 2018-2019 роках:                                </t>
  </si>
  <si>
    <t xml:space="preserve">дебіторська заборгованость в 2017-2019 роках:      </t>
  </si>
  <si>
    <t>Заступник начальника відділу бухгалтерського обліку та звітності</t>
  </si>
  <si>
    <t>В.В.Цилюрик</t>
  </si>
  <si>
    <t>додаткові витрати на 2019 (плановий) рік за бюджетними програмами:</t>
  </si>
  <si>
    <t>Наслідки, які настають у разі, якщо додаткові кошти не будуть передбачені у 2018 році, та альтернативні заходи, яких необхідно вжити для забезпечення виконання бюджетної програми:</t>
  </si>
  <si>
    <t>додаткові витрати на 2020-2021 роки за бюджетними програмами:</t>
  </si>
  <si>
    <t>Зміна результативних показників бюджетної програми у разі передбачення додаткових коштів:</t>
  </si>
  <si>
    <t>Наслідки у разі, якщо додаткові кошти не будуть передбачені у 2020-2021 роках, та альтернативні заходи, яких необхідно вжити для забезпечення виконання бюджетної програми:</t>
  </si>
  <si>
    <r>
      <t xml:space="preserve">Мета: </t>
    </r>
    <r>
      <rPr>
        <sz val="12"/>
        <rFont val="Times New Roman"/>
        <family val="1"/>
      </rPr>
      <t xml:space="preserve">  Забезпечення надання соціальних гарантій, встановлених чинним законодавством та Сумською міською радою. </t>
    </r>
    <r>
      <rPr>
        <b/>
        <sz val="12"/>
        <rFont val="Times New Roman"/>
        <family val="1"/>
      </rPr>
      <t xml:space="preserve"> Строки реалізації: </t>
    </r>
    <r>
      <rPr>
        <sz val="12"/>
        <rFont val="Times New Roman"/>
        <family val="1"/>
      </rPr>
      <t>2019 -2021 роки.</t>
    </r>
  </si>
  <si>
    <t>1</t>
  </si>
  <si>
    <t>1.1</t>
  </si>
  <si>
    <t>1.1.1</t>
  </si>
  <si>
    <t>1.1.2</t>
  </si>
  <si>
    <t>"Інші заходи у сфері соціального захисту і соціального забезпечення"</t>
  </si>
  <si>
    <t>(0) (2) (1) (3) (2 ) (4 ) (2 )</t>
  </si>
  <si>
    <t>"Інші заходи у сфері соціального захисту і соціального забезпечення."</t>
  </si>
  <si>
    <t>(0) (2) (1) (3 ) (2 ) (4 ) (2 )</t>
  </si>
  <si>
    <t xml:space="preserve"> проект міської програми  «Соціальна підтримка учасників антитерористичної операції та членів їх сімей» на 2020-2022 роки"</t>
  </si>
  <si>
    <t>видатки за кодами Економічної класифікації видатків бюджету у 2020-2021 роках:</t>
  </si>
  <si>
    <t>витрати за напрямами використання бюджетних коштів у 2020-2021 роках:</t>
  </si>
  <si>
    <t xml:space="preserve">Завдання 2.2 Виконання міської програми  "Соціальна підтримка учасників антитерористичної операції та членів їх сімей" </t>
  </si>
  <si>
    <t xml:space="preserve">
Виконання міської Програми "Місто Суми - територія добра та милосердя "</t>
  </si>
  <si>
    <t>Завдання 2.2 Виконання міської програми  "Соціальна підтримка учасників антитерористичної операції та членів їх сімей" "</t>
  </si>
  <si>
    <t xml:space="preserve"> Конституція України, Бюджетний кодекс України, 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змінами), наказ Міністерства фінансів України від 20.09.2017року №793 "Про затвердження складових програмної класифікації видатків та кредитування місцевих бюджетів", наказ Міністерства фінансів України від 26.08.2014року №836 "Про деякі питання проведення запровадження програмно-цільового методу складання та виконання місцевих бюджетів", проект рішення Сумської міської ради  "Місто Суми - територія добра та милосердя" на 2019-2021 роки, рішення Сумської міської ради від 26.10.2016 року № 1286-МР "Про затвердження міської програми «Соціальна підтримка учасників антитерористичної операції та членів їх сімей» на 2017-2019 роки" (зі змінами). 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</si>
</sst>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00"/>
    <numFmt numFmtId="195" formatCode="0.00000"/>
    <numFmt numFmtId="196" formatCode="0.0000"/>
    <numFmt numFmtId="197" formatCode="#,##0.0"/>
  </numFmts>
  <fonts count="63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3"/>
      <name val="Times New Roman"/>
      <family val="1"/>
    </font>
    <font>
      <b/>
      <sz val="10"/>
      <name val="Times New Roman CE"/>
      <family val="0"/>
    </font>
    <font>
      <b/>
      <i/>
      <sz val="10"/>
      <name val="Times New Roman"/>
      <family val="1"/>
    </font>
    <font>
      <sz val="11"/>
      <name val="Times New Roman Cyr"/>
      <family val="0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 CE"/>
      <family val="0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" fontId="1" fillId="0" borderId="0" xfId="0" applyNumberFormat="1" applyFont="1" applyAlignment="1">
      <alignment horizontal="right"/>
    </xf>
    <xf numFmtId="19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12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0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10" xfId="54" applyNumberFormat="1" applyFont="1" applyFill="1" applyBorder="1" applyAlignment="1">
      <alignment horizontal="center" vertical="top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1" fontId="2" fillId="32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54" applyNumberFormat="1" applyFont="1" applyFill="1" applyBorder="1" applyAlignment="1">
      <alignment horizontal="center" vertical="top" wrapText="1"/>
      <protection/>
    </xf>
    <xf numFmtId="2" fontId="2" fillId="0" borderId="10" xfId="54" applyNumberFormat="1" applyFont="1" applyFill="1" applyBorder="1" applyAlignment="1">
      <alignment horizontal="center" vertical="top" wrapText="1"/>
      <protection/>
    </xf>
    <xf numFmtId="0" fontId="18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3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justify"/>
    </xf>
    <xf numFmtId="0" fontId="14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3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2" fillId="0" borderId="10" xfId="0" applyNumberFormat="1" applyFont="1" applyBorder="1" applyAlignment="1">
      <alignment/>
    </xf>
    <xf numFmtId="192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horizontal="left" vertical="top" wrapText="1"/>
    </xf>
    <xf numFmtId="192" fontId="6" fillId="0" borderId="11" xfId="54" applyNumberFormat="1" applyFont="1" applyFill="1" applyBorder="1" applyAlignment="1">
      <alignment horizontal="center" vertical="top" wrapText="1"/>
      <protection/>
    </xf>
    <xf numFmtId="3" fontId="2" fillId="0" borderId="1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3" fillId="0" borderId="0" xfId="53" applyFont="1" applyFill="1" applyAlignment="1">
      <alignment horizontal="right"/>
      <protection/>
    </xf>
    <xf numFmtId="0" fontId="0" fillId="0" borderId="0" xfId="53" applyFont="1" applyBorder="1">
      <alignment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15" fillId="0" borderId="14" xfId="53" applyFont="1" applyBorder="1" applyAlignment="1">
      <alignment horizontal="right" vertical="center"/>
      <protection/>
    </xf>
    <xf numFmtId="0" fontId="15" fillId="0" borderId="0" xfId="53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16" fillId="0" borderId="14" xfId="53" applyFont="1" applyBorder="1" applyAlignment="1">
      <alignment horizontal="left" vertical="center"/>
      <protection/>
    </xf>
    <xf numFmtId="0" fontId="16" fillId="0" borderId="0" xfId="53" applyFont="1" applyBorder="1" applyAlignment="1">
      <alignment horizontal="left" vertical="center"/>
      <protection/>
    </xf>
    <xf numFmtId="0" fontId="6" fillId="0" borderId="10" xfId="53" applyFont="1" applyBorder="1" applyAlignment="1">
      <alignment horizontal="left"/>
      <protection/>
    </xf>
    <xf numFmtId="1" fontId="2" fillId="0" borderId="10" xfId="53" applyNumberFormat="1" applyFont="1" applyBorder="1" applyAlignment="1">
      <alignment horizontal="center"/>
      <protection/>
    </xf>
    <xf numFmtId="0" fontId="16" fillId="0" borderId="14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16" fillId="0" borderId="10" xfId="53" applyFont="1" applyBorder="1" applyAlignment="1">
      <alignment horizontal="left" vertical="top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9" fillId="0" borderId="0" xfId="53" applyFont="1" applyBorder="1">
      <alignment/>
      <protection/>
    </xf>
    <xf numFmtId="0" fontId="16" fillId="0" borderId="0" xfId="53" applyFont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/>
      <protection/>
    </xf>
    <xf numFmtId="0" fontId="2" fillId="0" borderId="1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0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Border="1" applyAlignment="1">
      <alignment horizontal="left" vertical="center" wrapText="1"/>
      <protection/>
    </xf>
    <xf numFmtId="49" fontId="20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Border="1" applyAlignment="1">
      <alignment horizontal="left" vertical="center" wrapText="1"/>
      <protection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4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center" vertical="top"/>
      <protection/>
    </xf>
    <xf numFmtId="0" fontId="0" fillId="32" borderId="10" xfId="0" applyFont="1" applyFill="1" applyBorder="1" applyAlignment="1">
      <alignment/>
    </xf>
    <xf numFmtId="0" fontId="0" fillId="0" borderId="10" xfId="53" applyFont="1" applyBorder="1" applyAlignment="1">
      <alignment horizontal="justify" vertical="top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192" fontId="2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justify" wrapText="1"/>
      <protection/>
    </xf>
    <xf numFmtId="192" fontId="6" fillId="0" borderId="10" xfId="53" applyNumberFormat="1" applyFont="1" applyBorder="1" applyAlignment="1">
      <alignment horizontal="center" vertical="top" wrapText="1"/>
      <protection/>
    </xf>
    <xf numFmtId="0" fontId="1" fillId="0" borderId="0" xfId="53" applyFont="1" applyAlignment="1">
      <alignment horizontal="right" vertical="top"/>
      <protection/>
    </xf>
    <xf numFmtId="0" fontId="17" fillId="0" borderId="0" xfId="53" applyFont="1" applyAlignment="1">
      <alignment wrapText="1"/>
      <protection/>
    </xf>
    <xf numFmtId="0" fontId="0" fillId="0" borderId="12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17" fillId="0" borderId="0" xfId="53" applyFont="1" applyAlignment="1">
      <alignment horizontal="center" vertical="top" wrapText="1"/>
      <protection/>
    </xf>
    <xf numFmtId="0" fontId="1" fillId="0" borderId="0" xfId="53" applyFont="1" applyBorder="1" applyAlignment="1">
      <alignment horizontal="center"/>
      <protection/>
    </xf>
    <xf numFmtId="0" fontId="17" fillId="0" borderId="0" xfId="53" applyFont="1" applyAlignment="1">
      <alignment horizontal="justify" vertical="top" wrapText="1"/>
      <protection/>
    </xf>
    <xf numFmtId="0" fontId="17" fillId="0" borderId="0" xfId="53" applyFont="1" applyAlignment="1">
      <alignment vertical="top" wrapText="1"/>
      <protection/>
    </xf>
    <xf numFmtId="0" fontId="1" fillId="0" borderId="0" xfId="53" applyFont="1" applyAlignment="1">
      <alignment wrapText="1"/>
      <protection/>
    </xf>
    <xf numFmtId="0" fontId="1" fillId="0" borderId="0" xfId="53" applyFont="1" applyAlignment="1">
      <alignment vertical="top" wrapText="1"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Border="1" applyAlignment="1">
      <alignment horizontal="left" vertical="distributed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textRotation="90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24" xfId="53" applyFont="1" applyBorder="1" applyAlignment="1">
      <alignment horizontal="center" vertical="center" textRotation="90" wrapText="1"/>
      <protection/>
    </xf>
    <xf numFmtId="0" fontId="2" fillId="0" borderId="23" xfId="53" applyFont="1" applyBorder="1" applyAlignment="1">
      <alignment horizontal="center" vertical="center" textRotation="90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0" fillId="0" borderId="10" xfId="53" applyFont="1" applyBorder="1">
      <alignment/>
      <protection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2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0" fontId="3" fillId="0" borderId="0" xfId="53" applyFont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top" wrapText="1"/>
      <protection/>
    </xf>
    <xf numFmtId="192" fontId="2" fillId="0" borderId="10" xfId="53" applyNumberFormat="1" applyFont="1" applyBorder="1" applyAlignment="1">
      <alignment horizontal="center" vertical="center" wrapText="1"/>
      <protection/>
    </xf>
    <xf numFmtId="192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0" xfId="53" applyFont="1" applyBorder="1" applyAlignment="1">
      <alignment vertical="top" wrapText="1"/>
      <protection/>
    </xf>
    <xf numFmtId="0" fontId="2" fillId="0" borderId="10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віт ІІІкв форма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41"/>
  <sheetViews>
    <sheetView tabSelected="1" view="pageBreakPreview" zoomScale="85" zoomScaleSheetLayoutView="85" zoomScalePageLayoutView="0" workbookViewId="0" topLeftCell="A1">
      <selection activeCell="F22" sqref="F22:G22"/>
    </sheetView>
  </sheetViews>
  <sheetFormatPr defaultColWidth="9.00390625" defaultRowHeight="15.75"/>
  <cols>
    <col min="1" max="1" width="9.125" style="14" customWidth="1"/>
    <col min="2" max="2" width="9.25390625" style="14" customWidth="1"/>
    <col min="3" max="3" width="38.375" style="14" customWidth="1"/>
    <col min="4" max="4" width="11.75390625" style="14" customWidth="1"/>
    <col min="5" max="5" width="12.125" style="14" customWidth="1"/>
    <col min="6" max="6" width="10.125" style="14" customWidth="1"/>
    <col min="7" max="7" width="8.875" style="14" customWidth="1"/>
    <col min="8" max="8" width="10.00390625" style="14" customWidth="1"/>
    <col min="9" max="9" width="10.875" style="14" customWidth="1"/>
    <col min="10" max="10" width="11.375" style="14" customWidth="1"/>
    <col min="11" max="14" width="9.00390625" style="14" customWidth="1"/>
    <col min="15" max="15" width="10.125" style="14" customWidth="1"/>
    <col min="16" max="16384" width="9.00390625" style="14" customWidth="1"/>
  </cols>
  <sheetData>
    <row r="1" ht="15">
      <c r="L1" s="14" t="s">
        <v>108</v>
      </c>
    </row>
    <row r="2" ht="15">
      <c r="L2" s="14" t="s">
        <v>109</v>
      </c>
    </row>
    <row r="3" ht="15">
      <c r="L3" s="14" t="s">
        <v>110</v>
      </c>
    </row>
    <row r="5" spans="1:10" ht="18" thickBot="1">
      <c r="A5" s="274" t="s">
        <v>156</v>
      </c>
      <c r="B5" s="274"/>
      <c r="C5" s="274"/>
      <c r="D5" s="274"/>
      <c r="E5" s="274"/>
      <c r="F5" s="274"/>
      <c r="G5" s="274"/>
      <c r="H5" s="274"/>
      <c r="I5" s="274"/>
      <c r="J5" s="274"/>
    </row>
    <row r="7" spans="1:10" ht="20.25" customHeight="1">
      <c r="A7" s="11" t="s">
        <v>16</v>
      </c>
      <c r="B7" s="275" t="s">
        <v>32</v>
      </c>
      <c r="C7" s="275"/>
      <c r="D7" s="275"/>
      <c r="E7" s="275"/>
      <c r="F7" s="275"/>
      <c r="G7" s="20"/>
      <c r="H7" s="30" t="s">
        <v>123</v>
      </c>
      <c r="I7" s="18"/>
      <c r="J7" s="17"/>
    </row>
    <row r="8" spans="1:13" ht="15">
      <c r="A8" s="8" t="s">
        <v>1</v>
      </c>
      <c r="B8" s="276" t="s">
        <v>39</v>
      </c>
      <c r="C8" s="276"/>
      <c r="D8" s="276"/>
      <c r="E8" s="276"/>
      <c r="F8" s="276"/>
      <c r="G8" s="276" t="s">
        <v>130</v>
      </c>
      <c r="H8" s="276"/>
      <c r="I8" s="276"/>
      <c r="J8" s="276"/>
      <c r="K8" s="276"/>
      <c r="L8" s="276"/>
      <c r="M8" s="276"/>
    </row>
    <row r="9" spans="1:2" ht="15">
      <c r="A9" s="1"/>
      <c r="B9" s="1"/>
    </row>
    <row r="10" spans="1:3" ht="15">
      <c r="A10" s="11" t="s">
        <v>17</v>
      </c>
      <c r="B10" s="23" t="s">
        <v>266</v>
      </c>
      <c r="C10" s="23"/>
    </row>
    <row r="11" spans="1:2" ht="15">
      <c r="A11" s="1"/>
      <c r="B11" s="1"/>
    </row>
    <row r="12" spans="1:9" ht="15" customHeight="1">
      <c r="A12" s="1"/>
      <c r="B12" s="277" t="s">
        <v>84</v>
      </c>
      <c r="C12" s="277"/>
      <c r="D12" s="277"/>
      <c r="E12" s="277"/>
      <c r="F12" s="37"/>
      <c r="G12" s="37"/>
      <c r="H12" s="37"/>
      <c r="I12" s="37"/>
    </row>
    <row r="13" spans="1:9" s="33" customFormat="1" ht="15" customHeight="1">
      <c r="A13" s="23"/>
      <c r="B13" s="23"/>
      <c r="C13" s="38"/>
      <c r="D13" s="38"/>
      <c r="E13" s="38"/>
      <c r="F13" s="38"/>
      <c r="G13" s="38"/>
      <c r="H13" s="38"/>
      <c r="I13" s="38"/>
    </row>
    <row r="14" spans="1:3" ht="15" hidden="1">
      <c r="A14" s="11"/>
      <c r="B14" s="1"/>
      <c r="C14" s="1"/>
    </row>
    <row r="15" spans="1:2" ht="15" hidden="1">
      <c r="A15" s="1"/>
      <c r="B15" s="1"/>
    </row>
    <row r="16" spans="1:3" ht="15">
      <c r="A16" s="11" t="s">
        <v>19</v>
      </c>
      <c r="B16" s="1" t="s">
        <v>157</v>
      </c>
      <c r="C16" s="1"/>
    </row>
    <row r="17" spans="1:3" ht="15">
      <c r="A17" s="11"/>
      <c r="B17" s="1" t="s">
        <v>265</v>
      </c>
      <c r="C17" s="1"/>
    </row>
    <row r="18" ht="15" customHeight="1">
      <c r="O18" s="29" t="s">
        <v>61</v>
      </c>
    </row>
    <row r="19" spans="1:15" ht="15" customHeight="1" hidden="1">
      <c r="A19" s="11"/>
      <c r="B19" s="11"/>
      <c r="C19" s="1"/>
      <c r="O19" s="14" t="s">
        <v>61</v>
      </c>
    </row>
    <row r="20" spans="1:15" s="3" customFormat="1" ht="96.75" customHeight="1">
      <c r="A20" s="2" t="s">
        <v>158</v>
      </c>
      <c r="B20" s="264" t="s">
        <v>168</v>
      </c>
      <c r="C20" s="265"/>
      <c r="D20" s="2" t="s">
        <v>60</v>
      </c>
      <c r="E20" s="2" t="s">
        <v>159</v>
      </c>
      <c r="F20" s="264" t="s">
        <v>160</v>
      </c>
      <c r="G20" s="265"/>
      <c r="H20" s="264" t="s">
        <v>161</v>
      </c>
      <c r="I20" s="265"/>
      <c r="J20" s="269" t="s">
        <v>162</v>
      </c>
      <c r="K20" s="269"/>
      <c r="L20" s="269" t="s">
        <v>111</v>
      </c>
      <c r="M20" s="269"/>
      <c r="N20" s="269" t="s">
        <v>163</v>
      </c>
      <c r="O20" s="269"/>
    </row>
    <row r="21" spans="1:15" s="19" customFormat="1" ht="15">
      <c r="A21" s="15">
        <v>1</v>
      </c>
      <c r="B21" s="270">
        <v>2</v>
      </c>
      <c r="C21" s="271"/>
      <c r="D21" s="15">
        <v>3</v>
      </c>
      <c r="E21" s="15">
        <v>4</v>
      </c>
      <c r="F21" s="270">
        <v>5</v>
      </c>
      <c r="G21" s="271"/>
      <c r="H21" s="270">
        <v>6</v>
      </c>
      <c r="I21" s="271"/>
      <c r="J21" s="270">
        <v>7</v>
      </c>
      <c r="K21" s="271"/>
      <c r="L21" s="272">
        <v>8</v>
      </c>
      <c r="M21" s="273"/>
      <c r="N21" s="272">
        <v>9</v>
      </c>
      <c r="O21" s="273"/>
    </row>
    <row r="22" spans="1:15" ht="69" customHeight="1">
      <c r="A22" s="57" t="s">
        <v>221</v>
      </c>
      <c r="B22" s="284" t="s">
        <v>218</v>
      </c>
      <c r="C22" s="285"/>
      <c r="D22" s="2" t="s">
        <v>32</v>
      </c>
      <c r="E22" s="2"/>
      <c r="F22" s="278">
        <f>'2019-2(6.1;6.2;6.3,6.4)'!G11</f>
        <v>135925.27000000002</v>
      </c>
      <c r="G22" s="265"/>
      <c r="H22" s="278">
        <f>'2019-2(6.1;6.2;6.3,6.4)'!K11</f>
        <v>208466</v>
      </c>
      <c r="I22" s="265"/>
      <c r="J22" s="279">
        <f>'2019-2(6.1;6.2;6.3,6.4)'!O11</f>
        <v>238590</v>
      </c>
      <c r="K22" s="280"/>
      <c r="L22" s="278">
        <f>'2019-2(6.1;6.2;6.3,6.4)'!G40</f>
        <v>254585.52999999997</v>
      </c>
      <c r="M22" s="265"/>
      <c r="N22" s="278">
        <f>'2019-2(6.1;6.2;6.3,6.4)'!K40</f>
        <v>268587.73415</v>
      </c>
      <c r="O22" s="265"/>
    </row>
    <row r="23" spans="1:15" ht="15">
      <c r="A23" s="2"/>
      <c r="B23" s="80" t="s">
        <v>155</v>
      </c>
      <c r="C23" s="78"/>
      <c r="D23" s="264"/>
      <c r="E23" s="265"/>
      <c r="F23" s="266">
        <f>F22</f>
        <v>135925.27000000002</v>
      </c>
      <c r="G23" s="267"/>
      <c r="H23" s="266">
        <f>H22</f>
        <v>208466</v>
      </c>
      <c r="I23" s="267"/>
      <c r="J23" s="266">
        <f>J22</f>
        <v>238590</v>
      </c>
      <c r="K23" s="267"/>
      <c r="L23" s="266">
        <f>L22</f>
        <v>254585.52999999997</v>
      </c>
      <c r="M23" s="267"/>
      <c r="N23" s="266">
        <f>N22</f>
        <v>268587.73415</v>
      </c>
      <c r="O23" s="267"/>
    </row>
    <row r="24" spans="1:15" ht="15">
      <c r="A24" s="9"/>
      <c r="B24" s="9"/>
      <c r="C24" s="59"/>
      <c r="D24" s="9"/>
      <c r="E24" s="9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3" ht="15">
      <c r="A25" s="11" t="s">
        <v>20</v>
      </c>
      <c r="B25" s="1" t="s">
        <v>167</v>
      </c>
      <c r="C25" s="1"/>
    </row>
    <row r="26" spans="1:3" ht="15">
      <c r="A26" s="11"/>
      <c r="B26" s="1" t="s">
        <v>267</v>
      </c>
      <c r="C26" s="1"/>
    </row>
    <row r="27" ht="15">
      <c r="O27" s="14" t="s">
        <v>61</v>
      </c>
    </row>
    <row r="28" spans="1:15" s="3" customFormat="1" ht="102.75" customHeight="1">
      <c r="A28" s="2" t="s">
        <v>158</v>
      </c>
      <c r="B28" s="264" t="s">
        <v>168</v>
      </c>
      <c r="C28" s="265"/>
      <c r="D28" s="2" t="s">
        <v>60</v>
      </c>
      <c r="E28" s="2" t="s">
        <v>159</v>
      </c>
      <c r="F28" s="264" t="s">
        <v>160</v>
      </c>
      <c r="G28" s="265"/>
      <c r="H28" s="264" t="s">
        <v>161</v>
      </c>
      <c r="I28" s="265"/>
      <c r="J28" s="269" t="s">
        <v>162</v>
      </c>
      <c r="K28" s="269"/>
      <c r="L28" s="269" t="s">
        <v>111</v>
      </c>
      <c r="M28" s="269"/>
      <c r="N28" s="269" t="s">
        <v>163</v>
      </c>
      <c r="O28" s="269"/>
    </row>
    <row r="29" spans="1:15" s="19" customFormat="1" ht="15">
      <c r="A29" s="15">
        <v>1</v>
      </c>
      <c r="B29" s="270">
        <v>2</v>
      </c>
      <c r="C29" s="271"/>
      <c r="D29" s="15">
        <v>3</v>
      </c>
      <c r="E29" s="15">
        <v>4</v>
      </c>
      <c r="F29" s="283">
        <v>5</v>
      </c>
      <c r="G29" s="283"/>
      <c r="H29" s="283">
        <v>6</v>
      </c>
      <c r="I29" s="283"/>
      <c r="J29" s="283">
        <v>7</v>
      </c>
      <c r="K29" s="283"/>
      <c r="L29" s="268">
        <v>8</v>
      </c>
      <c r="M29" s="268"/>
      <c r="N29" s="268">
        <v>9</v>
      </c>
      <c r="O29" s="268"/>
    </row>
    <row r="30" spans="1:15" ht="54.75" customHeight="1">
      <c r="A30" s="22"/>
      <c r="B30" s="281"/>
      <c r="C30" s="282"/>
      <c r="D30" s="161" t="s">
        <v>32</v>
      </c>
      <c r="E30" s="161"/>
      <c r="F30" s="279"/>
      <c r="G30" s="280"/>
      <c r="H30" s="279"/>
      <c r="I30" s="280"/>
      <c r="J30" s="279"/>
      <c r="K30" s="280"/>
      <c r="L30" s="279"/>
      <c r="M30" s="280"/>
      <c r="N30" s="279"/>
      <c r="O30" s="280"/>
    </row>
    <row r="31" spans="1:15" ht="15" hidden="1">
      <c r="A31" s="57"/>
      <c r="B31" s="57"/>
      <c r="C31" s="4"/>
      <c r="D31" s="269"/>
      <c r="E31" s="269"/>
      <c r="F31" s="264"/>
      <c r="G31" s="265"/>
      <c r="H31" s="264"/>
      <c r="I31" s="265"/>
      <c r="J31" s="264"/>
      <c r="K31" s="265"/>
      <c r="L31" s="264"/>
      <c r="M31" s="265"/>
      <c r="N31" s="264"/>
      <c r="O31" s="265"/>
    </row>
    <row r="32" spans="1:15" ht="15" hidden="1">
      <c r="A32" s="2"/>
      <c r="B32" s="2"/>
      <c r="C32" s="4"/>
      <c r="D32" s="269"/>
      <c r="E32" s="269"/>
      <c r="F32" s="264"/>
      <c r="G32" s="265"/>
      <c r="H32" s="264"/>
      <c r="I32" s="265"/>
      <c r="J32" s="264"/>
      <c r="K32" s="265"/>
      <c r="L32" s="264"/>
      <c r="M32" s="265"/>
      <c r="N32" s="264"/>
      <c r="O32" s="265"/>
    </row>
    <row r="33" spans="1:15" ht="15" hidden="1">
      <c r="A33" s="2"/>
      <c r="B33" s="2"/>
      <c r="C33" s="4"/>
      <c r="D33" s="269"/>
      <c r="E33" s="269"/>
      <c r="F33" s="264"/>
      <c r="G33" s="265"/>
      <c r="H33" s="264"/>
      <c r="I33" s="265"/>
      <c r="J33" s="264"/>
      <c r="K33" s="265"/>
      <c r="L33" s="264"/>
      <c r="M33" s="265"/>
      <c r="N33" s="264"/>
      <c r="O33" s="265"/>
    </row>
    <row r="34" spans="1:15" ht="15">
      <c r="A34" s="2"/>
      <c r="B34" s="80" t="s">
        <v>155</v>
      </c>
      <c r="C34" s="78"/>
      <c r="D34" s="86"/>
      <c r="E34" s="86"/>
      <c r="F34" s="263">
        <f>F30</f>
        <v>0</v>
      </c>
      <c r="G34" s="263"/>
      <c r="H34" s="263">
        <f>H30</f>
        <v>0</v>
      </c>
      <c r="I34" s="263"/>
      <c r="J34" s="266">
        <f>J30</f>
        <v>0</v>
      </c>
      <c r="K34" s="267"/>
      <c r="L34" s="266">
        <f>L30</f>
        <v>0</v>
      </c>
      <c r="M34" s="267"/>
      <c r="N34" s="266">
        <f>N30</f>
        <v>0</v>
      </c>
      <c r="O34" s="267"/>
    </row>
    <row r="35" spans="1:10" ht="40.5" customHeight="1">
      <c r="A35" s="289" t="s">
        <v>104</v>
      </c>
      <c r="B35" s="289"/>
      <c r="C35" s="289"/>
      <c r="D35" s="46"/>
      <c r="E35" s="46"/>
      <c r="F35" s="27"/>
      <c r="G35" s="47"/>
      <c r="H35" s="275" t="s">
        <v>105</v>
      </c>
      <c r="I35" s="275"/>
      <c r="J35" s="61"/>
    </row>
    <row r="36" spans="1:10" ht="16.5">
      <c r="A36" s="48"/>
      <c r="B36" s="48"/>
      <c r="D36" s="286" t="s">
        <v>8</v>
      </c>
      <c r="E36" s="286"/>
      <c r="F36" s="52"/>
      <c r="H36" s="287" t="s">
        <v>31</v>
      </c>
      <c r="I36" s="287"/>
      <c r="J36" s="51"/>
    </row>
    <row r="37" spans="1:10" ht="36.75" customHeight="1">
      <c r="A37" s="289" t="s">
        <v>276</v>
      </c>
      <c r="B37" s="289"/>
      <c r="C37" s="289"/>
      <c r="D37" s="46"/>
      <c r="E37" s="46"/>
      <c r="F37" s="27"/>
      <c r="G37" s="47"/>
      <c r="H37" s="275" t="s">
        <v>277</v>
      </c>
      <c r="I37" s="275"/>
      <c r="J37" s="61"/>
    </row>
    <row r="38" spans="1:10" ht="15.75" customHeight="1">
      <c r="A38" s="48"/>
      <c r="B38" s="48"/>
      <c r="D38" s="286" t="s">
        <v>8</v>
      </c>
      <c r="E38" s="286"/>
      <c r="F38" s="52"/>
      <c r="H38" s="287" t="s">
        <v>31</v>
      </c>
      <c r="I38" s="287"/>
      <c r="J38" s="51"/>
    </row>
    <row r="39" ht="15" hidden="1"/>
    <row r="40" spans="1:10" ht="34.5" customHeight="1">
      <c r="A40" s="288"/>
      <c r="B40" s="288"/>
      <c r="C40" s="288"/>
      <c r="D40" s="46"/>
      <c r="E40" s="46"/>
      <c r="F40" s="27"/>
      <c r="G40" s="47"/>
      <c r="H40" s="275"/>
      <c r="I40" s="275"/>
      <c r="J40" s="61"/>
    </row>
    <row r="41" spans="1:10" ht="15.75" customHeight="1">
      <c r="A41" s="48"/>
      <c r="B41" s="48"/>
      <c r="D41" s="286"/>
      <c r="E41" s="286"/>
      <c r="F41" s="52"/>
      <c r="H41" s="287"/>
      <c r="I41" s="287"/>
      <c r="J41" s="51"/>
    </row>
  </sheetData>
  <sheetProtection/>
  <mergeCells count="82">
    <mergeCell ref="A40:C40"/>
    <mergeCell ref="H40:I40"/>
    <mergeCell ref="J23:K23"/>
    <mergeCell ref="L23:M23"/>
    <mergeCell ref="N23:O23"/>
    <mergeCell ref="A35:C35"/>
    <mergeCell ref="H36:I36"/>
    <mergeCell ref="A37:C37"/>
    <mergeCell ref="H37:I37"/>
    <mergeCell ref="H35:I35"/>
    <mergeCell ref="D41:E41"/>
    <mergeCell ref="H41:I41"/>
    <mergeCell ref="D38:E38"/>
    <mergeCell ref="F23:G23"/>
    <mergeCell ref="H23:I23"/>
    <mergeCell ref="D33:E33"/>
    <mergeCell ref="H38:I38"/>
    <mergeCell ref="D36:E36"/>
    <mergeCell ref="D23:E23"/>
    <mergeCell ref="D32:E32"/>
    <mergeCell ref="B29:C29"/>
    <mergeCell ref="B30:C30"/>
    <mergeCell ref="H22:I22"/>
    <mergeCell ref="F29:G29"/>
    <mergeCell ref="H29:I29"/>
    <mergeCell ref="J29:K29"/>
    <mergeCell ref="F30:G30"/>
    <mergeCell ref="H30:I30"/>
    <mergeCell ref="J22:K22"/>
    <mergeCell ref="B22:C22"/>
    <mergeCell ref="N31:O31"/>
    <mergeCell ref="J30:K30"/>
    <mergeCell ref="L30:M30"/>
    <mergeCell ref="J28:K28"/>
    <mergeCell ref="L28:M28"/>
    <mergeCell ref="L29:M29"/>
    <mergeCell ref="L22:M22"/>
    <mergeCell ref="N22:O22"/>
    <mergeCell ref="F22:G22"/>
    <mergeCell ref="N30:O30"/>
    <mergeCell ref="D31:E31"/>
    <mergeCell ref="F31:G31"/>
    <mergeCell ref="H31:I31"/>
    <mergeCell ref="J31:K31"/>
    <mergeCell ref="L31:M31"/>
    <mergeCell ref="N28:O28"/>
    <mergeCell ref="B28:C28"/>
    <mergeCell ref="A5:J5"/>
    <mergeCell ref="B7:F7"/>
    <mergeCell ref="B8:F8"/>
    <mergeCell ref="G8:M8"/>
    <mergeCell ref="B12:E12"/>
    <mergeCell ref="B20:C20"/>
    <mergeCell ref="F20:G20"/>
    <mergeCell ref="H20:I20"/>
    <mergeCell ref="J20:K20"/>
    <mergeCell ref="N32:O32"/>
    <mergeCell ref="N29:O29"/>
    <mergeCell ref="L20:M20"/>
    <mergeCell ref="N20:O20"/>
    <mergeCell ref="B21:C21"/>
    <mergeCell ref="F21:G21"/>
    <mergeCell ref="H21:I21"/>
    <mergeCell ref="J21:K21"/>
    <mergeCell ref="L21:M21"/>
    <mergeCell ref="N21:O21"/>
    <mergeCell ref="N34:O34"/>
    <mergeCell ref="F33:G33"/>
    <mergeCell ref="H33:I33"/>
    <mergeCell ref="J33:K33"/>
    <mergeCell ref="L33:M33"/>
    <mergeCell ref="N33:O33"/>
    <mergeCell ref="F34:G34"/>
    <mergeCell ref="H34:I34"/>
    <mergeCell ref="F28:G28"/>
    <mergeCell ref="H28:I28"/>
    <mergeCell ref="J34:K34"/>
    <mergeCell ref="L34:M34"/>
    <mergeCell ref="F32:G32"/>
    <mergeCell ref="H32:I32"/>
    <mergeCell ref="J32:K32"/>
    <mergeCell ref="L32:M32"/>
  </mergeCells>
  <printOptions horizontalCentered="1"/>
  <pageMargins left="0" right="0" top="0.2755905511811024" bottom="0" header="0" footer="0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J17"/>
  <sheetViews>
    <sheetView view="pageBreakPreview" zoomScale="85" zoomScaleSheetLayoutView="85" zoomScalePageLayoutView="0" workbookViewId="0" topLeftCell="A9">
      <selection activeCell="F22" sqref="F22:G22"/>
    </sheetView>
  </sheetViews>
  <sheetFormatPr defaultColWidth="9.00390625" defaultRowHeight="15.75"/>
  <cols>
    <col min="1" max="1" width="8.625" style="204" customWidth="1"/>
    <col min="2" max="2" width="50.375" style="204" customWidth="1"/>
    <col min="3" max="3" width="10.625" style="204" customWidth="1"/>
    <col min="4" max="4" width="12.00390625" style="204" customWidth="1"/>
    <col min="5" max="5" width="11.25390625" style="204" customWidth="1"/>
    <col min="6" max="6" width="11.625" style="204" customWidth="1"/>
    <col min="7" max="7" width="11.375" style="204" customWidth="1"/>
    <col min="8" max="8" width="11.25390625" style="204" customWidth="1"/>
    <col min="9" max="9" width="34.625" style="204" customWidth="1"/>
    <col min="10" max="10" width="9.875" style="204" customWidth="1"/>
    <col min="11" max="11" width="10.00390625" style="204" customWidth="1"/>
    <col min="12" max="12" width="10.50390625" style="204" customWidth="1"/>
    <col min="13" max="16384" width="8.75390625" style="204" customWidth="1"/>
  </cols>
  <sheetData>
    <row r="1" spans="1:7" s="169" customFormat="1" ht="15" hidden="1">
      <c r="A1" s="168" t="s">
        <v>92</v>
      </c>
      <c r="B1" s="205" t="s">
        <v>114</v>
      </c>
      <c r="C1" s="205"/>
      <c r="D1" s="205"/>
      <c r="E1" s="205"/>
      <c r="F1" s="205"/>
      <c r="G1" s="205"/>
    </row>
    <row r="2" spans="1:7" s="169" customFormat="1" ht="10.5" customHeight="1" hidden="1">
      <c r="A2" s="168"/>
      <c r="B2" s="205"/>
      <c r="C2" s="205"/>
      <c r="D2" s="205"/>
      <c r="E2" s="205"/>
      <c r="F2" s="205"/>
      <c r="G2" s="205"/>
    </row>
    <row r="3" spans="1:9" s="169" customFormat="1" ht="105" customHeight="1" hidden="1">
      <c r="A3" s="173" t="s">
        <v>21</v>
      </c>
      <c r="B3" s="173" t="s">
        <v>73</v>
      </c>
      <c r="C3" s="173" t="s">
        <v>76</v>
      </c>
      <c r="D3" s="173" t="s">
        <v>74</v>
      </c>
      <c r="E3" s="173" t="s">
        <v>106</v>
      </c>
      <c r="F3" s="330" t="s">
        <v>77</v>
      </c>
      <c r="G3" s="330"/>
      <c r="H3" s="330" t="s">
        <v>75</v>
      </c>
      <c r="I3" s="330"/>
    </row>
    <row r="4" spans="1:9" s="169" customFormat="1" ht="15" hidden="1">
      <c r="A4" s="173">
        <v>1</v>
      </c>
      <c r="B4" s="173">
        <v>2</v>
      </c>
      <c r="C4" s="173">
        <v>3</v>
      </c>
      <c r="D4" s="173">
        <v>4</v>
      </c>
      <c r="E4" s="173">
        <v>5</v>
      </c>
      <c r="F4" s="330">
        <v>6</v>
      </c>
      <c r="G4" s="330"/>
      <c r="H4" s="330">
        <v>7</v>
      </c>
      <c r="I4" s="330"/>
    </row>
    <row r="5" spans="1:9" s="169" customFormat="1" ht="19.5" customHeight="1" hidden="1">
      <c r="A5" s="379"/>
      <c r="B5" s="209" t="s">
        <v>121</v>
      </c>
      <c r="C5" s="380"/>
      <c r="D5" s="380"/>
      <c r="E5" s="380"/>
      <c r="F5" s="330"/>
      <c r="G5" s="330"/>
      <c r="H5" s="330"/>
      <c r="I5" s="330"/>
    </row>
    <row r="6" spans="1:9" s="169" customFormat="1" ht="36" customHeight="1" hidden="1">
      <c r="A6" s="173" t="s">
        <v>36</v>
      </c>
      <c r="B6" s="210" t="s">
        <v>122</v>
      </c>
      <c r="C6" s="173" t="s">
        <v>36</v>
      </c>
      <c r="D6" s="211" t="s">
        <v>36</v>
      </c>
      <c r="E6" s="211" t="s">
        <v>36</v>
      </c>
      <c r="F6" s="355" t="s">
        <v>36</v>
      </c>
      <c r="G6" s="355"/>
      <c r="H6" s="322" t="s">
        <v>36</v>
      </c>
      <c r="I6" s="323"/>
    </row>
    <row r="7" spans="1:9" s="169" customFormat="1" ht="15" hidden="1">
      <c r="A7" s="212"/>
      <c r="B7" s="213" t="s">
        <v>2</v>
      </c>
      <c r="C7" s="212"/>
      <c r="D7" s="214" t="str">
        <f>D6</f>
        <v>-</v>
      </c>
      <c r="E7" s="214" t="str">
        <f>E6</f>
        <v>-</v>
      </c>
      <c r="F7" s="356" t="str">
        <f>F6</f>
        <v>-</v>
      </c>
      <c r="G7" s="356"/>
      <c r="H7" s="357"/>
      <c r="I7" s="357"/>
    </row>
    <row r="8" spans="1:7" s="169" customFormat="1" ht="15" hidden="1">
      <c r="A8" s="168"/>
      <c r="B8" s="205"/>
      <c r="C8" s="205"/>
      <c r="D8" s="205"/>
      <c r="E8" s="205"/>
      <c r="F8" s="205"/>
      <c r="G8" s="205"/>
    </row>
    <row r="9" spans="1:7" s="169" customFormat="1" ht="15">
      <c r="A9" s="168" t="s">
        <v>154</v>
      </c>
      <c r="B9" s="205" t="s">
        <v>115</v>
      </c>
      <c r="C9" s="205"/>
      <c r="D9" s="205"/>
      <c r="E9" s="205"/>
      <c r="F9" s="205"/>
      <c r="G9" s="205"/>
    </row>
    <row r="10" spans="1:7" s="169" customFormat="1" ht="15">
      <c r="A10" s="168"/>
      <c r="B10" s="205"/>
      <c r="C10" s="205"/>
      <c r="D10" s="205"/>
      <c r="E10" s="205"/>
      <c r="F10" s="205"/>
      <c r="G10" s="205"/>
    </row>
    <row r="11" spans="1:9" s="169" customFormat="1" ht="37.5" customHeight="1">
      <c r="A11" s="215" t="s">
        <v>93</v>
      </c>
      <c r="B11" s="358" t="s">
        <v>203</v>
      </c>
      <c r="C11" s="358"/>
      <c r="D11" s="358"/>
      <c r="E11" s="358"/>
      <c r="F11" s="358"/>
      <c r="G11" s="358"/>
      <c r="H11" s="358"/>
      <c r="I11" s="358"/>
    </row>
    <row r="12" spans="1:10" s="169" customFormat="1" ht="55.5" customHeight="1">
      <c r="A12" s="216"/>
      <c r="B12" s="216" t="s">
        <v>104</v>
      </c>
      <c r="C12" s="216"/>
      <c r="D12" s="217"/>
      <c r="E12" s="217"/>
      <c r="F12" s="218"/>
      <c r="G12" s="219"/>
      <c r="H12" s="352" t="s">
        <v>105</v>
      </c>
      <c r="I12" s="352"/>
      <c r="J12" s="220"/>
    </row>
    <row r="13" spans="1:9" s="169" customFormat="1" ht="16.5" customHeight="1">
      <c r="A13" s="221"/>
      <c r="E13" s="353" t="s">
        <v>8</v>
      </c>
      <c r="F13" s="353"/>
      <c r="H13" s="354" t="s">
        <v>31</v>
      </c>
      <c r="I13" s="354"/>
    </row>
    <row r="14" spans="1:9" s="169" customFormat="1" ht="45" customHeight="1">
      <c r="A14" s="222"/>
      <c r="B14" s="223" t="s">
        <v>276</v>
      </c>
      <c r="E14" s="351"/>
      <c r="F14" s="351"/>
      <c r="G14" s="219"/>
      <c r="H14" s="352" t="s">
        <v>277</v>
      </c>
      <c r="I14" s="352"/>
    </row>
    <row r="15" spans="1:9" s="169" customFormat="1" ht="30" customHeight="1">
      <c r="A15" s="221"/>
      <c r="E15" s="353" t="s">
        <v>8</v>
      </c>
      <c r="F15" s="353"/>
      <c r="H15" s="353" t="s">
        <v>31</v>
      </c>
      <c r="I15" s="353"/>
    </row>
    <row r="16" spans="1:9" s="169" customFormat="1" ht="16.5">
      <c r="A16" s="222"/>
      <c r="B16" s="224"/>
      <c r="E16" s="351"/>
      <c r="F16" s="351"/>
      <c r="G16" s="219"/>
      <c r="H16" s="352"/>
      <c r="I16" s="352"/>
    </row>
    <row r="17" spans="1:9" s="169" customFormat="1" ht="18" customHeight="1">
      <c r="A17" s="221"/>
      <c r="E17" s="353"/>
      <c r="F17" s="353"/>
      <c r="H17" s="353"/>
      <c r="I17" s="353"/>
    </row>
    <row r="18" s="169" customFormat="1" ht="15"/>
    <row r="19" s="169" customFormat="1" ht="15"/>
    <row r="20" s="169" customFormat="1" ht="15"/>
    <row r="21" s="169" customFormat="1" ht="15"/>
    <row r="22" s="169" customFormat="1" ht="15"/>
    <row r="23" s="169" customFormat="1" ht="15"/>
    <row r="24" s="169" customFormat="1" ht="15"/>
    <row r="25" s="169" customFormat="1" ht="15"/>
    <row r="26" s="169" customFormat="1" ht="15"/>
    <row r="27" s="169" customFormat="1" ht="15"/>
    <row r="28" s="169" customFormat="1" ht="15"/>
    <row r="29" s="169" customFormat="1" ht="15"/>
    <row r="30" s="169" customFormat="1" ht="15"/>
    <row r="31" s="169" customFormat="1" ht="15"/>
    <row r="32" s="169" customFormat="1" ht="15"/>
    <row r="33" s="169" customFormat="1" ht="15"/>
    <row r="34" s="169" customFormat="1" ht="15"/>
    <row r="35" s="169" customFormat="1" ht="15"/>
    <row r="36" s="169" customFormat="1" ht="15"/>
    <row r="37" s="169" customFormat="1" ht="15"/>
    <row r="38" s="169" customFormat="1" ht="15"/>
    <row r="39" s="169" customFormat="1" ht="15"/>
    <row r="40" s="169" customFormat="1" ht="15"/>
    <row r="41" s="169" customFormat="1" ht="15"/>
    <row r="42" s="169" customFormat="1" ht="15"/>
    <row r="43" s="169" customFormat="1" ht="15"/>
    <row r="44" s="169" customFormat="1" ht="15"/>
    <row r="45" s="169" customFormat="1" ht="15"/>
    <row r="46" s="169" customFormat="1" ht="15"/>
    <row r="47" s="169" customFormat="1" ht="15"/>
    <row r="48" s="169" customFormat="1" ht="15"/>
    <row r="49" s="169" customFormat="1" ht="15"/>
    <row r="50" s="169" customFormat="1" ht="15"/>
    <row r="51" s="169" customFormat="1" ht="15"/>
    <row r="52" s="169" customFormat="1" ht="15"/>
    <row r="53" s="169" customFormat="1" ht="15"/>
    <row r="54" s="169" customFormat="1" ht="15"/>
    <row r="55" s="169" customFormat="1" ht="15"/>
    <row r="56" s="169" customFormat="1" ht="15"/>
    <row r="57" s="169" customFormat="1" ht="15"/>
    <row r="58" s="169" customFormat="1" ht="15"/>
    <row r="59" s="169" customFormat="1" ht="15"/>
    <row r="60" s="169" customFormat="1" ht="15"/>
    <row r="61" s="169" customFormat="1" ht="15"/>
    <row r="62" s="169" customFormat="1" ht="15"/>
    <row r="63" s="169" customFormat="1" ht="15"/>
    <row r="64" s="169" customFormat="1" ht="15"/>
    <row r="65" s="169" customFormat="1" ht="15"/>
    <row r="66" s="169" customFormat="1" ht="15"/>
    <row r="67" s="169" customFormat="1" ht="15"/>
    <row r="68" s="169" customFormat="1" ht="15"/>
    <row r="69" s="169" customFormat="1" ht="15"/>
    <row r="70" s="169" customFormat="1" ht="15"/>
    <row r="71" s="169" customFormat="1" ht="15"/>
    <row r="72" s="169" customFormat="1" ht="15"/>
    <row r="73" s="169" customFormat="1" ht="15"/>
    <row r="74" s="169" customFormat="1" ht="15"/>
    <row r="75" s="169" customFormat="1" ht="15"/>
    <row r="76" s="169" customFormat="1" ht="15"/>
    <row r="77" s="169" customFormat="1" ht="15"/>
    <row r="78" s="169" customFormat="1" ht="15"/>
    <row r="79" s="169" customFormat="1" ht="15"/>
    <row r="80" s="169" customFormat="1" ht="15"/>
    <row r="81" s="169" customFormat="1" ht="15"/>
    <row r="82" s="169" customFormat="1" ht="15"/>
    <row r="83" s="169" customFormat="1" ht="15"/>
    <row r="84" s="169" customFormat="1" ht="15"/>
    <row r="85" s="169" customFormat="1" ht="15"/>
    <row r="86" s="169" customFormat="1" ht="15"/>
    <row r="87" s="169" customFormat="1" ht="15"/>
    <row r="88" s="169" customFormat="1" ht="15"/>
    <row r="89" s="169" customFormat="1" ht="15"/>
    <row r="90" s="169" customFormat="1" ht="15"/>
    <row r="91" s="169" customFormat="1" ht="15"/>
    <row r="92" s="169" customFormat="1" ht="15"/>
    <row r="93" s="169" customFormat="1" ht="15"/>
    <row r="94" s="169" customFormat="1" ht="15"/>
    <row r="95" s="169" customFormat="1" ht="15"/>
    <row r="96" s="169" customFormat="1" ht="15"/>
    <row r="97" s="169" customFormat="1" ht="15"/>
    <row r="98" s="169" customFormat="1" ht="15"/>
    <row r="99" s="169" customFormat="1" ht="15"/>
    <row r="100" s="169" customFormat="1" ht="15"/>
    <row r="101" s="169" customFormat="1" ht="15"/>
    <row r="102" s="169" customFormat="1" ht="15"/>
    <row r="103" s="169" customFormat="1" ht="15"/>
    <row r="104" s="169" customFormat="1" ht="15"/>
    <row r="105" s="169" customFormat="1" ht="15"/>
    <row r="106" s="169" customFormat="1" ht="15"/>
    <row r="107" s="169" customFormat="1" ht="15"/>
    <row r="108" s="169" customFormat="1" ht="15"/>
    <row r="109" s="169" customFormat="1" ht="15"/>
    <row r="110" s="169" customFormat="1" ht="15"/>
    <row r="111" s="169" customFormat="1" ht="15"/>
    <row r="112" s="169" customFormat="1" ht="15"/>
    <row r="113" s="169" customFormat="1" ht="15"/>
    <row r="114" s="169" customFormat="1" ht="15"/>
    <row r="115" s="169" customFormat="1" ht="15"/>
    <row r="116" s="169" customFormat="1" ht="15"/>
    <row r="117" s="169" customFormat="1" ht="15"/>
    <row r="118" s="169" customFormat="1" ht="15"/>
    <row r="119" s="169" customFormat="1" ht="15"/>
    <row r="120" s="169" customFormat="1" ht="15"/>
    <row r="121" s="169" customFormat="1" ht="15"/>
    <row r="122" s="169" customFormat="1" ht="15"/>
  </sheetData>
  <sheetProtection/>
  <mergeCells count="22">
    <mergeCell ref="F3:G3"/>
    <mergeCell ref="H3:I3"/>
    <mergeCell ref="F4:G4"/>
    <mergeCell ref="H4:I4"/>
    <mergeCell ref="F5:G5"/>
    <mergeCell ref="H5:I5"/>
    <mergeCell ref="F6:G6"/>
    <mergeCell ref="H6:I6"/>
    <mergeCell ref="F7:G7"/>
    <mergeCell ref="H7:I7"/>
    <mergeCell ref="B11:I11"/>
    <mergeCell ref="H12:I12"/>
    <mergeCell ref="E16:F16"/>
    <mergeCell ref="H16:I16"/>
    <mergeCell ref="E17:F17"/>
    <mergeCell ref="H17:I17"/>
    <mergeCell ref="E13:F13"/>
    <mergeCell ref="H13:I13"/>
    <mergeCell ref="E14:F14"/>
    <mergeCell ref="H14:I14"/>
    <mergeCell ref="E15:F15"/>
    <mergeCell ref="H15:I15"/>
  </mergeCells>
  <printOptions horizontalCentered="1"/>
  <pageMargins left="0" right="0" top="0.35433070866141736" bottom="0" header="0" footer="0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N85"/>
  <sheetViews>
    <sheetView view="pageBreakPreview" zoomScaleSheetLayoutView="100" zoomScalePageLayoutView="0" workbookViewId="0" topLeftCell="A76">
      <selection activeCell="F22" sqref="F22:G22"/>
    </sheetView>
  </sheetViews>
  <sheetFormatPr defaultColWidth="9.00390625" defaultRowHeight="15.75"/>
  <cols>
    <col min="1" max="1" width="11.75390625" style="14" customWidth="1"/>
    <col min="2" max="2" width="9.25390625" style="14" customWidth="1"/>
    <col min="3" max="3" width="27.75390625" style="14" customWidth="1"/>
    <col min="4" max="4" width="12.50390625" style="14" customWidth="1"/>
    <col min="5" max="5" width="23.125" style="14" customWidth="1"/>
    <col min="6" max="6" width="16.625" style="14" customWidth="1"/>
    <col min="7" max="7" width="13.50390625" style="14" customWidth="1"/>
    <col min="8" max="8" width="35.125" style="14" customWidth="1"/>
    <col min="9" max="9" width="14.50390625" style="14" customWidth="1"/>
    <col min="10" max="16384" width="9.00390625" style="41" customWidth="1"/>
  </cols>
  <sheetData>
    <row r="2" spans="8:11" ht="15">
      <c r="H2" s="14" t="s">
        <v>116</v>
      </c>
      <c r="J2" s="14"/>
      <c r="K2" s="14"/>
    </row>
    <row r="3" spans="8:11" ht="15">
      <c r="H3" s="14" t="s">
        <v>109</v>
      </c>
      <c r="J3" s="14"/>
      <c r="K3" s="14"/>
    </row>
    <row r="4" spans="8:11" ht="15">
      <c r="H4" s="14" t="s">
        <v>110</v>
      </c>
      <c r="J4" s="14"/>
      <c r="K4" s="14"/>
    </row>
    <row r="5" spans="10:11" ht="6.75" customHeight="1">
      <c r="J5" s="14"/>
      <c r="K5" s="14"/>
    </row>
    <row r="6" spans="10:11" ht="15" hidden="1">
      <c r="J6" s="14"/>
      <c r="K6" s="14"/>
    </row>
    <row r="7" spans="1:8" ht="25.5" customHeight="1" thickBot="1">
      <c r="A7" s="274" t="s">
        <v>204</v>
      </c>
      <c r="B7" s="274"/>
      <c r="C7" s="274"/>
      <c r="D7" s="274"/>
      <c r="E7" s="274"/>
      <c r="F7" s="274"/>
      <c r="G7" s="274"/>
      <c r="H7" s="274"/>
    </row>
    <row r="9" spans="1:14" s="232" customFormat="1" ht="13.5">
      <c r="A9" s="225" t="s">
        <v>16</v>
      </c>
      <c r="B9" s="371" t="s">
        <v>32</v>
      </c>
      <c r="C9" s="371"/>
      <c r="D9" s="371"/>
      <c r="E9" s="371"/>
      <c r="F9" s="371"/>
      <c r="G9" s="226"/>
      <c r="H9" s="227" t="s">
        <v>123</v>
      </c>
      <c r="I9" s="228"/>
      <c r="J9" s="229"/>
      <c r="K9" s="230"/>
      <c r="L9" s="231"/>
      <c r="M9" s="231"/>
      <c r="N9" s="231"/>
    </row>
    <row r="10" spans="1:14" s="232" customFormat="1" ht="18" customHeight="1">
      <c r="A10" s="233" t="s">
        <v>1</v>
      </c>
      <c r="B10" s="368" t="s">
        <v>39</v>
      </c>
      <c r="C10" s="368"/>
      <c r="D10" s="368"/>
      <c r="E10" s="368"/>
      <c r="F10" s="368"/>
      <c r="G10" s="372" t="s">
        <v>130</v>
      </c>
      <c r="H10" s="372"/>
      <c r="I10" s="372"/>
      <c r="J10" s="234"/>
      <c r="K10" s="234"/>
      <c r="L10" s="234"/>
      <c r="M10" s="234"/>
      <c r="N10" s="235"/>
    </row>
    <row r="11" spans="1:11" s="232" customFormat="1" ht="6" customHeight="1">
      <c r="A11" s="6"/>
      <c r="H11" s="126"/>
      <c r="I11" s="126"/>
      <c r="J11" s="236"/>
      <c r="K11" s="237"/>
    </row>
    <row r="12" spans="1:14" s="232" customFormat="1" ht="13.5">
      <c r="A12" s="225" t="s">
        <v>17</v>
      </c>
      <c r="B12" s="371" t="str">
        <f>B9</f>
        <v>Виконавчий комітет Сумської міської ради</v>
      </c>
      <c r="C12" s="371"/>
      <c r="D12" s="371"/>
      <c r="E12" s="371"/>
      <c r="F12" s="371"/>
      <c r="G12" s="238"/>
      <c r="H12" s="227" t="s">
        <v>124</v>
      </c>
      <c r="I12" s="238"/>
      <c r="J12" s="239"/>
      <c r="K12" s="230"/>
      <c r="L12" s="231"/>
      <c r="M12" s="231"/>
      <c r="N12" s="231"/>
    </row>
    <row r="13" spans="1:14" s="232" customFormat="1" ht="13.5">
      <c r="A13" s="233" t="s">
        <v>1</v>
      </c>
      <c r="B13" s="373" t="s">
        <v>133</v>
      </c>
      <c r="C13" s="373"/>
      <c r="D13" s="373"/>
      <c r="E13" s="373"/>
      <c r="F13" s="373"/>
      <c r="G13" s="240" t="s">
        <v>130</v>
      </c>
      <c r="H13" s="240"/>
      <c r="I13" s="240"/>
      <c r="J13" s="240"/>
      <c r="K13" s="240"/>
      <c r="L13" s="240"/>
      <c r="M13" s="240"/>
      <c r="N13" s="235"/>
    </row>
    <row r="14" spans="1:10" s="232" customFormat="1" ht="9" customHeight="1">
      <c r="A14" s="6"/>
      <c r="H14" s="126"/>
      <c r="I14" s="126"/>
      <c r="J14" s="126"/>
    </row>
    <row r="15" spans="1:14" s="232" customFormat="1" ht="13.5">
      <c r="A15" s="225" t="s">
        <v>19</v>
      </c>
      <c r="B15" s="367" t="s">
        <v>290</v>
      </c>
      <c r="C15" s="367"/>
      <c r="D15" s="367"/>
      <c r="E15" s="367"/>
      <c r="F15" s="367"/>
      <c r="G15" s="229"/>
      <c r="H15" s="227" t="s">
        <v>291</v>
      </c>
      <c r="I15" s="229"/>
      <c r="J15" s="239"/>
      <c r="K15" s="230"/>
      <c r="L15" s="231"/>
      <c r="M15" s="231"/>
      <c r="N15" s="231"/>
    </row>
    <row r="16" spans="1:14" s="232" customFormat="1" ht="33" customHeight="1">
      <c r="A16" s="233" t="s">
        <v>1</v>
      </c>
      <c r="B16" s="286" t="s">
        <v>136</v>
      </c>
      <c r="C16" s="286"/>
      <c r="D16" s="286"/>
      <c r="E16" s="286"/>
      <c r="F16" s="286"/>
      <c r="G16" s="368" t="s">
        <v>131</v>
      </c>
      <c r="H16" s="368"/>
      <c r="I16" s="368"/>
      <c r="J16" s="241"/>
      <c r="K16" s="241"/>
      <c r="L16" s="241"/>
      <c r="M16" s="241"/>
      <c r="N16" s="235"/>
    </row>
    <row r="17" spans="1:8" ht="15.75" customHeight="1">
      <c r="A17" s="106" t="s">
        <v>20</v>
      </c>
      <c r="B17" s="306" t="s">
        <v>205</v>
      </c>
      <c r="C17" s="306"/>
      <c r="D17" s="306"/>
      <c r="E17" s="306"/>
      <c r="F17" s="306"/>
      <c r="G17" s="306"/>
      <c r="H17" s="306"/>
    </row>
    <row r="18" spans="1:8" ht="15">
      <c r="A18" s="106"/>
      <c r="B18" s="106"/>
      <c r="C18" s="105"/>
      <c r="D18" s="105"/>
      <c r="E18" s="105"/>
      <c r="F18" s="105"/>
      <c r="G18" s="105"/>
      <c r="H18" s="105"/>
    </row>
    <row r="19" spans="1:8" ht="18" customHeight="1">
      <c r="A19" s="21" t="s">
        <v>132</v>
      </c>
      <c r="B19" s="306" t="s">
        <v>278</v>
      </c>
      <c r="C19" s="306"/>
      <c r="D19" s="306"/>
      <c r="E19" s="306"/>
      <c r="F19" s="306"/>
      <c r="G19" s="306"/>
      <c r="H19" s="306"/>
    </row>
    <row r="20" ht="15">
      <c r="H20" s="25" t="s">
        <v>61</v>
      </c>
    </row>
    <row r="21" spans="1:9" s="9" customFormat="1" ht="42.75" customHeight="1">
      <c r="A21" s="307" t="s">
        <v>192</v>
      </c>
      <c r="B21" s="347" t="s">
        <v>38</v>
      </c>
      <c r="C21" s="291"/>
      <c r="D21" s="307" t="s">
        <v>142</v>
      </c>
      <c r="E21" s="307" t="s">
        <v>143</v>
      </c>
      <c r="F21" s="264" t="s">
        <v>181</v>
      </c>
      <c r="G21" s="265"/>
      <c r="H21" s="307" t="s">
        <v>206</v>
      </c>
      <c r="I21" s="107"/>
    </row>
    <row r="22" spans="1:9" s="9" customFormat="1" ht="83.25" customHeight="1">
      <c r="A22" s="308"/>
      <c r="B22" s="350"/>
      <c r="C22" s="292"/>
      <c r="D22" s="308"/>
      <c r="E22" s="308"/>
      <c r="F22" s="2" t="s">
        <v>94</v>
      </c>
      <c r="G22" s="36" t="s">
        <v>78</v>
      </c>
      <c r="H22" s="308"/>
      <c r="I22" s="107"/>
    </row>
    <row r="23" spans="1:9" s="26" customFormat="1" ht="15.75" customHeight="1">
      <c r="A23" s="44">
        <v>1</v>
      </c>
      <c r="B23" s="341">
        <v>2</v>
      </c>
      <c r="C23" s="342"/>
      <c r="D23" s="44">
        <v>3</v>
      </c>
      <c r="E23" s="44">
        <v>4</v>
      </c>
      <c r="F23" s="44">
        <v>5</v>
      </c>
      <c r="G23" s="44">
        <v>6</v>
      </c>
      <c r="H23" s="44">
        <v>7</v>
      </c>
      <c r="I23" s="3"/>
    </row>
    <row r="24" spans="1:9" s="26" customFormat="1" ht="28.5" customHeight="1">
      <c r="A24" s="62"/>
      <c r="B24" s="375" t="s">
        <v>218</v>
      </c>
      <c r="C24" s="376"/>
      <c r="D24" s="53"/>
      <c r="E24" s="54"/>
      <c r="F24" s="53"/>
      <c r="G24" s="55"/>
      <c r="H24" s="44"/>
      <c r="I24" s="3"/>
    </row>
    <row r="25" spans="1:9" s="26" customFormat="1" ht="15.75" customHeight="1">
      <c r="A25" s="2">
        <v>2210</v>
      </c>
      <c r="B25" s="365" t="s">
        <v>83</v>
      </c>
      <c r="C25" s="366"/>
      <c r="D25" s="100">
        <f>'2019-2(6.1;6.2;6.3,6.4)'!D8</f>
        <v>2415.95</v>
      </c>
      <c r="E25" s="100">
        <f>'2019-2(6.1;6.2;6.3,6.4)'!K8</f>
        <v>20620</v>
      </c>
      <c r="F25" s="109">
        <f>'2019-2(6.1;6.2;6.3,6.4)'!L8</f>
        <v>20890</v>
      </c>
      <c r="G25" s="55"/>
      <c r="H25" s="44"/>
      <c r="I25" s="3"/>
    </row>
    <row r="26" spans="1:9" s="26" customFormat="1" ht="15.75" customHeight="1">
      <c r="A26" s="2">
        <v>2240</v>
      </c>
      <c r="B26" s="365" t="s">
        <v>220</v>
      </c>
      <c r="C26" s="366"/>
      <c r="D26" s="100">
        <f>'2019-2(6.1;6.2;6.3,6.4)'!D9</f>
        <v>13809.32</v>
      </c>
      <c r="E26" s="100">
        <f>'2019-2(6.1;6.2;6.3,6.4)'!K9</f>
        <v>57658</v>
      </c>
      <c r="F26" s="109">
        <f>'2019-2(6.1;6.2;6.3,6.4)'!L9</f>
        <v>75722</v>
      </c>
      <c r="G26" s="55"/>
      <c r="H26" s="44"/>
      <c r="I26" s="3"/>
    </row>
    <row r="27" spans="1:9" s="26" customFormat="1" ht="15.75" customHeight="1">
      <c r="A27" s="256">
        <v>2700</v>
      </c>
      <c r="B27" s="377" t="s">
        <v>219</v>
      </c>
      <c r="C27" s="378"/>
      <c r="D27" s="100">
        <f>'2019-2(6.1;6.2;6.3,6.4)'!D10</f>
        <v>119700</v>
      </c>
      <c r="E27" s="100">
        <f>'2019-2(6.1;6.2;6.3,6.4)'!K10</f>
        <v>130188</v>
      </c>
      <c r="F27" s="109">
        <f>'2019-2(6.1;6.2;6.3,6.4)'!L10</f>
        <v>141978</v>
      </c>
      <c r="G27" s="55"/>
      <c r="H27" s="44"/>
      <c r="I27" s="3"/>
    </row>
    <row r="28" spans="1:9" s="26" customFormat="1" ht="15.75" customHeight="1">
      <c r="A28" s="110"/>
      <c r="B28" s="369" t="s">
        <v>260</v>
      </c>
      <c r="C28" s="370"/>
      <c r="D28" s="55">
        <f>D25+D26+D27</f>
        <v>135925.27</v>
      </c>
      <c r="E28" s="55">
        <f>E25+E26+E27</f>
        <v>208466</v>
      </c>
      <c r="F28" s="55">
        <f>F25+F26+F27</f>
        <v>238590</v>
      </c>
      <c r="G28" s="55" t="s">
        <v>36</v>
      </c>
      <c r="H28" s="44"/>
      <c r="I28" s="3"/>
    </row>
    <row r="30" spans="1:9" s="92" customFormat="1" ht="13.5" customHeight="1">
      <c r="A30" s="1" t="s">
        <v>95</v>
      </c>
      <c r="B30" s="1"/>
      <c r="C30" s="111"/>
      <c r="D30" s="111"/>
      <c r="E30" s="111"/>
      <c r="F30" s="111"/>
      <c r="G30" s="111"/>
      <c r="H30" s="111"/>
      <c r="I30" s="1"/>
    </row>
    <row r="33" spans="1:8" ht="29.25" customHeight="1">
      <c r="A33" s="264" t="s">
        <v>21</v>
      </c>
      <c r="B33" s="265"/>
      <c r="C33" s="2" t="s">
        <v>73</v>
      </c>
      <c r="D33" s="2" t="s">
        <v>42</v>
      </c>
      <c r="E33" s="2" t="s">
        <v>43</v>
      </c>
      <c r="F33" s="269" t="s">
        <v>207</v>
      </c>
      <c r="G33" s="269"/>
      <c r="H33" s="2" t="s">
        <v>208</v>
      </c>
    </row>
    <row r="34" spans="1:9" s="27" customFormat="1" ht="15">
      <c r="A34" s="341">
        <v>1</v>
      </c>
      <c r="B34" s="342"/>
      <c r="C34" s="44">
        <v>2</v>
      </c>
      <c r="D34" s="44">
        <v>3</v>
      </c>
      <c r="E34" s="44">
        <v>4</v>
      </c>
      <c r="F34" s="374">
        <v>5</v>
      </c>
      <c r="G34" s="374"/>
      <c r="H34" s="44">
        <v>6</v>
      </c>
      <c r="I34" s="108"/>
    </row>
    <row r="35" spans="1:9" s="27" customFormat="1" ht="15">
      <c r="A35" s="341"/>
      <c r="B35" s="342"/>
      <c r="C35" s="112"/>
      <c r="D35" s="44"/>
      <c r="E35" s="44"/>
      <c r="F35" s="343"/>
      <c r="G35" s="344"/>
      <c r="H35" s="44"/>
      <c r="I35" s="108"/>
    </row>
    <row r="36" spans="1:9" s="27" customFormat="1" ht="15">
      <c r="A36" s="341"/>
      <c r="B36" s="342"/>
      <c r="C36" s="112"/>
      <c r="D36" s="44"/>
      <c r="E36" s="44"/>
      <c r="F36" s="343"/>
      <c r="G36" s="344"/>
      <c r="H36" s="44"/>
      <c r="I36" s="108"/>
    </row>
    <row r="37" spans="1:9" s="27" customFormat="1" ht="15">
      <c r="A37" s="341"/>
      <c r="B37" s="342"/>
      <c r="C37" s="112" t="s">
        <v>44</v>
      </c>
      <c r="D37" s="44"/>
      <c r="E37" s="44"/>
      <c r="F37" s="343"/>
      <c r="G37" s="344"/>
      <c r="H37" s="44"/>
      <c r="I37" s="108"/>
    </row>
    <row r="38" spans="1:9" s="27" customFormat="1" ht="15">
      <c r="A38" s="341"/>
      <c r="B38" s="342"/>
      <c r="C38" s="112" t="s">
        <v>79</v>
      </c>
      <c r="D38" s="44"/>
      <c r="E38" s="44"/>
      <c r="F38" s="343"/>
      <c r="G38" s="344"/>
      <c r="H38" s="44"/>
      <c r="I38" s="108"/>
    </row>
    <row r="39" spans="1:8" ht="15">
      <c r="A39" s="341"/>
      <c r="B39" s="342"/>
      <c r="C39" s="112" t="s">
        <v>45</v>
      </c>
      <c r="D39" s="49"/>
      <c r="E39" s="49"/>
      <c r="F39" s="343"/>
      <c r="G39" s="344"/>
      <c r="H39" s="49"/>
    </row>
    <row r="40" spans="1:8" ht="15">
      <c r="A40" s="341"/>
      <c r="B40" s="342"/>
      <c r="C40" s="112" t="s">
        <v>79</v>
      </c>
      <c r="D40" s="49"/>
      <c r="E40" s="49"/>
      <c r="F40" s="343"/>
      <c r="G40" s="344"/>
      <c r="H40" s="49"/>
    </row>
    <row r="41" spans="1:8" ht="15">
      <c r="A41" s="341"/>
      <c r="B41" s="342"/>
      <c r="C41" s="112" t="s">
        <v>46</v>
      </c>
      <c r="D41" s="49"/>
      <c r="E41" s="49"/>
      <c r="F41" s="343"/>
      <c r="G41" s="344"/>
      <c r="H41" s="49"/>
    </row>
    <row r="42" spans="1:8" ht="15">
      <c r="A42" s="341"/>
      <c r="B42" s="342"/>
      <c r="C42" s="112" t="s">
        <v>79</v>
      </c>
      <c r="D42" s="49"/>
      <c r="E42" s="49"/>
      <c r="F42" s="343"/>
      <c r="G42" s="344"/>
      <c r="H42" s="49"/>
    </row>
    <row r="43" spans="1:8" ht="15">
      <c r="A43" s="341"/>
      <c r="B43" s="342"/>
      <c r="C43" s="112" t="s">
        <v>47</v>
      </c>
      <c r="D43" s="49"/>
      <c r="E43" s="49"/>
      <c r="F43" s="343"/>
      <c r="G43" s="344"/>
      <c r="H43" s="49"/>
    </row>
    <row r="44" spans="1:8" ht="15">
      <c r="A44" s="341"/>
      <c r="B44" s="342"/>
      <c r="C44" s="112" t="s">
        <v>79</v>
      </c>
      <c r="D44" s="49"/>
      <c r="E44" s="49"/>
      <c r="F44" s="343"/>
      <c r="G44" s="344"/>
      <c r="H44" s="49"/>
    </row>
    <row r="46" spans="1:9" s="92" customFormat="1" ht="30" customHeight="1">
      <c r="A46" s="306" t="s">
        <v>279</v>
      </c>
      <c r="B46" s="306"/>
      <c r="C46" s="306"/>
      <c r="D46" s="306"/>
      <c r="E46" s="306"/>
      <c r="F46" s="306"/>
      <c r="G46" s="306"/>
      <c r="H46" s="306"/>
      <c r="I46" s="1"/>
    </row>
    <row r="47" spans="3:8" ht="13.5" customHeight="1">
      <c r="C47" s="111"/>
      <c r="D47" s="111"/>
      <c r="E47" s="111"/>
      <c r="F47" s="111"/>
      <c r="G47" s="111"/>
      <c r="H47" s="111"/>
    </row>
    <row r="48" spans="3:9" ht="13.5" customHeight="1">
      <c r="C48" s="111"/>
      <c r="D48" s="111"/>
      <c r="E48" s="111"/>
      <c r="F48" s="111"/>
      <c r="G48" s="111"/>
      <c r="H48" s="41"/>
      <c r="I48" s="113"/>
    </row>
    <row r="49" spans="1:9" ht="13.5" customHeight="1">
      <c r="A49" s="112" t="s">
        <v>155</v>
      </c>
      <c r="B49" s="112"/>
      <c r="C49" s="114"/>
      <c r="D49" s="112"/>
      <c r="E49" s="112"/>
      <c r="F49" s="112"/>
      <c r="G49" s="112"/>
      <c r="H49" s="112"/>
      <c r="I49" s="115"/>
    </row>
    <row r="50" spans="3:8" ht="13.5" customHeight="1">
      <c r="C50" s="111"/>
      <c r="D50" s="111"/>
      <c r="E50" s="111"/>
      <c r="F50" s="111"/>
      <c r="G50" s="111"/>
      <c r="H50" s="111"/>
    </row>
    <row r="51" spans="1:8" ht="15" customHeight="1">
      <c r="A51" s="21" t="s">
        <v>134</v>
      </c>
      <c r="B51" s="306" t="s">
        <v>280</v>
      </c>
      <c r="C51" s="306"/>
      <c r="D51" s="306"/>
      <c r="E51" s="306"/>
      <c r="F51" s="306"/>
      <c r="G51" s="306"/>
      <c r="H51" s="306"/>
    </row>
    <row r="52" spans="3:8" ht="13.5" customHeight="1">
      <c r="C52" s="111"/>
      <c r="D52" s="111"/>
      <c r="E52" s="111"/>
      <c r="F52" s="111"/>
      <c r="G52" s="111"/>
      <c r="H52" s="25" t="s">
        <v>61</v>
      </c>
    </row>
    <row r="53" spans="1:8" ht="32.25" customHeight="1">
      <c r="A53" s="269" t="s">
        <v>14</v>
      </c>
      <c r="B53" s="347" t="s">
        <v>38</v>
      </c>
      <c r="C53" s="291"/>
      <c r="D53" s="269" t="s">
        <v>118</v>
      </c>
      <c r="E53" s="269"/>
      <c r="F53" s="269" t="s">
        <v>209</v>
      </c>
      <c r="G53" s="269"/>
      <c r="H53" s="307" t="s">
        <v>210</v>
      </c>
    </row>
    <row r="54" spans="1:8" ht="39" customHeight="1">
      <c r="A54" s="269"/>
      <c r="B54" s="350"/>
      <c r="C54" s="292"/>
      <c r="D54" s="2" t="s">
        <v>80</v>
      </c>
      <c r="E54" s="35" t="s">
        <v>211</v>
      </c>
      <c r="F54" s="2" t="s">
        <v>80</v>
      </c>
      <c r="G54" s="35" t="s">
        <v>211</v>
      </c>
      <c r="H54" s="308"/>
    </row>
    <row r="55" spans="1:8" ht="13.5" customHeight="1">
      <c r="A55" s="2">
        <v>1</v>
      </c>
      <c r="B55" s="264">
        <v>2</v>
      </c>
      <c r="C55" s="265"/>
      <c r="D55" s="2">
        <v>3</v>
      </c>
      <c r="E55" s="2">
        <v>4</v>
      </c>
      <c r="F55" s="2">
        <v>5</v>
      </c>
      <c r="G55" s="2">
        <v>6</v>
      </c>
      <c r="H55" s="2">
        <v>7</v>
      </c>
    </row>
    <row r="56" spans="1:8" ht="13.5" customHeight="1">
      <c r="A56" s="4"/>
      <c r="B56" s="365"/>
      <c r="C56" s="366"/>
      <c r="D56" s="2"/>
      <c r="E56" s="2"/>
      <c r="F56" s="2"/>
      <c r="G56" s="2"/>
      <c r="H56" s="2"/>
    </row>
    <row r="57" spans="1:8" ht="13.5" customHeight="1">
      <c r="A57" s="4"/>
      <c r="B57" s="365"/>
      <c r="C57" s="366"/>
      <c r="D57" s="2"/>
      <c r="E57" s="2"/>
      <c r="F57" s="2"/>
      <c r="G57" s="2"/>
      <c r="H57" s="2"/>
    </row>
    <row r="58" spans="1:8" ht="13.5" customHeight="1">
      <c r="A58" s="4"/>
      <c r="B58" s="365"/>
      <c r="C58" s="366"/>
      <c r="D58" s="2"/>
      <c r="E58" s="2"/>
      <c r="F58" s="2"/>
      <c r="G58" s="2"/>
      <c r="H58" s="2"/>
    </row>
    <row r="59" spans="1:8" ht="13.5" customHeight="1">
      <c r="A59" s="4"/>
      <c r="B59" s="365"/>
      <c r="C59" s="366"/>
      <c r="D59" s="2"/>
      <c r="E59" s="2"/>
      <c r="F59" s="2"/>
      <c r="G59" s="2"/>
      <c r="H59" s="2"/>
    </row>
    <row r="60" spans="1:8" ht="13.5" customHeight="1">
      <c r="A60" s="4"/>
      <c r="B60" s="365"/>
      <c r="C60" s="366"/>
      <c r="D60" s="2"/>
      <c r="E60" s="2"/>
      <c r="F60" s="2"/>
      <c r="G60" s="2"/>
      <c r="H60" s="2"/>
    </row>
    <row r="61" spans="3:8" ht="13.5" customHeight="1">
      <c r="C61" s="111"/>
      <c r="D61" s="111"/>
      <c r="E61" s="111"/>
      <c r="F61" s="111"/>
      <c r="G61" s="111"/>
      <c r="H61" s="111"/>
    </row>
    <row r="62" spans="1:9" s="92" customFormat="1" ht="13.5" customHeight="1">
      <c r="A62" s="1" t="s">
        <v>281</v>
      </c>
      <c r="B62" s="1"/>
      <c r="C62" s="111"/>
      <c r="D62" s="111"/>
      <c r="E62" s="111"/>
      <c r="F62" s="111"/>
      <c r="G62" s="111"/>
      <c r="H62" s="111"/>
      <c r="I62" s="1"/>
    </row>
    <row r="63" spans="1:8" ht="13.5" customHeight="1">
      <c r="A63" s="116"/>
      <c r="B63" s="116"/>
      <c r="C63" s="111"/>
      <c r="D63" s="111"/>
      <c r="E63" s="111"/>
      <c r="F63" s="111"/>
      <c r="G63" s="111"/>
      <c r="H63" s="111"/>
    </row>
    <row r="64" spans="1:9" ht="73.5" customHeight="1">
      <c r="A64" s="359" t="s">
        <v>21</v>
      </c>
      <c r="B64" s="360"/>
      <c r="C64" s="7" t="s">
        <v>73</v>
      </c>
      <c r="D64" s="7" t="s">
        <v>42</v>
      </c>
      <c r="E64" s="7" t="s">
        <v>43</v>
      </c>
      <c r="F64" s="7" t="s">
        <v>119</v>
      </c>
      <c r="G64" s="7" t="s">
        <v>120</v>
      </c>
      <c r="H64" s="7" t="s">
        <v>212</v>
      </c>
      <c r="I64" s="7" t="s">
        <v>213</v>
      </c>
    </row>
    <row r="65" spans="1:9" ht="13.5" customHeight="1">
      <c r="A65" s="359">
        <v>1</v>
      </c>
      <c r="B65" s="360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</row>
    <row r="66" spans="1:9" ht="13.5" customHeight="1">
      <c r="A66" s="359"/>
      <c r="B66" s="360"/>
      <c r="C66" s="118" t="s">
        <v>44</v>
      </c>
      <c r="D66" s="117"/>
      <c r="E66" s="117"/>
      <c r="F66" s="117"/>
      <c r="G66" s="117"/>
      <c r="H66" s="117"/>
      <c r="I66" s="117"/>
    </row>
    <row r="67" spans="1:9" ht="13.5" customHeight="1">
      <c r="A67" s="359"/>
      <c r="B67" s="360"/>
      <c r="C67" s="118" t="s">
        <v>79</v>
      </c>
      <c r="D67" s="117"/>
      <c r="E67" s="117"/>
      <c r="F67" s="117"/>
      <c r="G67" s="117"/>
      <c r="H67" s="117"/>
      <c r="I67" s="117"/>
    </row>
    <row r="68" spans="1:9" ht="13.5" customHeight="1">
      <c r="A68" s="359"/>
      <c r="B68" s="360"/>
      <c r="C68" s="118" t="s">
        <v>45</v>
      </c>
      <c r="D68" s="117"/>
      <c r="E68" s="117"/>
      <c r="F68" s="117"/>
      <c r="G68" s="117"/>
      <c r="H68" s="117"/>
      <c r="I68" s="117"/>
    </row>
    <row r="69" spans="1:9" ht="13.5" customHeight="1">
      <c r="A69" s="359"/>
      <c r="B69" s="360"/>
      <c r="C69" s="118" t="s">
        <v>79</v>
      </c>
      <c r="D69" s="117"/>
      <c r="E69" s="117"/>
      <c r="F69" s="117"/>
      <c r="G69" s="117"/>
      <c r="H69" s="117"/>
      <c r="I69" s="117"/>
    </row>
    <row r="70" spans="1:9" ht="13.5" customHeight="1">
      <c r="A70" s="359"/>
      <c r="B70" s="360"/>
      <c r="C70" s="118" t="s">
        <v>46</v>
      </c>
      <c r="D70" s="117"/>
      <c r="E70" s="117"/>
      <c r="F70" s="117"/>
      <c r="G70" s="117"/>
      <c r="H70" s="117"/>
      <c r="I70" s="117"/>
    </row>
    <row r="71" spans="1:9" ht="13.5" customHeight="1">
      <c r="A71" s="359"/>
      <c r="B71" s="360"/>
      <c r="C71" s="118" t="s">
        <v>79</v>
      </c>
      <c r="D71" s="117"/>
      <c r="E71" s="117"/>
      <c r="F71" s="117"/>
      <c r="G71" s="117"/>
      <c r="H71" s="117"/>
      <c r="I71" s="117"/>
    </row>
    <row r="72" spans="1:9" ht="13.5" customHeight="1">
      <c r="A72" s="359"/>
      <c r="B72" s="360"/>
      <c r="C72" s="118" t="s">
        <v>47</v>
      </c>
      <c r="D72" s="117"/>
      <c r="E72" s="117"/>
      <c r="F72" s="117"/>
      <c r="G72" s="117"/>
      <c r="H72" s="117"/>
      <c r="I72" s="117"/>
    </row>
    <row r="73" spans="1:9" ht="13.5" customHeight="1">
      <c r="A73" s="359"/>
      <c r="B73" s="360"/>
      <c r="C73" s="118" t="s">
        <v>79</v>
      </c>
      <c r="D73" s="117"/>
      <c r="E73" s="117"/>
      <c r="F73" s="117"/>
      <c r="G73" s="117"/>
      <c r="H73" s="117"/>
      <c r="I73" s="117"/>
    </row>
    <row r="74" spans="1:2" ht="13.5" customHeight="1">
      <c r="A74" s="119"/>
      <c r="B74" s="119"/>
    </row>
    <row r="75" spans="1:2" ht="6" customHeight="1">
      <c r="A75" s="119"/>
      <c r="B75" s="119"/>
    </row>
    <row r="76" spans="1:8" ht="29.25" customHeight="1">
      <c r="A76" s="306" t="s">
        <v>282</v>
      </c>
      <c r="B76" s="306"/>
      <c r="C76" s="306"/>
      <c r="D76" s="306"/>
      <c r="E76" s="306"/>
      <c r="F76" s="306"/>
      <c r="G76" s="306"/>
      <c r="H76" s="306"/>
    </row>
    <row r="77" spans="1:8" ht="17.25" customHeight="1">
      <c r="A77" s="105"/>
      <c r="B77" s="105"/>
      <c r="C77" s="105"/>
      <c r="D77" s="105"/>
      <c r="E77" s="105"/>
      <c r="F77" s="105"/>
      <c r="G77" s="105"/>
      <c r="H77" s="105"/>
    </row>
    <row r="78" spans="1:9" s="28" customFormat="1" ht="13.5" customHeight="1">
      <c r="A78" s="361" t="s">
        <v>155</v>
      </c>
      <c r="B78" s="361"/>
      <c r="C78" s="361"/>
      <c r="D78" s="120"/>
      <c r="E78" s="120"/>
      <c r="F78" s="362"/>
      <c r="G78" s="363"/>
      <c r="H78" s="120"/>
      <c r="I78" s="120"/>
    </row>
    <row r="79" spans="1:8" ht="44.25" customHeight="1">
      <c r="A79" s="45"/>
      <c r="B79" s="340" t="s">
        <v>104</v>
      </c>
      <c r="C79" s="340"/>
      <c r="D79" s="46"/>
      <c r="E79" s="46"/>
      <c r="F79" s="47"/>
      <c r="G79" s="275" t="s">
        <v>105</v>
      </c>
      <c r="H79" s="275"/>
    </row>
    <row r="80" spans="4:8" ht="15">
      <c r="D80" s="286" t="s">
        <v>8</v>
      </c>
      <c r="E80" s="286"/>
      <c r="G80" s="287" t="s">
        <v>31</v>
      </c>
      <c r="H80" s="287"/>
    </row>
    <row r="81" spans="1:8" ht="36" customHeight="1">
      <c r="A81" s="45"/>
      <c r="B81" s="364" t="s">
        <v>276</v>
      </c>
      <c r="C81" s="364"/>
      <c r="D81" s="46"/>
      <c r="E81" s="46"/>
      <c r="F81" s="47"/>
      <c r="G81" s="275" t="s">
        <v>277</v>
      </c>
      <c r="H81" s="275"/>
    </row>
    <row r="82" spans="1:8" ht="16.5">
      <c r="A82" s="48"/>
      <c r="B82" s="48"/>
      <c r="D82" s="286" t="s">
        <v>8</v>
      </c>
      <c r="E82" s="286"/>
      <c r="G82" s="287" t="s">
        <v>31</v>
      </c>
      <c r="H82" s="287"/>
    </row>
    <row r="83" ht="0.75" customHeight="1"/>
    <row r="84" spans="1:8" ht="36" customHeight="1">
      <c r="A84" s="45"/>
      <c r="B84" s="364"/>
      <c r="C84" s="364"/>
      <c r="D84" s="46"/>
      <c r="E84" s="46"/>
      <c r="F84" s="47"/>
      <c r="G84" s="275"/>
      <c r="H84" s="275"/>
    </row>
    <row r="85" spans="1:8" ht="16.5">
      <c r="A85" s="48"/>
      <c r="B85" s="48"/>
      <c r="D85" s="286"/>
      <c r="E85" s="286"/>
      <c r="G85" s="287"/>
      <c r="H85" s="287"/>
    </row>
  </sheetData>
  <sheetProtection/>
  <mergeCells count="85">
    <mergeCell ref="B59:C59"/>
    <mergeCell ref="G84:H84"/>
    <mergeCell ref="D85:E85"/>
    <mergeCell ref="G85:H85"/>
    <mergeCell ref="B84:C84"/>
    <mergeCell ref="B60:C60"/>
    <mergeCell ref="A64:B64"/>
    <mergeCell ref="A65:B65"/>
    <mergeCell ref="A66:B66"/>
    <mergeCell ref="D82:E82"/>
    <mergeCell ref="E21:E22"/>
    <mergeCell ref="H21:H22"/>
    <mergeCell ref="F21:G21"/>
    <mergeCell ref="B23:C23"/>
    <mergeCell ref="B24:C24"/>
    <mergeCell ref="B27:C27"/>
    <mergeCell ref="B25:C25"/>
    <mergeCell ref="B26:C26"/>
    <mergeCell ref="B21:C22"/>
    <mergeCell ref="A34:B34"/>
    <mergeCell ref="A46:H46"/>
    <mergeCell ref="A33:B33"/>
    <mergeCell ref="F33:G33"/>
    <mergeCell ref="F34:G34"/>
    <mergeCell ref="A35:B35"/>
    <mergeCell ref="A36:B36"/>
    <mergeCell ref="F36:G36"/>
    <mergeCell ref="F35:G35"/>
    <mergeCell ref="A38:B38"/>
    <mergeCell ref="A7:H7"/>
    <mergeCell ref="B9:F9"/>
    <mergeCell ref="B10:F10"/>
    <mergeCell ref="G10:I10"/>
    <mergeCell ref="B12:F12"/>
    <mergeCell ref="B13:F13"/>
    <mergeCell ref="B15:F15"/>
    <mergeCell ref="B16:F16"/>
    <mergeCell ref="G16:I16"/>
    <mergeCell ref="B17:H17"/>
    <mergeCell ref="B19:H19"/>
    <mergeCell ref="A37:B37"/>
    <mergeCell ref="F37:G37"/>
    <mergeCell ref="A21:A22"/>
    <mergeCell ref="D21:D22"/>
    <mergeCell ref="B28:C28"/>
    <mergeCell ref="F38:G38"/>
    <mergeCell ref="A39:B39"/>
    <mergeCell ref="F39:G39"/>
    <mergeCell ref="F53:G53"/>
    <mergeCell ref="H53:H54"/>
    <mergeCell ref="A40:B40"/>
    <mergeCell ref="F40:G40"/>
    <mergeCell ref="A41:B41"/>
    <mergeCell ref="F41:G41"/>
    <mergeCell ref="A42:B42"/>
    <mergeCell ref="F42:G42"/>
    <mergeCell ref="A73:B73"/>
    <mergeCell ref="A76:H76"/>
    <mergeCell ref="A43:B43"/>
    <mergeCell ref="F43:G43"/>
    <mergeCell ref="A44:B44"/>
    <mergeCell ref="F44:G44"/>
    <mergeCell ref="B51:H51"/>
    <mergeCell ref="A53:A54"/>
    <mergeCell ref="B53:C54"/>
    <mergeCell ref="G81:H81"/>
    <mergeCell ref="D53:E53"/>
    <mergeCell ref="A67:B67"/>
    <mergeCell ref="A68:B68"/>
    <mergeCell ref="A69:B69"/>
    <mergeCell ref="A70:B70"/>
    <mergeCell ref="B57:C57"/>
    <mergeCell ref="B55:C55"/>
    <mergeCell ref="B56:C56"/>
    <mergeCell ref="B58:C58"/>
    <mergeCell ref="A71:B71"/>
    <mergeCell ref="A72:B72"/>
    <mergeCell ref="A78:C78"/>
    <mergeCell ref="F78:G78"/>
    <mergeCell ref="G82:H82"/>
    <mergeCell ref="B79:C79"/>
    <mergeCell ref="G79:H79"/>
    <mergeCell ref="D80:E80"/>
    <mergeCell ref="G80:H80"/>
    <mergeCell ref="B81:C81"/>
  </mergeCells>
  <printOptions horizontalCentered="1"/>
  <pageMargins left="0" right="0" top="0" bottom="0" header="0" footer="0"/>
  <pageSetup fitToHeight="2" horizontalDpi="600" verticalDpi="600" orientation="landscape" paperSize="9" scale="72" r:id="rId1"/>
  <rowBreaks count="1" manualBreakCount="1"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60"/>
  <sheetViews>
    <sheetView view="pageBreakPreview" zoomScale="85" zoomScaleNormal="75" zoomScaleSheetLayoutView="85" zoomScalePageLayoutView="0" workbookViewId="0" topLeftCell="A1">
      <selection activeCell="F22" sqref="F22:G22"/>
    </sheetView>
  </sheetViews>
  <sheetFormatPr defaultColWidth="9.00390625" defaultRowHeight="15.75"/>
  <cols>
    <col min="1" max="1" width="5.625" style="83" customWidth="1"/>
    <col min="2" max="2" width="11.125" style="83" customWidth="1"/>
    <col min="3" max="3" width="29.875" style="83" customWidth="1"/>
    <col min="4" max="5" width="10.875" style="83" customWidth="1"/>
    <col min="6" max="7" width="9.75390625" style="83" customWidth="1"/>
    <col min="8" max="8" width="10.25390625" style="83" customWidth="1"/>
    <col min="9" max="9" width="12.25390625" style="83" customWidth="1"/>
    <col min="10" max="10" width="9.625" style="83" customWidth="1"/>
    <col min="11" max="11" width="9.875" style="83" customWidth="1"/>
    <col min="12" max="12" width="10.125" style="83" customWidth="1"/>
    <col min="13" max="13" width="11.625" style="83" customWidth="1"/>
    <col min="14" max="14" width="10.625" style="83" customWidth="1"/>
    <col min="15" max="16384" width="9.00390625" style="83" customWidth="1"/>
  </cols>
  <sheetData>
    <row r="1" s="14" customFormat="1" ht="15">
      <c r="L1" s="14" t="s">
        <v>117</v>
      </c>
    </row>
    <row r="2" s="14" customFormat="1" ht="15">
      <c r="L2" s="14" t="s">
        <v>109</v>
      </c>
    </row>
    <row r="3" s="14" customFormat="1" ht="15">
      <c r="L3" s="14" t="s">
        <v>110</v>
      </c>
    </row>
    <row r="4" s="14" customFormat="1" ht="15"/>
    <row r="5" s="14" customFormat="1" ht="15"/>
    <row r="6" spans="1:14" s="14" customFormat="1" ht="18" thickBot="1">
      <c r="A6" s="274" t="s">
        <v>129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</row>
    <row r="7" s="14" customFormat="1" ht="15"/>
    <row r="8" spans="1:14" s="14" customFormat="1" ht="15">
      <c r="A8" s="11" t="s">
        <v>16</v>
      </c>
      <c r="B8" s="275" t="s">
        <v>32</v>
      </c>
      <c r="C8" s="275"/>
      <c r="D8" s="275"/>
      <c r="E8" s="275"/>
      <c r="F8" s="275"/>
      <c r="G8" s="20"/>
      <c r="H8" s="30" t="s">
        <v>123</v>
      </c>
      <c r="I8" s="31"/>
      <c r="J8" s="32"/>
      <c r="K8" s="18"/>
      <c r="L8" s="39"/>
      <c r="M8" s="39"/>
      <c r="N8" s="39"/>
    </row>
    <row r="9" spans="1:14" s="14" customFormat="1" ht="15">
      <c r="A9" s="8" t="s">
        <v>1</v>
      </c>
      <c r="B9" s="299" t="s">
        <v>39</v>
      </c>
      <c r="C9" s="299"/>
      <c r="D9" s="299"/>
      <c r="E9" s="299"/>
      <c r="F9" s="299"/>
      <c r="G9" s="295" t="s">
        <v>130</v>
      </c>
      <c r="H9" s="295"/>
      <c r="I9" s="295"/>
      <c r="J9" s="295"/>
      <c r="K9" s="295"/>
      <c r="L9" s="295"/>
      <c r="M9" s="295"/>
      <c r="N9" s="42"/>
    </row>
    <row r="10" spans="1:11" s="14" customFormat="1" ht="6" customHeight="1">
      <c r="A10" s="1"/>
      <c r="H10" s="33"/>
      <c r="I10" s="33"/>
      <c r="J10" s="40"/>
      <c r="K10" s="41"/>
    </row>
    <row r="11" spans="1:14" s="14" customFormat="1" ht="15">
      <c r="A11" s="11" t="s">
        <v>17</v>
      </c>
      <c r="B11" s="275" t="str">
        <f>B8</f>
        <v>Виконавчий комітет Сумської міської ради</v>
      </c>
      <c r="C11" s="275"/>
      <c r="D11" s="275"/>
      <c r="E11" s="275"/>
      <c r="F11" s="275"/>
      <c r="G11" s="20"/>
      <c r="H11" s="297" t="s">
        <v>124</v>
      </c>
      <c r="I11" s="297"/>
      <c r="J11" s="297"/>
      <c r="K11" s="18"/>
      <c r="L11" s="39"/>
      <c r="M11" s="39"/>
      <c r="N11" s="39"/>
    </row>
    <row r="12" spans="1:14" s="14" customFormat="1" ht="15">
      <c r="A12" s="8" t="s">
        <v>1</v>
      </c>
      <c r="B12" s="294" t="s">
        <v>133</v>
      </c>
      <c r="C12" s="294"/>
      <c r="D12" s="294"/>
      <c r="E12" s="294"/>
      <c r="F12" s="294"/>
      <c r="G12" s="295" t="s">
        <v>130</v>
      </c>
      <c r="H12" s="295"/>
      <c r="I12" s="295"/>
      <c r="J12" s="295"/>
      <c r="K12" s="295"/>
      <c r="L12" s="295"/>
      <c r="M12" s="295"/>
      <c r="N12" s="42"/>
    </row>
    <row r="13" spans="1:10" s="14" customFormat="1" ht="9" customHeight="1">
      <c r="A13" s="1"/>
      <c r="H13" s="33"/>
      <c r="I13" s="33"/>
      <c r="J13" s="33"/>
    </row>
    <row r="14" spans="1:14" s="14" customFormat="1" ht="15">
      <c r="A14" s="11" t="s">
        <v>19</v>
      </c>
      <c r="B14" s="296" t="s">
        <v>288</v>
      </c>
      <c r="C14" s="296"/>
      <c r="D14" s="296"/>
      <c r="E14" s="296"/>
      <c r="F14" s="296"/>
      <c r="G14" s="34"/>
      <c r="H14" s="297" t="s">
        <v>289</v>
      </c>
      <c r="I14" s="297"/>
      <c r="J14" s="297"/>
      <c r="K14" s="18"/>
      <c r="L14" s="39"/>
      <c r="M14" s="39"/>
      <c r="N14" s="39"/>
    </row>
    <row r="15" spans="1:14" s="14" customFormat="1" ht="36.75" customHeight="1">
      <c r="A15" s="8" t="s">
        <v>1</v>
      </c>
      <c r="B15" s="298" t="s">
        <v>136</v>
      </c>
      <c r="C15" s="298"/>
      <c r="D15" s="298"/>
      <c r="E15" s="298"/>
      <c r="F15" s="298"/>
      <c r="G15" s="276" t="s">
        <v>131</v>
      </c>
      <c r="H15" s="276"/>
      <c r="I15" s="276"/>
      <c r="J15" s="276"/>
      <c r="K15" s="276"/>
      <c r="L15" s="276"/>
      <c r="M15" s="276"/>
      <c r="N15" s="42"/>
    </row>
    <row r="16" spans="1:10" s="14" customFormat="1" ht="9" customHeight="1">
      <c r="A16" s="1"/>
      <c r="H16" s="41"/>
      <c r="I16" s="41"/>
      <c r="J16" s="41"/>
    </row>
    <row r="17" spans="1:2" s="14" customFormat="1" ht="15">
      <c r="A17" s="11" t="s">
        <v>20</v>
      </c>
      <c r="B17" s="1" t="s">
        <v>137</v>
      </c>
    </row>
    <row r="18" spans="1:12" s="14" customFormat="1" ht="13.5" customHeight="1">
      <c r="A18" s="1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2" s="14" customFormat="1" ht="15">
      <c r="A19" s="11" t="s">
        <v>132</v>
      </c>
      <c r="B19" s="6" t="s">
        <v>138</v>
      </c>
    </row>
    <row r="20" spans="1:14" s="14" customFormat="1" ht="27" customHeight="1">
      <c r="A20" s="1"/>
      <c r="B20" s="300" t="s">
        <v>283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</row>
    <row r="21" spans="1:2" s="14" customFormat="1" ht="23.25" customHeight="1">
      <c r="A21" s="11" t="s">
        <v>134</v>
      </c>
      <c r="B21" s="1" t="s">
        <v>139</v>
      </c>
    </row>
    <row r="22" spans="1:2" s="14" customFormat="1" ht="30" customHeight="1">
      <c r="A22" s="1"/>
      <c r="B22" s="14" t="s">
        <v>268</v>
      </c>
    </row>
    <row r="23" spans="1:2" s="14" customFormat="1" ht="15">
      <c r="A23" s="11" t="s">
        <v>135</v>
      </c>
      <c r="B23" s="1" t="s">
        <v>140</v>
      </c>
    </row>
    <row r="24" s="14" customFormat="1" ht="18" customHeight="1">
      <c r="A24" s="1"/>
    </row>
    <row r="25" spans="1:15" s="14" customFormat="1" ht="110.25" customHeight="1">
      <c r="A25" s="1"/>
      <c r="B25" s="302" t="s">
        <v>298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</row>
    <row r="26" spans="1:15" s="1" customFormat="1" ht="22.5" customHeight="1">
      <c r="A26" s="84" t="s">
        <v>22</v>
      </c>
      <c r="B26" s="303" t="s">
        <v>141</v>
      </c>
      <c r="C26" s="303"/>
      <c r="D26" s="303"/>
      <c r="E26" s="303"/>
      <c r="F26" s="303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1" customFormat="1" ht="8.25" customHeight="1">
      <c r="A27" s="84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s="1" customFormat="1" ht="16.5" customHeight="1">
      <c r="A28" s="84" t="s">
        <v>132</v>
      </c>
      <c r="B28" s="303" t="s">
        <v>261</v>
      </c>
      <c r="C28" s="303"/>
      <c r="D28" s="303"/>
      <c r="E28" s="303"/>
      <c r="F28" s="303"/>
      <c r="G28" s="303"/>
      <c r="H28" s="303"/>
      <c r="I28" s="81"/>
      <c r="J28" s="81"/>
      <c r="K28" s="81"/>
      <c r="L28" s="81"/>
      <c r="M28" s="81"/>
      <c r="N28" s="81"/>
      <c r="O28" s="81"/>
    </row>
    <row r="29" spans="1:15" s="14" customFormat="1" ht="17.25" customHeight="1">
      <c r="A29" s="1"/>
      <c r="B29" s="157"/>
      <c r="C29" s="158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 t="s">
        <v>96</v>
      </c>
    </row>
    <row r="30" spans="1:15" s="14" customFormat="1" ht="15.75" customHeight="1">
      <c r="A30" s="290"/>
      <c r="B30" s="269" t="s">
        <v>14</v>
      </c>
      <c r="C30" s="291" t="s">
        <v>73</v>
      </c>
      <c r="D30" s="264" t="s">
        <v>142</v>
      </c>
      <c r="E30" s="293"/>
      <c r="F30" s="293"/>
      <c r="G30" s="265"/>
      <c r="H30" s="264" t="s">
        <v>143</v>
      </c>
      <c r="I30" s="293"/>
      <c r="J30" s="293"/>
      <c r="K30" s="265"/>
      <c r="L30" s="264" t="s">
        <v>144</v>
      </c>
      <c r="M30" s="293"/>
      <c r="N30" s="293"/>
      <c r="O30" s="265"/>
    </row>
    <row r="31" spans="1:15" s="14" customFormat="1" ht="52.5">
      <c r="A31" s="290"/>
      <c r="B31" s="269"/>
      <c r="C31" s="292"/>
      <c r="D31" s="2" t="s">
        <v>3</v>
      </c>
      <c r="E31" s="2" t="s">
        <v>4</v>
      </c>
      <c r="F31" s="2" t="s">
        <v>145</v>
      </c>
      <c r="G31" s="2" t="s">
        <v>146</v>
      </c>
      <c r="H31" s="2" t="s">
        <v>3</v>
      </c>
      <c r="I31" s="2" t="s">
        <v>4</v>
      </c>
      <c r="J31" s="2" t="s">
        <v>145</v>
      </c>
      <c r="K31" s="2" t="s">
        <v>147</v>
      </c>
      <c r="L31" s="2" t="s">
        <v>3</v>
      </c>
      <c r="M31" s="2" t="s">
        <v>4</v>
      </c>
      <c r="N31" s="2" t="s">
        <v>145</v>
      </c>
      <c r="O31" s="2" t="s">
        <v>148</v>
      </c>
    </row>
    <row r="32" spans="1:15" s="14" customFormat="1" ht="15">
      <c r="A32" s="9"/>
      <c r="B32" s="2">
        <v>1</v>
      </c>
      <c r="C32" s="2">
        <v>2</v>
      </c>
      <c r="D32" s="36">
        <v>3</v>
      </c>
      <c r="E32" s="2">
        <v>4</v>
      </c>
      <c r="F32" s="2">
        <v>5</v>
      </c>
      <c r="G32" s="36">
        <v>6</v>
      </c>
      <c r="H32" s="2">
        <v>7</v>
      </c>
      <c r="I32" s="2">
        <v>8</v>
      </c>
      <c r="J32" s="36">
        <v>9</v>
      </c>
      <c r="K32" s="2">
        <v>10</v>
      </c>
      <c r="L32" s="2">
        <v>11</v>
      </c>
      <c r="M32" s="36">
        <v>12</v>
      </c>
      <c r="N32" s="2">
        <v>13</v>
      </c>
      <c r="O32" s="2">
        <v>14</v>
      </c>
    </row>
    <row r="33" spans="1:15" s="14" customFormat="1" ht="36" customHeight="1">
      <c r="A33" s="159"/>
      <c r="B33" s="15"/>
      <c r="C33" s="162" t="s">
        <v>218</v>
      </c>
      <c r="D33" s="8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14" customFormat="1" ht="30" customHeight="1">
      <c r="A34" s="160"/>
      <c r="B34" s="86"/>
      <c r="C34" s="87" t="s">
        <v>0</v>
      </c>
      <c r="D34" s="53">
        <f>'2019-2(6.1;6.2;6.3,6.4)'!D11</f>
        <v>135925.27000000002</v>
      </c>
      <c r="E34" s="53" t="s">
        <v>7</v>
      </c>
      <c r="F34" s="53" t="s">
        <v>7</v>
      </c>
      <c r="G34" s="53">
        <f>D34</f>
        <v>135925.27000000002</v>
      </c>
      <c r="H34" s="53">
        <f>'2019-2(6.1;6.2;6.3,6.4)'!H11</f>
        <v>208466</v>
      </c>
      <c r="I34" s="53" t="s">
        <v>7</v>
      </c>
      <c r="J34" s="53" t="s">
        <v>7</v>
      </c>
      <c r="K34" s="53">
        <f>H34</f>
        <v>208466</v>
      </c>
      <c r="L34" s="54">
        <f>'2019-2(6.1;6.2;6.3,6.4)'!L11</f>
        <v>238590</v>
      </c>
      <c r="M34" s="53" t="s">
        <v>7</v>
      </c>
      <c r="N34" s="53" t="s">
        <v>7</v>
      </c>
      <c r="O34" s="53">
        <f>L34</f>
        <v>238590</v>
      </c>
    </row>
    <row r="35" spans="1:15" s="14" customFormat="1" ht="21" customHeight="1">
      <c r="A35" s="9"/>
      <c r="B35" s="86"/>
      <c r="C35" s="87" t="s">
        <v>87</v>
      </c>
      <c r="D35" s="53" t="s">
        <v>7</v>
      </c>
      <c r="E35" s="53" t="s">
        <v>36</v>
      </c>
      <c r="F35" s="53" t="s">
        <v>36</v>
      </c>
      <c r="G35" s="53" t="s">
        <v>36</v>
      </c>
      <c r="H35" s="53" t="s">
        <v>7</v>
      </c>
      <c r="I35" s="53" t="s">
        <v>36</v>
      </c>
      <c r="J35" s="53" t="s">
        <v>36</v>
      </c>
      <c r="K35" s="53" t="s">
        <v>36</v>
      </c>
      <c r="L35" s="53" t="s">
        <v>7</v>
      </c>
      <c r="M35" s="53" t="s">
        <v>36</v>
      </c>
      <c r="N35" s="53" t="s">
        <v>36</v>
      </c>
      <c r="O35" s="53" t="s">
        <v>88</v>
      </c>
    </row>
    <row r="36" spans="1:15" s="14" customFormat="1" ht="15.75" customHeight="1">
      <c r="A36" s="9"/>
      <c r="B36" s="86"/>
      <c r="C36" s="87" t="s">
        <v>56</v>
      </c>
      <c r="D36" s="53" t="s">
        <v>7</v>
      </c>
      <c r="E36" s="53" t="s">
        <v>36</v>
      </c>
      <c r="F36" s="53" t="s">
        <v>36</v>
      </c>
      <c r="G36" s="53" t="s">
        <v>36</v>
      </c>
      <c r="H36" s="53" t="s">
        <v>7</v>
      </c>
      <c r="I36" s="53" t="s">
        <v>36</v>
      </c>
      <c r="J36" s="53" t="s">
        <v>36</v>
      </c>
      <c r="K36" s="53" t="s">
        <v>36</v>
      </c>
      <c r="L36" s="53" t="s">
        <v>7</v>
      </c>
      <c r="M36" s="53" t="s">
        <v>36</v>
      </c>
      <c r="N36" s="53" t="s">
        <v>36</v>
      </c>
      <c r="O36" s="53" t="s">
        <v>88</v>
      </c>
    </row>
    <row r="37" spans="1:15" s="14" customFormat="1" ht="15" hidden="1">
      <c r="A37" s="41"/>
      <c r="B37" s="2">
        <v>401000</v>
      </c>
      <c r="C37" s="86" t="s">
        <v>57</v>
      </c>
      <c r="D37" s="53" t="s">
        <v>7</v>
      </c>
      <c r="E37" s="53" t="s">
        <v>36</v>
      </c>
      <c r="F37" s="53" t="s">
        <v>36</v>
      </c>
      <c r="G37" s="53" t="s">
        <v>36</v>
      </c>
      <c r="H37" s="53" t="s">
        <v>7</v>
      </c>
      <c r="I37" s="53" t="s">
        <v>36</v>
      </c>
      <c r="J37" s="53" t="s">
        <v>36</v>
      </c>
      <c r="K37" s="53" t="s">
        <v>36</v>
      </c>
      <c r="L37" s="53" t="s">
        <v>7</v>
      </c>
      <c r="M37" s="53" t="s">
        <v>36</v>
      </c>
      <c r="N37" s="53" t="s">
        <v>36</v>
      </c>
      <c r="O37" s="53" t="s">
        <v>88</v>
      </c>
    </row>
    <row r="38" spans="1:15" s="14" customFormat="1" ht="55.5" customHeight="1" hidden="1">
      <c r="A38" s="41"/>
      <c r="B38" s="2">
        <v>602400</v>
      </c>
      <c r="C38" s="87" t="s">
        <v>58</v>
      </c>
      <c r="D38" s="53" t="s">
        <v>15</v>
      </c>
      <c r="E38" s="53" t="s">
        <v>36</v>
      </c>
      <c r="F38" s="53" t="s">
        <v>36</v>
      </c>
      <c r="G38" s="53" t="s">
        <v>36</v>
      </c>
      <c r="H38" s="53" t="s">
        <v>7</v>
      </c>
      <c r="I38" s="53" t="s">
        <v>36</v>
      </c>
      <c r="J38" s="53" t="s">
        <v>36</v>
      </c>
      <c r="K38" s="53" t="s">
        <v>36</v>
      </c>
      <c r="L38" s="53" t="s">
        <v>7</v>
      </c>
      <c r="M38" s="53" t="s">
        <v>36</v>
      </c>
      <c r="N38" s="53" t="s">
        <v>36</v>
      </c>
      <c r="O38" s="53" t="s">
        <v>88</v>
      </c>
    </row>
    <row r="39" spans="1:15" s="14" customFormat="1" ht="15.75" customHeight="1" hidden="1">
      <c r="A39" s="41"/>
      <c r="B39" s="2">
        <v>602100</v>
      </c>
      <c r="C39" s="87" t="s">
        <v>18</v>
      </c>
      <c r="D39" s="53" t="s">
        <v>7</v>
      </c>
      <c r="E39" s="53" t="s">
        <v>36</v>
      </c>
      <c r="F39" s="53" t="s">
        <v>36</v>
      </c>
      <c r="G39" s="53" t="s">
        <v>36</v>
      </c>
      <c r="H39" s="53" t="s">
        <v>7</v>
      </c>
      <c r="I39" s="53" t="s">
        <v>36</v>
      </c>
      <c r="J39" s="53" t="s">
        <v>36</v>
      </c>
      <c r="K39" s="53" t="s">
        <v>36</v>
      </c>
      <c r="L39" s="53" t="s">
        <v>7</v>
      </c>
      <c r="M39" s="53" t="s">
        <v>36</v>
      </c>
      <c r="N39" s="53" t="s">
        <v>36</v>
      </c>
      <c r="O39" s="53" t="str">
        <f>L39</f>
        <v>Х</v>
      </c>
    </row>
    <row r="40" spans="1:15" s="14" customFormat="1" ht="15.75" customHeight="1" hidden="1">
      <c r="A40" s="41"/>
      <c r="B40" s="2">
        <v>602200</v>
      </c>
      <c r="C40" s="87" t="s">
        <v>59</v>
      </c>
      <c r="D40" s="53" t="s">
        <v>7</v>
      </c>
      <c r="E40" s="53" t="s">
        <v>36</v>
      </c>
      <c r="F40" s="53" t="s">
        <v>36</v>
      </c>
      <c r="G40" s="53" t="s">
        <v>36</v>
      </c>
      <c r="H40" s="53" t="s">
        <v>7</v>
      </c>
      <c r="I40" s="53" t="s">
        <v>36</v>
      </c>
      <c r="J40" s="53" t="s">
        <v>36</v>
      </c>
      <c r="K40" s="53" t="s">
        <v>36</v>
      </c>
      <c r="L40" s="53" t="s">
        <v>7</v>
      </c>
      <c r="M40" s="53" t="s">
        <v>36</v>
      </c>
      <c r="N40" s="53" t="s">
        <v>36</v>
      </c>
      <c r="O40" s="53" t="str">
        <f>L40</f>
        <v>Х</v>
      </c>
    </row>
    <row r="41" spans="1:15" s="14" customFormat="1" ht="15.75" customHeight="1" hidden="1">
      <c r="A41" s="41"/>
      <c r="B41" s="2"/>
      <c r="C41" s="85" t="s">
        <v>66</v>
      </c>
      <c r="D41" s="53"/>
      <c r="E41" s="53"/>
      <c r="F41" s="53"/>
      <c r="G41" s="53" t="s">
        <v>36</v>
      </c>
      <c r="H41" s="53"/>
      <c r="I41" s="53"/>
      <c r="J41" s="53"/>
      <c r="K41" s="53" t="s">
        <v>36</v>
      </c>
      <c r="L41" s="53"/>
      <c r="M41" s="53"/>
      <c r="N41" s="53"/>
      <c r="O41" s="53"/>
    </row>
    <row r="42" spans="1:15" s="1" customFormat="1" ht="15">
      <c r="A42" s="59"/>
      <c r="B42" s="88"/>
      <c r="C42" s="78" t="s">
        <v>155</v>
      </c>
      <c r="D42" s="56">
        <f>D34</f>
        <v>135925.27000000002</v>
      </c>
      <c r="E42" s="56" t="s">
        <v>36</v>
      </c>
      <c r="F42" s="56" t="s">
        <v>36</v>
      </c>
      <c r="G42" s="56">
        <f>G34</f>
        <v>135925.27000000002</v>
      </c>
      <c r="H42" s="56">
        <f>H34</f>
        <v>208466</v>
      </c>
      <c r="I42" s="56" t="s">
        <v>36</v>
      </c>
      <c r="J42" s="56" t="s">
        <v>36</v>
      </c>
      <c r="K42" s="56">
        <f>K34</f>
        <v>208466</v>
      </c>
      <c r="L42" s="56">
        <f>L34</f>
        <v>238590</v>
      </c>
      <c r="M42" s="56" t="s">
        <v>36</v>
      </c>
      <c r="N42" s="56" t="s">
        <v>36</v>
      </c>
      <c r="O42" s="56">
        <f>O34</f>
        <v>238590</v>
      </c>
    </row>
    <row r="43" spans="1:9" s="33" customFormat="1" ht="15" customHeight="1">
      <c r="A43" s="23"/>
      <c r="B43" s="23"/>
      <c r="C43" s="38"/>
      <c r="D43" s="38"/>
      <c r="E43" s="38"/>
      <c r="F43" s="38"/>
      <c r="G43" s="38"/>
      <c r="H43" s="38"/>
      <c r="I43" s="38"/>
    </row>
    <row r="44" spans="1:9" s="33" customFormat="1" ht="0.75" customHeight="1">
      <c r="A44" s="23"/>
      <c r="B44" s="23"/>
      <c r="C44" s="38"/>
      <c r="D44" s="38"/>
      <c r="E44" s="38"/>
      <c r="F44" s="38"/>
      <c r="G44" s="38"/>
      <c r="H44" s="38"/>
      <c r="I44" s="38"/>
    </row>
    <row r="45" spans="1:9" s="33" customFormat="1" ht="0" customHeight="1" hidden="1">
      <c r="A45" s="23"/>
      <c r="B45" s="23"/>
      <c r="C45" s="38"/>
      <c r="D45" s="38"/>
      <c r="E45" s="38"/>
      <c r="F45" s="38"/>
      <c r="G45" s="38"/>
      <c r="H45" s="38"/>
      <c r="I45" s="38"/>
    </row>
    <row r="46" spans="1:15" s="33" customFormat="1" ht="15" customHeight="1">
      <c r="A46" s="11" t="s">
        <v>134</v>
      </c>
      <c r="B46" s="1" t="s">
        <v>264</v>
      </c>
      <c r="C46" s="1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s="33" customFormat="1" ht="1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 t="s">
        <v>96</v>
      </c>
      <c r="L47" s="14"/>
      <c r="M47" s="14"/>
      <c r="N47" s="14"/>
      <c r="O47" s="29"/>
    </row>
    <row r="48" spans="1:15" s="33" customFormat="1" ht="15" customHeight="1">
      <c r="A48" s="290"/>
      <c r="B48" s="269" t="s">
        <v>14</v>
      </c>
      <c r="C48" s="291" t="s">
        <v>73</v>
      </c>
      <c r="D48" s="264" t="s">
        <v>107</v>
      </c>
      <c r="E48" s="293"/>
      <c r="F48" s="293"/>
      <c r="G48" s="265"/>
      <c r="H48" s="264" t="s">
        <v>149</v>
      </c>
      <c r="I48" s="293"/>
      <c r="J48" s="293"/>
      <c r="K48" s="265"/>
      <c r="L48" s="290"/>
      <c r="M48" s="290"/>
      <c r="N48" s="290"/>
      <c r="O48" s="290"/>
    </row>
    <row r="49" spans="1:15" s="33" customFormat="1" ht="44.25" customHeight="1">
      <c r="A49" s="290"/>
      <c r="B49" s="269"/>
      <c r="C49" s="292"/>
      <c r="D49" s="2" t="s">
        <v>3</v>
      </c>
      <c r="E49" s="2" t="s">
        <v>4</v>
      </c>
      <c r="F49" s="2" t="s">
        <v>145</v>
      </c>
      <c r="G49" s="2" t="s">
        <v>146</v>
      </c>
      <c r="H49" s="2" t="s">
        <v>3</v>
      </c>
      <c r="I49" s="2" t="s">
        <v>4</v>
      </c>
      <c r="J49" s="2" t="s">
        <v>145</v>
      </c>
      <c r="K49" s="2" t="s">
        <v>63</v>
      </c>
      <c r="L49" s="9"/>
      <c r="M49" s="9"/>
      <c r="N49" s="9"/>
      <c r="O49" s="9"/>
    </row>
    <row r="50" spans="1:15" s="33" customFormat="1" ht="15" customHeight="1">
      <c r="A50" s="9"/>
      <c r="B50" s="2">
        <v>1</v>
      </c>
      <c r="C50" s="2">
        <v>2</v>
      </c>
      <c r="D50" s="36">
        <v>3</v>
      </c>
      <c r="E50" s="2">
        <v>4</v>
      </c>
      <c r="F50" s="2">
        <v>5</v>
      </c>
      <c r="G50" s="36">
        <v>6</v>
      </c>
      <c r="H50" s="2">
        <v>7</v>
      </c>
      <c r="I50" s="2">
        <v>8</v>
      </c>
      <c r="J50" s="36">
        <v>9</v>
      </c>
      <c r="K50" s="2">
        <v>10</v>
      </c>
      <c r="L50" s="9"/>
      <c r="M50" s="9"/>
      <c r="N50" s="9"/>
      <c r="O50" s="9"/>
    </row>
    <row r="51" spans="1:15" s="33" customFormat="1" ht="38.25" customHeight="1">
      <c r="A51" s="159"/>
      <c r="B51" s="15"/>
      <c r="C51" s="162" t="s">
        <v>218</v>
      </c>
      <c r="D51" s="54"/>
      <c r="E51" s="54"/>
      <c r="F51" s="54"/>
      <c r="G51" s="54"/>
      <c r="H51" s="54"/>
      <c r="I51" s="53"/>
      <c r="J51" s="53"/>
      <c r="K51" s="53"/>
      <c r="L51" s="9"/>
      <c r="M51" s="9"/>
      <c r="N51" s="9"/>
      <c r="O51" s="9"/>
    </row>
    <row r="52" spans="1:15" s="33" customFormat="1" ht="30.75" customHeight="1">
      <c r="A52" s="160"/>
      <c r="B52" s="86"/>
      <c r="C52" s="87" t="s">
        <v>0</v>
      </c>
      <c r="D52" s="53">
        <f>'2019-2(6.1;6.2;6.3,6.4)'!D40</f>
        <v>254585.52999999997</v>
      </c>
      <c r="E52" s="53" t="s">
        <v>7</v>
      </c>
      <c r="F52" s="53" t="s">
        <v>7</v>
      </c>
      <c r="G52" s="53">
        <f>D52</f>
        <v>254585.52999999997</v>
      </c>
      <c r="H52" s="53">
        <f>'2019-2(6.1;6.2;6.3,6.4)'!H40</f>
        <v>268587.73415</v>
      </c>
      <c r="I52" s="53" t="s">
        <v>7</v>
      </c>
      <c r="J52" s="53" t="s">
        <v>7</v>
      </c>
      <c r="K52" s="53">
        <f>H52</f>
        <v>268587.73415</v>
      </c>
      <c r="L52" s="9"/>
      <c r="M52" s="9"/>
      <c r="N52" s="9"/>
      <c r="O52" s="9"/>
    </row>
    <row r="53" spans="1:15" s="33" customFormat="1" ht="15" customHeight="1">
      <c r="A53" s="9"/>
      <c r="B53" s="86"/>
      <c r="C53" s="87" t="s">
        <v>87</v>
      </c>
      <c r="D53" s="53" t="s">
        <v>7</v>
      </c>
      <c r="E53" s="53" t="s">
        <v>36</v>
      </c>
      <c r="F53" s="53" t="s">
        <v>36</v>
      </c>
      <c r="G53" s="53" t="s">
        <v>36</v>
      </c>
      <c r="H53" s="53" t="s">
        <v>7</v>
      </c>
      <c r="I53" s="53" t="s">
        <v>36</v>
      </c>
      <c r="J53" s="53" t="s">
        <v>36</v>
      </c>
      <c r="K53" s="53" t="s">
        <v>36</v>
      </c>
      <c r="L53" s="9"/>
      <c r="M53" s="9"/>
      <c r="N53" s="9"/>
      <c r="O53" s="9"/>
    </row>
    <row r="54" spans="1:15" s="33" customFormat="1" ht="15" customHeight="1">
      <c r="A54" s="9"/>
      <c r="B54" s="86"/>
      <c r="C54" s="87" t="s">
        <v>56</v>
      </c>
      <c r="D54" s="53" t="s">
        <v>7</v>
      </c>
      <c r="E54" s="53" t="s">
        <v>36</v>
      </c>
      <c r="F54" s="53" t="s">
        <v>36</v>
      </c>
      <c r="G54" s="53" t="s">
        <v>36</v>
      </c>
      <c r="H54" s="53" t="s">
        <v>7</v>
      </c>
      <c r="I54" s="53" t="s">
        <v>36</v>
      </c>
      <c r="J54" s="53" t="s">
        <v>36</v>
      </c>
      <c r="K54" s="53" t="s">
        <v>36</v>
      </c>
      <c r="L54" s="9"/>
      <c r="M54" s="9"/>
      <c r="N54" s="9"/>
      <c r="O54" s="9"/>
    </row>
    <row r="55" spans="1:15" s="33" customFormat="1" ht="29.25" customHeight="1" hidden="1">
      <c r="A55" s="41"/>
      <c r="B55" s="2">
        <v>401000</v>
      </c>
      <c r="C55" s="86" t="s">
        <v>57</v>
      </c>
      <c r="D55" s="53" t="s">
        <v>15</v>
      </c>
      <c r="E55" s="53" t="s">
        <v>36</v>
      </c>
      <c r="F55" s="53" t="s">
        <v>36</v>
      </c>
      <c r="G55" s="53" t="s">
        <v>36</v>
      </c>
      <c r="H55" s="53" t="s">
        <v>7</v>
      </c>
      <c r="I55" s="53" t="s">
        <v>36</v>
      </c>
      <c r="J55" s="53" t="s">
        <v>36</v>
      </c>
      <c r="K55" s="53" t="s">
        <v>36</v>
      </c>
      <c r="L55" s="9"/>
      <c r="M55" s="9"/>
      <c r="N55" s="9"/>
      <c r="O55" s="9"/>
    </row>
    <row r="56" spans="1:15" s="33" customFormat="1" ht="43.5" customHeight="1" hidden="1">
      <c r="A56" s="41"/>
      <c r="B56" s="2">
        <v>602400</v>
      </c>
      <c r="C56" s="87" t="s">
        <v>58</v>
      </c>
      <c r="D56" s="53" t="s">
        <v>7</v>
      </c>
      <c r="E56" s="53" t="s">
        <v>36</v>
      </c>
      <c r="F56" s="53" t="s">
        <v>36</v>
      </c>
      <c r="G56" s="53" t="s">
        <v>36</v>
      </c>
      <c r="H56" s="53" t="s">
        <v>7</v>
      </c>
      <c r="I56" s="53" t="s">
        <v>36</v>
      </c>
      <c r="J56" s="53" t="s">
        <v>36</v>
      </c>
      <c r="K56" s="53" t="s">
        <v>7</v>
      </c>
      <c r="L56" s="9"/>
      <c r="M56" s="9"/>
      <c r="N56" s="9"/>
      <c r="O56" s="9"/>
    </row>
    <row r="57" spans="1:11" s="14" customFormat="1" ht="15" hidden="1">
      <c r="A57" s="41"/>
      <c r="B57" s="2"/>
      <c r="C57" s="85" t="s">
        <v>66</v>
      </c>
      <c r="D57" s="53" t="s">
        <v>7</v>
      </c>
      <c r="E57" s="53" t="s">
        <v>36</v>
      </c>
      <c r="F57" s="53" t="s">
        <v>36</v>
      </c>
      <c r="G57" s="53" t="s">
        <v>36</v>
      </c>
      <c r="H57" s="53" t="s">
        <v>7</v>
      </c>
      <c r="I57" s="53" t="s">
        <v>36</v>
      </c>
      <c r="J57" s="53" t="s">
        <v>36</v>
      </c>
      <c r="K57" s="53" t="s">
        <v>7</v>
      </c>
    </row>
    <row r="58" spans="1:11" s="14" customFormat="1" ht="15" hidden="1">
      <c r="A58" s="41"/>
      <c r="B58" s="2"/>
      <c r="C58" s="85" t="s">
        <v>6</v>
      </c>
      <c r="D58" s="53"/>
      <c r="E58" s="53"/>
      <c r="F58" s="53"/>
      <c r="G58" s="53"/>
      <c r="H58" s="53"/>
      <c r="I58" s="53"/>
      <c r="J58" s="53"/>
      <c r="K58" s="53"/>
    </row>
    <row r="59" spans="1:11" s="14" customFormat="1" ht="15">
      <c r="A59" s="59"/>
      <c r="B59" s="88"/>
      <c r="C59" s="78" t="s">
        <v>155</v>
      </c>
      <c r="D59" s="56">
        <f>D52</f>
        <v>254585.52999999997</v>
      </c>
      <c r="E59" s="56" t="s">
        <v>36</v>
      </c>
      <c r="F59" s="56" t="s">
        <v>36</v>
      </c>
      <c r="G59" s="56">
        <f>G52</f>
        <v>254585.52999999997</v>
      </c>
      <c r="H59" s="56">
        <f>H52</f>
        <v>268587.73415</v>
      </c>
      <c r="I59" s="56" t="s">
        <v>36</v>
      </c>
      <c r="J59" s="56" t="s">
        <v>36</v>
      </c>
      <c r="K59" s="56">
        <f>K52</f>
        <v>268587.73415</v>
      </c>
    </row>
    <row r="60" spans="1:14" s="14" customFormat="1" ht="15">
      <c r="A60" s="41"/>
      <c r="N60" s="25"/>
    </row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</sheetData>
  <sheetProtection/>
  <mergeCells count="28">
    <mergeCell ref="A48:A49"/>
    <mergeCell ref="B48:B49"/>
    <mergeCell ref="B20:N20"/>
    <mergeCell ref="B25:O25"/>
    <mergeCell ref="B26:F26"/>
    <mergeCell ref="B28:H28"/>
    <mergeCell ref="C48:C49"/>
    <mergeCell ref="D48:G48"/>
    <mergeCell ref="H48:K48"/>
    <mergeCell ref="L48:O48"/>
    <mergeCell ref="A6:N6"/>
    <mergeCell ref="B8:F8"/>
    <mergeCell ref="B9:F9"/>
    <mergeCell ref="G9:M9"/>
    <mergeCell ref="B11:F11"/>
    <mergeCell ref="H11:J11"/>
    <mergeCell ref="B12:F12"/>
    <mergeCell ref="G12:M12"/>
    <mergeCell ref="B14:F14"/>
    <mergeCell ref="H14:J14"/>
    <mergeCell ref="B15:F15"/>
    <mergeCell ref="G15:M15"/>
    <mergeCell ref="A30:A31"/>
    <mergeCell ref="B30:B31"/>
    <mergeCell ref="C30:C31"/>
    <mergeCell ref="D30:G30"/>
    <mergeCell ref="H30:K30"/>
    <mergeCell ref="L30:O30"/>
  </mergeCells>
  <printOptions horizontalCentered="1"/>
  <pageMargins left="0" right="0" top="0.2755905511811024" bottom="0" header="0" footer="0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57"/>
  <sheetViews>
    <sheetView view="pageBreakPreview" zoomScale="85" zoomScaleSheetLayoutView="85" zoomScalePageLayoutView="0" workbookViewId="0" topLeftCell="A34">
      <selection activeCell="F22" sqref="F22:G22"/>
    </sheetView>
  </sheetViews>
  <sheetFormatPr defaultColWidth="9.00390625" defaultRowHeight="15.75"/>
  <cols>
    <col min="1" max="1" width="5.00390625" style="104" customWidth="1"/>
    <col min="2" max="2" width="12.625" style="104" customWidth="1"/>
    <col min="3" max="3" width="38.625" style="104" customWidth="1"/>
    <col min="4" max="4" width="10.75390625" style="104" customWidth="1"/>
    <col min="5" max="5" width="11.125" style="104" customWidth="1"/>
    <col min="6" max="7" width="9.625" style="104" customWidth="1"/>
    <col min="8" max="9" width="11.00390625" style="104" customWidth="1"/>
    <col min="10" max="10" width="9.875" style="104" customWidth="1"/>
    <col min="11" max="11" width="9.50390625" style="104" customWidth="1"/>
    <col min="12" max="12" width="10.875" style="104" customWidth="1"/>
    <col min="13" max="13" width="9.75390625" style="104" customWidth="1"/>
    <col min="14" max="14" width="9.875" style="104" customWidth="1"/>
    <col min="15" max="16384" width="8.75390625" style="104" customWidth="1"/>
  </cols>
  <sheetData>
    <row r="1" spans="1:2" s="1" customFormat="1" ht="24.75" customHeight="1">
      <c r="A1" s="11" t="s">
        <v>27</v>
      </c>
      <c r="B1" s="1" t="s">
        <v>150</v>
      </c>
    </row>
    <row r="2" spans="1:2" s="1" customFormat="1" ht="15">
      <c r="A2" s="11" t="s">
        <v>132</v>
      </c>
      <c r="B2" s="1" t="s">
        <v>269</v>
      </c>
    </row>
    <row r="3" s="1" customFormat="1" ht="15">
      <c r="A3" s="11"/>
    </row>
    <row r="4" spans="1:15" s="14" customFormat="1" ht="15">
      <c r="A4" s="290"/>
      <c r="B4" s="269" t="s">
        <v>151</v>
      </c>
      <c r="C4" s="291" t="s">
        <v>73</v>
      </c>
      <c r="D4" s="264" t="s">
        <v>142</v>
      </c>
      <c r="E4" s="293"/>
      <c r="F4" s="293"/>
      <c r="G4" s="265"/>
      <c r="H4" s="264" t="s">
        <v>143</v>
      </c>
      <c r="I4" s="293"/>
      <c r="J4" s="293"/>
      <c r="K4" s="265"/>
      <c r="L4" s="264" t="s">
        <v>144</v>
      </c>
      <c r="M4" s="293"/>
      <c r="N4" s="293"/>
      <c r="O4" s="265"/>
    </row>
    <row r="5" spans="1:15" s="14" customFormat="1" ht="60" customHeight="1">
      <c r="A5" s="290"/>
      <c r="B5" s="269"/>
      <c r="C5" s="292"/>
      <c r="D5" s="2" t="s">
        <v>3</v>
      </c>
      <c r="E5" s="2" t="s">
        <v>4</v>
      </c>
      <c r="F5" s="2" t="s">
        <v>145</v>
      </c>
      <c r="G5" s="2" t="s">
        <v>146</v>
      </c>
      <c r="H5" s="2" t="s">
        <v>3</v>
      </c>
      <c r="I5" s="2" t="s">
        <v>4</v>
      </c>
      <c r="J5" s="2" t="s">
        <v>145</v>
      </c>
      <c r="K5" s="2" t="s">
        <v>147</v>
      </c>
      <c r="L5" s="2" t="s">
        <v>3</v>
      </c>
      <c r="M5" s="2" t="s">
        <v>4</v>
      </c>
      <c r="N5" s="2" t="s">
        <v>145</v>
      </c>
      <c r="O5" s="2" t="s">
        <v>152</v>
      </c>
    </row>
    <row r="6" spans="1:15" s="14" customFormat="1" ht="15">
      <c r="A6" s="9"/>
      <c r="B6" s="2">
        <v>1</v>
      </c>
      <c r="C6" s="79">
        <v>2</v>
      </c>
      <c r="D6" s="36">
        <v>3</v>
      </c>
      <c r="E6" s="2">
        <v>4</v>
      </c>
      <c r="F6" s="79">
        <v>5</v>
      </c>
      <c r="G6" s="36">
        <v>6</v>
      </c>
      <c r="H6" s="2">
        <v>7</v>
      </c>
      <c r="I6" s="79">
        <v>8</v>
      </c>
      <c r="J6" s="36">
        <v>9</v>
      </c>
      <c r="K6" s="2">
        <v>10</v>
      </c>
      <c r="L6" s="79">
        <v>11</v>
      </c>
      <c r="M6" s="36">
        <v>12</v>
      </c>
      <c r="N6" s="2">
        <v>13</v>
      </c>
      <c r="O6" s="79">
        <v>14</v>
      </c>
    </row>
    <row r="7" spans="1:15" s="14" customFormat="1" ht="36.75" customHeight="1">
      <c r="A7" s="159"/>
      <c r="B7" s="2"/>
      <c r="C7" s="162" t="s">
        <v>218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4" customFormat="1" ht="20.25" customHeight="1">
      <c r="A8" s="160"/>
      <c r="B8" s="2">
        <v>2210</v>
      </c>
      <c r="C8" s="87" t="s">
        <v>83</v>
      </c>
      <c r="D8" s="54">
        <f>2415.45+0.5</f>
        <v>2415.95</v>
      </c>
      <c r="E8" s="53"/>
      <c r="F8" s="53"/>
      <c r="G8" s="53">
        <f>D8</f>
        <v>2415.95</v>
      </c>
      <c r="H8" s="53">
        <f>20620</f>
        <v>20620</v>
      </c>
      <c r="I8" s="53"/>
      <c r="J8" s="53"/>
      <c r="K8" s="53">
        <f>H8</f>
        <v>20620</v>
      </c>
      <c r="L8" s="54">
        <f>8810+12080</f>
        <v>20890</v>
      </c>
      <c r="M8" s="53"/>
      <c r="N8" s="53"/>
      <c r="O8" s="53">
        <f>L8</f>
        <v>20890</v>
      </c>
    </row>
    <row r="9" spans="1:15" s="14" customFormat="1" ht="20.25" customHeight="1">
      <c r="A9" s="160"/>
      <c r="B9" s="2">
        <v>2240</v>
      </c>
      <c r="C9" s="87" t="s">
        <v>220</v>
      </c>
      <c r="D9" s="54">
        <f>13809.32</f>
        <v>13809.32</v>
      </c>
      <c r="E9" s="53"/>
      <c r="F9" s="53"/>
      <c r="G9" s="53">
        <f>D9</f>
        <v>13809.32</v>
      </c>
      <c r="H9" s="53">
        <f>57658</f>
        <v>57658</v>
      </c>
      <c r="I9" s="53"/>
      <c r="J9" s="53"/>
      <c r="K9" s="53">
        <f>H9</f>
        <v>57658</v>
      </c>
      <c r="L9" s="54">
        <f>182+21700+53840</f>
        <v>75722</v>
      </c>
      <c r="M9" s="53"/>
      <c r="N9" s="53"/>
      <c r="O9" s="53">
        <f>L9</f>
        <v>75722</v>
      </c>
    </row>
    <row r="10" spans="1:15" s="14" customFormat="1" ht="21" customHeight="1">
      <c r="A10" s="9"/>
      <c r="B10" s="2">
        <v>2700</v>
      </c>
      <c r="C10" s="87" t="s">
        <v>219</v>
      </c>
      <c r="D10" s="54">
        <v>119700</v>
      </c>
      <c r="E10" s="53"/>
      <c r="F10" s="53"/>
      <c r="G10" s="53">
        <f>D10</f>
        <v>119700</v>
      </c>
      <c r="H10" s="53">
        <f>130188</f>
        <v>130188</v>
      </c>
      <c r="I10" s="53"/>
      <c r="J10" s="53"/>
      <c r="K10" s="53">
        <f>H10</f>
        <v>130188</v>
      </c>
      <c r="L10" s="53">
        <f>141978</f>
        <v>141978</v>
      </c>
      <c r="M10" s="53"/>
      <c r="N10" s="53"/>
      <c r="O10" s="53">
        <f>L10</f>
        <v>141978</v>
      </c>
    </row>
    <row r="11" spans="1:15" s="1" customFormat="1" ht="15">
      <c r="A11" s="59"/>
      <c r="B11" s="88"/>
      <c r="C11" s="78" t="s">
        <v>155</v>
      </c>
      <c r="D11" s="56">
        <f>D10+D9+D8</f>
        <v>135925.27000000002</v>
      </c>
      <c r="E11" s="56">
        <f aca="true" t="shared" si="0" ref="E11:O11">E10+E9+E8</f>
        <v>0</v>
      </c>
      <c r="F11" s="56">
        <f t="shared" si="0"/>
        <v>0</v>
      </c>
      <c r="G11" s="56">
        <f t="shared" si="0"/>
        <v>135925.27000000002</v>
      </c>
      <c r="H11" s="56">
        <f t="shared" si="0"/>
        <v>208466</v>
      </c>
      <c r="I11" s="56">
        <f t="shared" si="0"/>
        <v>0</v>
      </c>
      <c r="J11" s="56">
        <f t="shared" si="0"/>
        <v>0</v>
      </c>
      <c r="K11" s="56">
        <f t="shared" si="0"/>
        <v>208466</v>
      </c>
      <c r="L11" s="56">
        <f t="shared" si="0"/>
        <v>238590</v>
      </c>
      <c r="M11" s="56">
        <f t="shared" si="0"/>
        <v>0</v>
      </c>
      <c r="N11" s="56">
        <f t="shared" si="0"/>
        <v>0</v>
      </c>
      <c r="O11" s="56">
        <f t="shared" si="0"/>
        <v>238590</v>
      </c>
    </row>
    <row r="12" spans="1:15" s="1" customFormat="1" ht="15">
      <c r="A12" s="59"/>
      <c r="B12" s="89"/>
      <c r="C12" s="89"/>
      <c r="D12" s="90"/>
      <c r="E12" s="90"/>
      <c r="F12" s="90"/>
      <c r="G12" s="91"/>
      <c r="H12" s="90"/>
      <c r="I12" s="90"/>
      <c r="J12" s="90"/>
      <c r="K12" s="90"/>
      <c r="L12" s="90"/>
      <c r="M12" s="90"/>
      <c r="N12" s="90"/>
      <c r="O12" s="90"/>
    </row>
    <row r="13" spans="1:2" s="14" customFormat="1" ht="15">
      <c r="A13" s="12" t="s">
        <v>134</v>
      </c>
      <c r="B13" s="6" t="s">
        <v>270</v>
      </c>
    </row>
    <row r="14" s="1" customFormat="1" ht="15">
      <c r="A14" s="11"/>
    </row>
    <row r="15" spans="1:15" s="14" customFormat="1" ht="15">
      <c r="A15" s="290"/>
      <c r="B15" s="269" t="s">
        <v>153</v>
      </c>
      <c r="C15" s="291" t="s">
        <v>73</v>
      </c>
      <c r="D15" s="264" t="s">
        <v>142</v>
      </c>
      <c r="E15" s="293"/>
      <c r="F15" s="293"/>
      <c r="G15" s="265"/>
      <c r="H15" s="264" t="s">
        <v>143</v>
      </c>
      <c r="I15" s="293"/>
      <c r="J15" s="293"/>
      <c r="K15" s="265"/>
      <c r="L15" s="264" t="s">
        <v>144</v>
      </c>
      <c r="M15" s="293"/>
      <c r="N15" s="293"/>
      <c r="O15" s="265"/>
    </row>
    <row r="16" spans="1:15" s="14" customFormat="1" ht="52.5">
      <c r="A16" s="290"/>
      <c r="B16" s="269"/>
      <c r="C16" s="292"/>
      <c r="D16" s="2" t="s">
        <v>3</v>
      </c>
      <c r="E16" s="2" t="s">
        <v>4</v>
      </c>
      <c r="F16" s="2" t="s">
        <v>145</v>
      </c>
      <c r="G16" s="2" t="s">
        <v>146</v>
      </c>
      <c r="H16" s="2" t="s">
        <v>3</v>
      </c>
      <c r="I16" s="2" t="s">
        <v>4</v>
      </c>
      <c r="J16" s="2" t="s">
        <v>145</v>
      </c>
      <c r="K16" s="2" t="s">
        <v>147</v>
      </c>
      <c r="L16" s="2" t="s">
        <v>3</v>
      </c>
      <c r="M16" s="2" t="s">
        <v>4</v>
      </c>
      <c r="N16" s="2" t="s">
        <v>145</v>
      </c>
      <c r="O16" s="2" t="s">
        <v>152</v>
      </c>
    </row>
    <row r="17" spans="1:15" s="14" customFormat="1" ht="15">
      <c r="A17" s="9"/>
      <c r="B17" s="2">
        <v>1</v>
      </c>
      <c r="C17" s="79">
        <v>2</v>
      </c>
      <c r="D17" s="36">
        <v>3</v>
      </c>
      <c r="E17" s="2">
        <v>4</v>
      </c>
      <c r="F17" s="79">
        <v>5</v>
      </c>
      <c r="G17" s="36">
        <v>6</v>
      </c>
      <c r="H17" s="2">
        <v>7</v>
      </c>
      <c r="I17" s="79">
        <v>8</v>
      </c>
      <c r="J17" s="36">
        <v>9</v>
      </c>
      <c r="K17" s="2">
        <v>10</v>
      </c>
      <c r="L17" s="79">
        <v>11</v>
      </c>
      <c r="M17" s="36">
        <v>12</v>
      </c>
      <c r="N17" s="2">
        <v>13</v>
      </c>
      <c r="O17" s="79">
        <v>14</v>
      </c>
    </row>
    <row r="18" spans="1:15" s="14" customFormat="1" ht="21" customHeight="1">
      <c r="A18" s="41"/>
      <c r="B18" s="49"/>
      <c r="C18" s="4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14" customFormat="1" ht="15.75" customHeight="1">
      <c r="A19" s="41"/>
      <c r="B19" s="49"/>
      <c r="C19" s="49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s="14" customFormat="1" ht="21" customHeight="1" hidden="1">
      <c r="A20" s="9"/>
      <c r="B20" s="86"/>
      <c r="C20" s="87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s="14" customFormat="1" ht="15.75" customHeight="1" hidden="1">
      <c r="A21" s="9"/>
      <c r="B21" s="86"/>
      <c r="C21" s="8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s="14" customFormat="1" ht="15" hidden="1">
      <c r="A22" s="41"/>
      <c r="B22" s="2"/>
      <c r="C22" s="8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s="14" customFormat="1" ht="55.5" customHeight="1" hidden="1">
      <c r="A23" s="41"/>
      <c r="B23" s="2"/>
      <c r="C23" s="87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s="14" customFormat="1" ht="15.75" customHeight="1" hidden="1">
      <c r="A24" s="41"/>
      <c r="B24" s="2"/>
      <c r="C24" s="87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s="14" customFormat="1" ht="15.75" customHeight="1" hidden="1">
      <c r="A25" s="41"/>
      <c r="B25" s="2"/>
      <c r="C25" s="87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s="14" customFormat="1" ht="15.75" customHeight="1" hidden="1">
      <c r="A26" s="41"/>
      <c r="B26" s="2"/>
      <c r="C26" s="85" t="s">
        <v>66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14" customFormat="1" ht="15.75" customHeight="1" hidden="1">
      <c r="A27" s="41"/>
      <c r="B27" s="2"/>
      <c r="C27" s="85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s="1" customFormat="1" ht="15">
      <c r="A28" s="59"/>
      <c r="B28" s="88"/>
      <c r="C28" s="78" t="s">
        <v>155</v>
      </c>
      <c r="D28" s="56">
        <f>D19</f>
        <v>0</v>
      </c>
      <c r="E28" s="56" t="s">
        <v>36</v>
      </c>
      <c r="F28" s="56" t="s">
        <v>36</v>
      </c>
      <c r="G28" s="53" t="s">
        <v>36</v>
      </c>
      <c r="H28" s="56">
        <f>H19</f>
        <v>0</v>
      </c>
      <c r="I28" s="56" t="s">
        <v>36</v>
      </c>
      <c r="J28" s="56" t="s">
        <v>36</v>
      </c>
      <c r="K28" s="56">
        <f>K19</f>
        <v>0</v>
      </c>
      <c r="L28" s="56">
        <f>L19</f>
        <v>0</v>
      </c>
      <c r="M28" s="56" t="s">
        <v>36</v>
      </c>
      <c r="N28" s="56" t="s">
        <v>36</v>
      </c>
      <c r="O28" s="56">
        <f>O19</f>
        <v>0</v>
      </c>
    </row>
    <row r="29" s="14" customFormat="1" ht="9.75" customHeight="1"/>
    <row r="30" spans="1:2" s="14" customFormat="1" ht="15">
      <c r="A30" s="12" t="s">
        <v>135</v>
      </c>
      <c r="B30" s="6" t="s">
        <v>293</v>
      </c>
    </row>
    <row r="31" spans="7:13" s="14" customFormat="1" ht="15">
      <c r="G31" s="29"/>
      <c r="H31" s="29"/>
      <c r="I31" s="29"/>
      <c r="J31" s="25" t="s">
        <v>61</v>
      </c>
      <c r="K31" s="29"/>
      <c r="L31" s="29"/>
      <c r="M31" s="29"/>
    </row>
    <row r="32" spans="1:15" s="14" customFormat="1" ht="15">
      <c r="A32" s="290"/>
      <c r="B32" s="269" t="s">
        <v>151</v>
      </c>
      <c r="C32" s="291" t="s">
        <v>73</v>
      </c>
      <c r="D32" s="264" t="s">
        <v>107</v>
      </c>
      <c r="E32" s="293"/>
      <c r="F32" s="293"/>
      <c r="G32" s="265"/>
      <c r="H32" s="269" t="s">
        <v>149</v>
      </c>
      <c r="I32" s="269"/>
      <c r="J32" s="269"/>
      <c r="K32" s="269"/>
      <c r="L32" s="290"/>
      <c r="M32" s="290"/>
      <c r="N32" s="290"/>
      <c r="O32" s="290"/>
    </row>
    <row r="33" spans="1:15" s="14" customFormat="1" ht="65.25" customHeight="1">
      <c r="A33" s="290"/>
      <c r="B33" s="269"/>
      <c r="C33" s="292"/>
      <c r="D33" s="2" t="s">
        <v>3</v>
      </c>
      <c r="E33" s="2" t="s">
        <v>4</v>
      </c>
      <c r="F33" s="2" t="s">
        <v>145</v>
      </c>
      <c r="G33" s="2" t="s">
        <v>146</v>
      </c>
      <c r="H33" s="2" t="s">
        <v>3</v>
      </c>
      <c r="I33" s="2" t="s">
        <v>4</v>
      </c>
      <c r="J33" s="2" t="s">
        <v>145</v>
      </c>
      <c r="K33" s="2" t="s">
        <v>147</v>
      </c>
      <c r="L33" s="9"/>
      <c r="M33" s="9"/>
      <c r="N33" s="9"/>
      <c r="O33" s="9"/>
    </row>
    <row r="34" spans="1:15" s="14" customFormat="1" ht="15">
      <c r="A34" s="9"/>
      <c r="B34" s="2">
        <v>1</v>
      </c>
      <c r="C34" s="79">
        <v>2</v>
      </c>
      <c r="D34" s="36">
        <v>3</v>
      </c>
      <c r="E34" s="2">
        <v>4</v>
      </c>
      <c r="F34" s="79">
        <v>5</v>
      </c>
      <c r="G34" s="36">
        <v>6</v>
      </c>
      <c r="H34" s="2">
        <v>7</v>
      </c>
      <c r="I34" s="2">
        <v>8</v>
      </c>
      <c r="J34" s="2">
        <v>9</v>
      </c>
      <c r="K34" s="2">
        <v>10</v>
      </c>
      <c r="L34" s="9"/>
      <c r="M34" s="9"/>
      <c r="N34" s="9"/>
      <c r="O34" s="9"/>
    </row>
    <row r="35" spans="1:15" s="14" customFormat="1" ht="21" customHeight="1" hidden="1">
      <c r="A35" s="159"/>
      <c r="B35" s="2"/>
      <c r="C35" s="121" t="s">
        <v>217</v>
      </c>
      <c r="D35" s="2"/>
      <c r="E35" s="2"/>
      <c r="F35" s="2"/>
      <c r="G35" s="2"/>
      <c r="H35" s="2"/>
      <c r="I35" s="2"/>
      <c r="J35" s="2"/>
      <c r="K35" s="2"/>
      <c r="L35" s="9"/>
      <c r="M35" s="9"/>
      <c r="N35" s="9"/>
      <c r="O35" s="9"/>
    </row>
    <row r="36" spans="1:15" s="14" customFormat="1" ht="33.75" customHeight="1">
      <c r="A36" s="9"/>
      <c r="B36" s="2"/>
      <c r="C36" s="78" t="s">
        <v>218</v>
      </c>
      <c r="D36" s="54"/>
      <c r="E36" s="53"/>
      <c r="F36" s="53"/>
      <c r="G36" s="53">
        <f>D36</f>
        <v>0</v>
      </c>
      <c r="H36" s="54">
        <f>D36*1.055</f>
        <v>0</v>
      </c>
      <c r="I36" s="53"/>
      <c r="J36" s="53"/>
      <c r="K36" s="53">
        <f>H36</f>
        <v>0</v>
      </c>
      <c r="L36" s="91"/>
      <c r="M36" s="91"/>
      <c r="N36" s="91"/>
      <c r="O36" s="91"/>
    </row>
    <row r="37" spans="1:15" s="14" customFormat="1" ht="15.75" customHeight="1">
      <c r="A37" s="9"/>
      <c r="B37" s="2">
        <v>2210</v>
      </c>
      <c r="C37" s="87" t="s">
        <v>83</v>
      </c>
      <c r="D37" s="53">
        <f>L8*1.067</f>
        <v>22289.629999999997</v>
      </c>
      <c r="E37" s="53"/>
      <c r="F37" s="53"/>
      <c r="G37" s="53">
        <f>D37</f>
        <v>22289.629999999997</v>
      </c>
      <c r="H37" s="54">
        <f>D37*1.055</f>
        <v>23515.559649999996</v>
      </c>
      <c r="I37" s="53"/>
      <c r="J37" s="53"/>
      <c r="K37" s="53">
        <f>H37</f>
        <v>23515.559649999996</v>
      </c>
      <c r="L37" s="91"/>
      <c r="M37" s="91"/>
      <c r="N37" s="91"/>
      <c r="O37" s="91"/>
    </row>
    <row r="38" spans="1:15" s="14" customFormat="1" ht="15">
      <c r="A38" s="41"/>
      <c r="B38" s="2">
        <v>2240</v>
      </c>
      <c r="C38" s="86" t="s">
        <v>220</v>
      </c>
      <c r="D38" s="53">
        <f>(L9)*1.067</f>
        <v>80795.374</v>
      </c>
      <c r="E38" s="53"/>
      <c r="F38" s="53"/>
      <c r="G38" s="53">
        <f>D38</f>
        <v>80795.374</v>
      </c>
      <c r="H38" s="54">
        <f>(D38)*1.055</f>
        <v>85239.11957</v>
      </c>
      <c r="I38" s="53"/>
      <c r="J38" s="53"/>
      <c r="K38" s="53">
        <f>H38</f>
        <v>85239.11957</v>
      </c>
      <c r="L38" s="91"/>
      <c r="M38" s="91"/>
      <c r="N38" s="91"/>
      <c r="O38" s="91"/>
    </row>
    <row r="39" spans="1:15" s="14" customFormat="1" ht="21" customHeight="1">
      <c r="A39" s="41"/>
      <c r="B39" s="2">
        <v>2700</v>
      </c>
      <c r="C39" s="87" t="s">
        <v>219</v>
      </c>
      <c r="D39" s="53">
        <f>L10*1.067+10</f>
        <v>151500.52599999998</v>
      </c>
      <c r="E39" s="53"/>
      <c r="F39" s="53"/>
      <c r="G39" s="53">
        <f>D39</f>
        <v>151500.52599999998</v>
      </c>
      <c r="H39" s="54">
        <f>(D39)*1.055</f>
        <v>159833.05492999998</v>
      </c>
      <c r="I39" s="53"/>
      <c r="J39" s="53"/>
      <c r="K39" s="53">
        <f>H39</f>
        <v>159833.05492999998</v>
      </c>
      <c r="L39" s="91"/>
      <c r="M39" s="91"/>
      <c r="N39" s="91"/>
      <c r="O39" s="91"/>
    </row>
    <row r="40" spans="1:15" s="1" customFormat="1" ht="15">
      <c r="A40" s="59"/>
      <c r="B40" s="88"/>
      <c r="C40" s="78" t="s">
        <v>2</v>
      </c>
      <c r="D40" s="56">
        <f>D37+D38+D39</f>
        <v>254585.52999999997</v>
      </c>
      <c r="E40" s="56">
        <f aca="true" t="shared" si="1" ref="E40:K40">E37+E38+E39</f>
        <v>0</v>
      </c>
      <c r="F40" s="56">
        <f t="shared" si="1"/>
        <v>0</v>
      </c>
      <c r="G40" s="56">
        <f t="shared" si="1"/>
        <v>254585.52999999997</v>
      </c>
      <c r="H40" s="56">
        <f t="shared" si="1"/>
        <v>268587.73415</v>
      </c>
      <c r="I40" s="56">
        <f t="shared" si="1"/>
        <v>0</v>
      </c>
      <c r="J40" s="56">
        <f t="shared" si="1"/>
        <v>0</v>
      </c>
      <c r="K40" s="56">
        <f t="shared" si="1"/>
        <v>268587.73415</v>
      </c>
      <c r="L40" s="90"/>
      <c r="M40" s="90"/>
      <c r="N40" s="90"/>
      <c r="O40" s="90"/>
    </row>
    <row r="41" spans="1:15" s="1" customFormat="1" ht="15">
      <c r="A41" s="59"/>
      <c r="B41" s="89"/>
      <c r="C41" s="89"/>
      <c r="D41" s="90"/>
      <c r="E41" s="90"/>
      <c r="F41" s="90"/>
      <c r="G41" s="91"/>
      <c r="H41" s="90"/>
      <c r="I41" s="90"/>
      <c r="J41" s="90"/>
      <c r="K41" s="90"/>
      <c r="L41" s="90"/>
      <c r="M41" s="90"/>
      <c r="N41" s="90"/>
      <c r="O41" s="90"/>
    </row>
    <row r="42" spans="1:15" s="14" customFormat="1" ht="15">
      <c r="A42" s="12" t="s">
        <v>154</v>
      </c>
      <c r="B42" s="6" t="s">
        <v>271</v>
      </c>
      <c r="L42" s="41"/>
      <c r="M42" s="41"/>
      <c r="N42" s="41"/>
      <c r="O42" s="41"/>
    </row>
    <row r="43" spans="1:15" s="1" customFormat="1" ht="15">
      <c r="A43" s="11"/>
      <c r="L43" s="92"/>
      <c r="M43" s="92"/>
      <c r="N43" s="92"/>
      <c r="O43" s="92"/>
    </row>
    <row r="44" spans="1:15" s="14" customFormat="1" ht="15">
      <c r="A44" s="290"/>
      <c r="B44" s="269" t="s">
        <v>153</v>
      </c>
      <c r="C44" s="291" t="s">
        <v>73</v>
      </c>
      <c r="D44" s="264" t="s">
        <v>107</v>
      </c>
      <c r="E44" s="293"/>
      <c r="F44" s="293"/>
      <c r="G44" s="265"/>
      <c r="H44" s="269" t="s">
        <v>149</v>
      </c>
      <c r="I44" s="269"/>
      <c r="J44" s="269"/>
      <c r="K44" s="269"/>
      <c r="L44" s="290"/>
      <c r="M44" s="290"/>
      <c r="N44" s="290"/>
      <c r="O44" s="290"/>
    </row>
    <row r="45" spans="1:15" s="14" customFormat="1" ht="51" customHeight="1">
      <c r="A45" s="290"/>
      <c r="B45" s="269"/>
      <c r="C45" s="292"/>
      <c r="D45" s="2" t="s">
        <v>3</v>
      </c>
      <c r="E45" s="2" t="s">
        <v>4</v>
      </c>
      <c r="F45" s="2" t="s">
        <v>145</v>
      </c>
      <c r="G45" s="2" t="s">
        <v>97</v>
      </c>
      <c r="H45" s="2" t="s">
        <v>3</v>
      </c>
      <c r="I45" s="2" t="s">
        <v>4</v>
      </c>
      <c r="J45" s="2" t="s">
        <v>145</v>
      </c>
      <c r="K45" s="2" t="s">
        <v>98</v>
      </c>
      <c r="L45" s="9"/>
      <c r="M45" s="9"/>
      <c r="N45" s="9"/>
      <c r="O45" s="9"/>
    </row>
    <row r="46" spans="1:15" s="14" customFormat="1" ht="15">
      <c r="A46" s="9"/>
      <c r="B46" s="2">
        <v>2</v>
      </c>
      <c r="C46" s="79">
        <v>3</v>
      </c>
      <c r="D46" s="36">
        <v>4</v>
      </c>
      <c r="E46" s="2">
        <v>5</v>
      </c>
      <c r="F46" s="79">
        <v>6</v>
      </c>
      <c r="G46" s="36">
        <v>7</v>
      </c>
      <c r="H46" s="2">
        <v>8</v>
      </c>
      <c r="I46" s="2">
        <v>9</v>
      </c>
      <c r="J46" s="2">
        <v>10</v>
      </c>
      <c r="K46" s="2">
        <v>11</v>
      </c>
      <c r="L46" s="9"/>
      <c r="M46" s="9"/>
      <c r="N46" s="9"/>
      <c r="O46" s="9"/>
    </row>
    <row r="47" spans="1:15" s="14" customFormat="1" ht="15">
      <c r="A47" s="9"/>
      <c r="B47" s="2"/>
      <c r="C47" s="85"/>
      <c r="D47" s="2"/>
      <c r="E47" s="2"/>
      <c r="F47" s="2"/>
      <c r="G47" s="2"/>
      <c r="H47" s="2"/>
      <c r="I47" s="2"/>
      <c r="J47" s="2"/>
      <c r="K47" s="2"/>
      <c r="L47" s="9"/>
      <c r="M47" s="9"/>
      <c r="N47" s="9"/>
      <c r="O47" s="9"/>
    </row>
    <row r="48" spans="1:15" s="14" customFormat="1" ht="15.75" customHeight="1">
      <c r="A48" s="160"/>
      <c r="B48" s="86"/>
      <c r="C48" s="87"/>
      <c r="D48" s="53"/>
      <c r="E48" s="53"/>
      <c r="F48" s="53"/>
      <c r="G48" s="53"/>
      <c r="H48" s="53"/>
      <c r="I48" s="53"/>
      <c r="J48" s="53"/>
      <c r="K48" s="53"/>
      <c r="L48" s="91"/>
      <c r="M48" s="91"/>
      <c r="N48" s="91"/>
      <c r="O48" s="91"/>
    </row>
    <row r="49" spans="1:15" s="14" customFormat="1" ht="21" customHeight="1" hidden="1">
      <c r="A49" s="9"/>
      <c r="B49" s="86"/>
      <c r="C49" s="87"/>
      <c r="D49" s="53"/>
      <c r="E49" s="53"/>
      <c r="F49" s="53"/>
      <c r="G49" s="53"/>
      <c r="H49" s="53"/>
      <c r="I49" s="53"/>
      <c r="J49" s="53"/>
      <c r="K49" s="53"/>
      <c r="L49" s="91"/>
      <c r="M49" s="91"/>
      <c r="N49" s="91"/>
      <c r="O49" s="91"/>
    </row>
    <row r="50" spans="1:15" s="14" customFormat="1" ht="15.75" customHeight="1" hidden="1">
      <c r="A50" s="9"/>
      <c r="B50" s="86"/>
      <c r="C50" s="87"/>
      <c r="D50" s="53"/>
      <c r="E50" s="53"/>
      <c r="F50" s="53"/>
      <c r="G50" s="53"/>
      <c r="H50" s="53"/>
      <c r="I50" s="53"/>
      <c r="J50" s="53"/>
      <c r="K50" s="53"/>
      <c r="L50" s="91"/>
      <c r="M50" s="91"/>
      <c r="N50" s="91"/>
      <c r="O50" s="91"/>
    </row>
    <row r="51" spans="1:15" s="14" customFormat="1" ht="15" hidden="1">
      <c r="A51" s="41"/>
      <c r="B51" s="2"/>
      <c r="C51" s="86"/>
      <c r="D51" s="53"/>
      <c r="E51" s="53"/>
      <c r="F51" s="53"/>
      <c r="G51" s="53"/>
      <c r="H51" s="53"/>
      <c r="I51" s="53"/>
      <c r="J51" s="53"/>
      <c r="K51" s="53"/>
      <c r="L51" s="91"/>
      <c r="M51" s="91"/>
      <c r="N51" s="91"/>
      <c r="O51" s="91"/>
    </row>
    <row r="52" spans="1:15" s="14" customFormat="1" ht="55.5" customHeight="1" hidden="1">
      <c r="A52" s="41"/>
      <c r="B52" s="2"/>
      <c r="C52" s="87"/>
      <c r="D52" s="53"/>
      <c r="E52" s="53"/>
      <c r="F52" s="53"/>
      <c r="G52" s="53"/>
      <c r="H52" s="53"/>
      <c r="I52" s="53"/>
      <c r="J52" s="53"/>
      <c r="K52" s="53"/>
      <c r="L52" s="91"/>
      <c r="M52" s="91"/>
      <c r="N52" s="91"/>
      <c r="O52" s="91"/>
    </row>
    <row r="53" spans="1:15" s="14" customFormat="1" ht="15.75" customHeight="1" hidden="1">
      <c r="A53" s="41"/>
      <c r="B53" s="2"/>
      <c r="C53" s="87"/>
      <c r="D53" s="53"/>
      <c r="E53" s="53"/>
      <c r="F53" s="53"/>
      <c r="G53" s="53"/>
      <c r="H53" s="53"/>
      <c r="I53" s="53"/>
      <c r="J53" s="53"/>
      <c r="K53" s="53"/>
      <c r="L53" s="91"/>
      <c r="M53" s="91"/>
      <c r="N53" s="91"/>
      <c r="O53" s="91"/>
    </row>
    <row r="54" spans="1:15" s="14" customFormat="1" ht="15.75" customHeight="1" hidden="1">
      <c r="A54" s="41"/>
      <c r="B54" s="2"/>
      <c r="C54" s="87"/>
      <c r="D54" s="53"/>
      <c r="E54" s="53"/>
      <c r="F54" s="53"/>
      <c r="G54" s="53"/>
      <c r="H54" s="53"/>
      <c r="I54" s="53"/>
      <c r="J54" s="53"/>
      <c r="K54" s="53"/>
      <c r="L54" s="91"/>
      <c r="M54" s="91"/>
      <c r="N54" s="91"/>
      <c r="O54" s="91"/>
    </row>
    <row r="55" spans="1:15" s="14" customFormat="1" ht="15.75" customHeight="1">
      <c r="A55" s="41"/>
      <c r="B55" s="2"/>
      <c r="C55" s="85"/>
      <c r="D55" s="53"/>
      <c r="E55" s="53"/>
      <c r="F55" s="53"/>
      <c r="G55" s="53"/>
      <c r="H55" s="53"/>
      <c r="I55" s="53"/>
      <c r="J55" s="53"/>
      <c r="K55" s="53"/>
      <c r="L55" s="91"/>
      <c r="M55" s="91"/>
      <c r="N55" s="91"/>
      <c r="O55" s="91"/>
    </row>
    <row r="56" spans="1:15" s="14" customFormat="1" ht="15.75" customHeight="1">
      <c r="A56" s="41"/>
      <c r="B56" s="2"/>
      <c r="C56" s="85"/>
      <c r="D56" s="53"/>
      <c r="E56" s="53"/>
      <c r="F56" s="53"/>
      <c r="G56" s="53"/>
      <c r="H56" s="53"/>
      <c r="I56" s="53"/>
      <c r="J56" s="53"/>
      <c r="K56" s="53"/>
      <c r="L56" s="91"/>
      <c r="M56" s="91"/>
      <c r="N56" s="91"/>
      <c r="O56" s="91"/>
    </row>
    <row r="57" spans="1:15" s="1" customFormat="1" ht="15">
      <c r="A57" s="59"/>
      <c r="B57" s="88"/>
      <c r="C57" s="78" t="s">
        <v>155</v>
      </c>
      <c r="D57" s="56">
        <f>D48</f>
        <v>0</v>
      </c>
      <c r="E57" s="56" t="s">
        <v>36</v>
      </c>
      <c r="F57" s="56" t="s">
        <v>36</v>
      </c>
      <c r="G57" s="53" t="s">
        <v>36</v>
      </c>
      <c r="H57" s="56">
        <f>H48</f>
        <v>0</v>
      </c>
      <c r="I57" s="56" t="s">
        <v>36</v>
      </c>
      <c r="J57" s="56" t="s">
        <v>36</v>
      </c>
      <c r="K57" s="56">
        <f>K48</f>
        <v>0</v>
      </c>
      <c r="L57" s="90"/>
      <c r="M57" s="90"/>
      <c r="N57" s="90"/>
      <c r="O57" s="90"/>
    </row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</sheetData>
  <sheetProtection/>
  <mergeCells count="24">
    <mergeCell ref="A15:A16"/>
    <mergeCell ref="B15:B16"/>
    <mergeCell ref="C15:C16"/>
    <mergeCell ref="D15:G15"/>
    <mergeCell ref="A44:A45"/>
    <mergeCell ref="B44:B45"/>
    <mergeCell ref="A32:A33"/>
    <mergeCell ref="B32:B33"/>
    <mergeCell ref="C32:C33"/>
    <mergeCell ref="D32:G32"/>
    <mergeCell ref="A4:A5"/>
    <mergeCell ref="B4:B5"/>
    <mergeCell ref="C4:C5"/>
    <mergeCell ref="D4:G4"/>
    <mergeCell ref="H4:K4"/>
    <mergeCell ref="L4:O4"/>
    <mergeCell ref="H15:K15"/>
    <mergeCell ref="L15:O15"/>
    <mergeCell ref="H32:K32"/>
    <mergeCell ref="L32:O32"/>
    <mergeCell ref="C44:C45"/>
    <mergeCell ref="D44:G44"/>
    <mergeCell ref="H44:K44"/>
    <mergeCell ref="L44:O44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N23"/>
  <sheetViews>
    <sheetView view="pageBreakPreview" zoomScale="85" zoomScaleSheetLayoutView="85" zoomScalePageLayoutView="0" workbookViewId="0" topLeftCell="A1">
      <selection activeCell="F22" sqref="F22:G22"/>
    </sheetView>
  </sheetViews>
  <sheetFormatPr defaultColWidth="9.00390625" defaultRowHeight="15.75"/>
  <cols>
    <col min="1" max="1" width="5.75390625" style="0" customWidth="1"/>
    <col min="2" max="2" width="45.625" style="0" customWidth="1"/>
    <col min="3" max="3" width="11.125" style="0" customWidth="1"/>
    <col min="4" max="10" width="11.75390625" style="0" bestFit="1" customWidth="1"/>
    <col min="11" max="14" width="8.875" style="0" bestFit="1" customWidth="1"/>
  </cols>
  <sheetData>
    <row r="1" spans="1:14" s="14" customFormat="1" ht="15">
      <c r="A1" s="11" t="s">
        <v>29</v>
      </c>
      <c r="B1" s="306" t="s">
        <v>164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="14" customFormat="1" ht="9" customHeight="1">
      <c r="B2" s="1"/>
    </row>
    <row r="3" spans="1:14" s="14" customFormat="1" ht="15">
      <c r="A3" s="11" t="s">
        <v>132</v>
      </c>
      <c r="B3" s="306" t="s">
        <v>165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2:14" s="14" customFormat="1" ht="15">
      <c r="B4" s="1"/>
      <c r="N4" s="25" t="s">
        <v>61</v>
      </c>
    </row>
    <row r="5" spans="1:14" s="98" customFormat="1" ht="26.25" customHeight="1">
      <c r="A5" s="307" t="s">
        <v>21</v>
      </c>
      <c r="B5" s="309" t="s">
        <v>166</v>
      </c>
      <c r="C5" s="264" t="s">
        <v>142</v>
      </c>
      <c r="D5" s="293"/>
      <c r="E5" s="293"/>
      <c r="F5" s="265"/>
      <c r="G5" s="264" t="s">
        <v>143</v>
      </c>
      <c r="H5" s="293"/>
      <c r="I5" s="293"/>
      <c r="J5" s="265"/>
      <c r="K5" s="264" t="s">
        <v>181</v>
      </c>
      <c r="L5" s="293"/>
      <c r="M5" s="293"/>
      <c r="N5" s="265"/>
    </row>
    <row r="6" spans="1:14" s="14" customFormat="1" ht="57.75" customHeight="1">
      <c r="A6" s="308"/>
      <c r="B6" s="310"/>
      <c r="C6" s="7" t="s">
        <v>3</v>
      </c>
      <c r="D6" s="7" t="s">
        <v>4</v>
      </c>
      <c r="E6" s="24" t="s">
        <v>145</v>
      </c>
      <c r="F6" s="7" t="s">
        <v>62</v>
      </c>
      <c r="G6" s="7" t="s">
        <v>3</v>
      </c>
      <c r="H6" s="7" t="s">
        <v>4</v>
      </c>
      <c r="I6" s="24" t="s">
        <v>145</v>
      </c>
      <c r="J6" s="7" t="s">
        <v>63</v>
      </c>
      <c r="K6" s="7" t="s">
        <v>3</v>
      </c>
      <c r="L6" s="7" t="s">
        <v>4</v>
      </c>
      <c r="M6" s="24" t="s">
        <v>145</v>
      </c>
      <c r="N6" s="7" t="s">
        <v>64</v>
      </c>
    </row>
    <row r="7" spans="1:14" s="14" customFormat="1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s="14" customFormat="1" ht="35.25" customHeight="1">
      <c r="A8" s="95" t="s">
        <v>229</v>
      </c>
      <c r="B8" s="121" t="s">
        <v>218</v>
      </c>
      <c r="C8" s="64"/>
      <c r="D8" s="65"/>
      <c r="E8" s="65"/>
      <c r="F8" s="64"/>
      <c r="G8" s="64"/>
      <c r="H8" s="65"/>
      <c r="I8" s="65"/>
      <c r="J8" s="64"/>
      <c r="K8" s="64"/>
      <c r="L8" s="65"/>
      <c r="M8" s="65"/>
      <c r="N8" s="64"/>
    </row>
    <row r="9" spans="1:14" s="123" customFormat="1" ht="36.75" customHeight="1">
      <c r="A9" s="124" t="s">
        <v>230</v>
      </c>
      <c r="B9" s="247" t="s">
        <v>222</v>
      </c>
      <c r="C9" s="125">
        <f>119772.28</f>
        <v>119772.28</v>
      </c>
      <c r="D9" s="122"/>
      <c r="E9" s="122"/>
      <c r="F9" s="125">
        <f>C9</f>
        <v>119772.28</v>
      </c>
      <c r="G9" s="125">
        <f>155666</f>
        <v>155666</v>
      </c>
      <c r="H9" s="122"/>
      <c r="I9" s="122"/>
      <c r="J9" s="125">
        <f>G9</f>
        <v>155666</v>
      </c>
      <c r="K9" s="125"/>
      <c r="L9" s="125"/>
      <c r="M9" s="125"/>
      <c r="N9" s="125">
        <f>K9</f>
        <v>0</v>
      </c>
    </row>
    <row r="10" spans="1:14" s="126" customFormat="1" ht="42" customHeight="1">
      <c r="A10" s="124" t="s">
        <v>242</v>
      </c>
      <c r="B10" s="247" t="s">
        <v>223</v>
      </c>
      <c r="C10" s="125"/>
      <c r="D10" s="125"/>
      <c r="E10" s="125"/>
      <c r="F10" s="125">
        <f>C10</f>
        <v>0</v>
      </c>
      <c r="G10" s="125"/>
      <c r="H10" s="125"/>
      <c r="I10" s="125"/>
      <c r="J10" s="125">
        <f>G10</f>
        <v>0</v>
      </c>
      <c r="K10" s="125">
        <f>141978+182+8810+21700</f>
        <v>172670</v>
      </c>
      <c r="L10" s="125"/>
      <c r="M10" s="125"/>
      <c r="N10" s="125">
        <f>K10</f>
        <v>172670</v>
      </c>
    </row>
    <row r="11" spans="1:14" s="126" customFormat="1" ht="46.5" customHeight="1">
      <c r="A11" s="124" t="s">
        <v>257</v>
      </c>
      <c r="B11" s="96" t="s">
        <v>224</v>
      </c>
      <c r="C11" s="125">
        <f>16152.49+0.5</f>
        <v>16152.99</v>
      </c>
      <c r="D11" s="125"/>
      <c r="E11" s="125"/>
      <c r="F11" s="125">
        <f>C11</f>
        <v>16152.99</v>
      </c>
      <c r="G11" s="125">
        <f>52800</f>
        <v>52800</v>
      </c>
      <c r="H11" s="125"/>
      <c r="I11" s="125"/>
      <c r="J11" s="125">
        <f>G11</f>
        <v>52800</v>
      </c>
      <c r="K11" s="125">
        <f>65920</f>
        <v>65920</v>
      </c>
      <c r="L11" s="125"/>
      <c r="M11" s="125"/>
      <c r="N11" s="125">
        <f>K11</f>
        <v>65920</v>
      </c>
    </row>
    <row r="12" spans="1:14" s="14" customFormat="1" ht="15">
      <c r="A12" s="49"/>
      <c r="B12" s="63" t="s">
        <v>155</v>
      </c>
      <c r="C12" s="97">
        <f>'2019-2(6.1;6.2;6.3,6.4)'!D11</f>
        <v>135925.27000000002</v>
      </c>
      <c r="D12" s="97">
        <f>'2019-2(6.1;6.2;6.3,6.4)'!E11</f>
        <v>0</v>
      </c>
      <c r="E12" s="97">
        <f>'2019-2(6.1;6.2;6.3,6.4)'!F11</f>
        <v>0</v>
      </c>
      <c r="F12" s="97">
        <f>'2019-2(6.1;6.2;6.3,6.4)'!G11</f>
        <v>135925.27000000002</v>
      </c>
      <c r="G12" s="97">
        <f>'2019-2(6.1;6.2;6.3,6.4)'!H11</f>
        <v>208466</v>
      </c>
      <c r="H12" s="97">
        <f>'2019-2(6.1;6.2;6.3,6.4)'!I11</f>
        <v>0</v>
      </c>
      <c r="I12" s="97">
        <f>'2019-2(6.1;6.2;6.3,6.4)'!J11</f>
        <v>0</v>
      </c>
      <c r="J12" s="97">
        <f>'2019-2(6.1;6.2;6.3,6.4)'!K11</f>
        <v>208466</v>
      </c>
      <c r="K12" s="97">
        <f>'2019-2(6.1;6.2;6.3,6.4)'!L11</f>
        <v>238590</v>
      </c>
      <c r="L12" s="97">
        <f>'2019-2(6.1;6.2;6.3,6.4)'!M11</f>
        <v>0</v>
      </c>
      <c r="M12" s="97">
        <f>'2019-2(6.1;6.2;6.3,6.4)'!N11</f>
        <v>0</v>
      </c>
      <c r="N12" s="97">
        <f>'2019-2(6.1;6.2;6.3,6.4)'!O11</f>
        <v>238590</v>
      </c>
    </row>
    <row r="13" s="14" customFormat="1" ht="15"/>
    <row r="14" spans="1:2" s="14" customFormat="1" ht="15">
      <c r="A14" s="12" t="s">
        <v>134</v>
      </c>
      <c r="B14" s="1" t="s">
        <v>294</v>
      </c>
    </row>
    <row r="15" spans="6:13" s="14" customFormat="1" ht="15">
      <c r="F15" s="29"/>
      <c r="G15" s="29"/>
      <c r="H15" s="29"/>
      <c r="I15" s="29"/>
      <c r="J15" s="25" t="s">
        <v>61</v>
      </c>
      <c r="K15" s="382"/>
      <c r="L15" s="382"/>
      <c r="M15" s="382"/>
    </row>
    <row r="16" spans="1:10" s="14" customFormat="1" ht="15.75" customHeight="1">
      <c r="A16" s="269" t="s">
        <v>21</v>
      </c>
      <c r="B16" s="304" t="s">
        <v>166</v>
      </c>
      <c r="C16" s="264" t="s">
        <v>107</v>
      </c>
      <c r="D16" s="293"/>
      <c r="E16" s="293"/>
      <c r="F16" s="265"/>
      <c r="G16" s="264" t="s">
        <v>149</v>
      </c>
      <c r="H16" s="293"/>
      <c r="I16" s="293"/>
      <c r="J16" s="265"/>
    </row>
    <row r="17" spans="1:13" s="14" customFormat="1" ht="66" customHeight="1">
      <c r="A17" s="269"/>
      <c r="B17" s="305"/>
      <c r="C17" s="7" t="s">
        <v>3</v>
      </c>
      <c r="D17" s="7" t="s">
        <v>4</v>
      </c>
      <c r="E17" s="2" t="s">
        <v>145</v>
      </c>
      <c r="F17" s="7" t="s">
        <v>62</v>
      </c>
      <c r="G17" s="7" t="s">
        <v>3</v>
      </c>
      <c r="H17" s="7" t="s">
        <v>4</v>
      </c>
      <c r="I17" s="2" t="s">
        <v>145</v>
      </c>
      <c r="J17" s="7" t="s">
        <v>63</v>
      </c>
      <c r="K17" s="382"/>
      <c r="L17" s="382"/>
      <c r="M17" s="382"/>
    </row>
    <row r="18" spans="1:10" s="14" customFormat="1" ht="15">
      <c r="A18" s="2">
        <v>1</v>
      </c>
      <c r="B18" s="79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</row>
    <row r="19" spans="1:10" s="14" customFormat="1" ht="42" customHeight="1">
      <c r="A19" s="62">
        <v>2</v>
      </c>
      <c r="B19" s="245" t="s">
        <v>218</v>
      </c>
      <c r="C19" s="64"/>
      <c r="D19" s="64"/>
      <c r="E19" s="64"/>
      <c r="F19" s="64"/>
      <c r="G19" s="64"/>
      <c r="H19" s="64"/>
      <c r="I19" s="64"/>
      <c r="J19" s="64"/>
    </row>
    <row r="20" spans="1:14" s="128" customFormat="1" ht="45" customHeight="1">
      <c r="A20" s="124" t="s">
        <v>230</v>
      </c>
      <c r="B20" s="246" t="s">
        <v>223</v>
      </c>
      <c r="C20" s="125">
        <f>'2019-2(8.1,8.2)'!E51+'2019-2(8.1,8.2)'!E63</f>
        <v>184248.89</v>
      </c>
      <c r="D20" s="122"/>
      <c r="E20" s="122"/>
      <c r="F20" s="125">
        <f>C20</f>
        <v>184248.89</v>
      </c>
      <c r="G20" s="125">
        <f>'2019-2(8.1,8.2)'!H51+'2019-2(8.1,8.2)'!H63</f>
        <v>194382.57895</v>
      </c>
      <c r="H20" s="122"/>
      <c r="I20" s="122"/>
      <c r="J20" s="125">
        <f>G20</f>
        <v>194382.57895</v>
      </c>
      <c r="K20" s="127"/>
      <c r="L20" s="127"/>
      <c r="M20" s="127"/>
      <c r="N20" s="127"/>
    </row>
    <row r="21" spans="1:14" s="126" customFormat="1" ht="51.75" customHeight="1">
      <c r="A21" s="124" t="s">
        <v>242</v>
      </c>
      <c r="B21" s="155" t="s">
        <v>292</v>
      </c>
      <c r="C21" s="125">
        <f>K11*1.067</f>
        <v>70336.64</v>
      </c>
      <c r="D21" s="125" t="s">
        <v>36</v>
      </c>
      <c r="E21" s="125" t="s">
        <v>36</v>
      </c>
      <c r="F21" s="125">
        <f>C21</f>
        <v>70336.64</v>
      </c>
      <c r="G21" s="125">
        <f>C21*1.055</f>
        <v>74205.1552</v>
      </c>
      <c r="H21" s="125" t="s">
        <v>36</v>
      </c>
      <c r="I21" s="125" t="s">
        <v>36</v>
      </c>
      <c r="J21" s="125">
        <f>G21</f>
        <v>74205.1552</v>
      </c>
      <c r="K21" s="129"/>
      <c r="L21" s="129"/>
      <c r="M21" s="129"/>
      <c r="N21" s="129"/>
    </row>
    <row r="22" spans="1:14" s="128" customFormat="1" ht="14.25" customHeight="1">
      <c r="A22" s="154"/>
      <c r="B22" s="163" t="s">
        <v>155</v>
      </c>
      <c r="C22" s="122">
        <f>C20+C21</f>
        <v>254585.53000000003</v>
      </c>
      <c r="D22" s="122"/>
      <c r="E22" s="122"/>
      <c r="F22" s="122">
        <f>F20+F21</f>
        <v>254585.53000000003</v>
      </c>
      <c r="G22" s="122">
        <f>G20+G21</f>
        <v>268587.73415</v>
      </c>
      <c r="H22" s="122"/>
      <c r="I22" s="122"/>
      <c r="J22" s="122">
        <f>J20+J21</f>
        <v>268587.73415</v>
      </c>
      <c r="K22" s="127"/>
      <c r="L22" s="127"/>
      <c r="M22" s="127"/>
      <c r="N22" s="127"/>
    </row>
    <row r="23" spans="1:10" s="14" customFormat="1" ht="15" hidden="1">
      <c r="A23" s="164"/>
      <c r="B23" s="63" t="s">
        <v>2</v>
      </c>
      <c r="C23" s="97" t="e">
        <f>#REF!</f>
        <v>#REF!</v>
      </c>
      <c r="D23" s="97" t="e">
        <f>#REF!</f>
        <v>#REF!</v>
      </c>
      <c r="E23" s="97" t="e">
        <f>#REF!</f>
        <v>#REF!</v>
      </c>
      <c r="F23" s="97" t="e">
        <f>#REF!</f>
        <v>#REF!</v>
      </c>
      <c r="G23" s="97" t="e">
        <f>#REF!</f>
        <v>#REF!</v>
      </c>
      <c r="H23" s="97" t="e">
        <f>#REF!</f>
        <v>#REF!</v>
      </c>
      <c r="I23" s="97" t="e">
        <f>#REF!</f>
        <v>#REF!</v>
      </c>
      <c r="J23" s="97" t="e">
        <f>#REF!</f>
        <v>#REF!</v>
      </c>
    </row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</sheetData>
  <sheetProtection/>
  <mergeCells count="11">
    <mergeCell ref="G5:J5"/>
    <mergeCell ref="K5:N5"/>
    <mergeCell ref="A16:A17"/>
    <mergeCell ref="B16:B17"/>
    <mergeCell ref="C16:F16"/>
    <mergeCell ref="G16:J16"/>
    <mergeCell ref="B1:N1"/>
    <mergeCell ref="B3:N3"/>
    <mergeCell ref="A5:A6"/>
    <mergeCell ref="B5:B6"/>
    <mergeCell ref="C5:F5"/>
  </mergeCells>
  <printOptions horizontalCentered="1"/>
  <pageMargins left="0.2362204724409449" right="0.15748031496062992" top="0.2362204724409449" bottom="0.2755905511811024" header="0.1968503937007874" footer="0.2362204724409449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M81"/>
  <sheetViews>
    <sheetView view="pageBreakPreview" zoomScale="70" zoomScaleSheetLayoutView="70" zoomScalePageLayoutView="0" workbookViewId="0" topLeftCell="A1">
      <selection activeCell="F22" sqref="F22:G22"/>
    </sheetView>
  </sheetViews>
  <sheetFormatPr defaultColWidth="9.00390625" defaultRowHeight="15.75"/>
  <cols>
    <col min="1" max="1" width="5.25390625" style="14" customWidth="1"/>
    <col min="2" max="2" width="50.125" style="14" customWidth="1"/>
    <col min="3" max="3" width="14.75390625" style="14" customWidth="1"/>
    <col min="4" max="4" width="26.75390625" style="14" customWidth="1"/>
    <col min="5" max="6" width="12.75390625" style="14" customWidth="1"/>
    <col min="7" max="7" width="11.375" style="14" customWidth="1"/>
    <col min="8" max="8" width="12.25390625" style="14" customWidth="1"/>
    <col min="9" max="9" width="11.75390625" style="14" customWidth="1"/>
    <col min="10" max="10" width="13.125" style="14" customWidth="1"/>
    <col min="11" max="11" width="12.75390625" style="14" customWidth="1"/>
    <col min="12" max="12" width="13.25390625" style="14" customWidth="1"/>
    <col min="13" max="13" width="12.375" style="14" customWidth="1"/>
    <col min="14" max="16384" width="8.75390625" style="14" customWidth="1"/>
  </cols>
  <sheetData>
    <row r="1" spans="1:12" ht="15">
      <c r="A1" s="11" t="s">
        <v>40</v>
      </c>
      <c r="B1" s="306" t="s">
        <v>89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2:4" ht="10.5" customHeight="1">
      <c r="B2" s="1"/>
      <c r="C2" s="1"/>
      <c r="D2" s="1"/>
    </row>
    <row r="3" spans="1:12" ht="15">
      <c r="A3" s="11" t="s">
        <v>132</v>
      </c>
      <c r="B3" s="306" t="s">
        <v>214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2:4" ht="15">
      <c r="B4" s="1"/>
      <c r="C4" s="1"/>
      <c r="D4" s="1"/>
    </row>
    <row r="5" spans="1:13" s="43" customFormat="1" ht="29.25" customHeight="1">
      <c r="A5" s="315" t="s">
        <v>21</v>
      </c>
      <c r="B5" s="315" t="s">
        <v>41</v>
      </c>
      <c r="C5" s="315" t="s">
        <v>42</v>
      </c>
      <c r="D5" s="315" t="s">
        <v>43</v>
      </c>
      <c r="E5" s="317" t="s">
        <v>142</v>
      </c>
      <c r="F5" s="317"/>
      <c r="G5" s="317"/>
      <c r="H5" s="318" t="s">
        <v>143</v>
      </c>
      <c r="I5" s="317"/>
      <c r="J5" s="319"/>
      <c r="K5" s="318" t="s">
        <v>144</v>
      </c>
      <c r="L5" s="317"/>
      <c r="M5" s="319"/>
    </row>
    <row r="6" spans="1:13" ht="36.75" customHeight="1">
      <c r="A6" s="316"/>
      <c r="B6" s="316"/>
      <c r="C6" s="316"/>
      <c r="D6" s="316"/>
      <c r="E6" s="136" t="s">
        <v>3</v>
      </c>
      <c r="F6" s="136" t="s">
        <v>4</v>
      </c>
      <c r="G6" s="136" t="s">
        <v>169</v>
      </c>
      <c r="H6" s="136" t="s">
        <v>3</v>
      </c>
      <c r="I6" s="136" t="s">
        <v>4</v>
      </c>
      <c r="J6" s="136" t="s">
        <v>98</v>
      </c>
      <c r="K6" s="136" t="s">
        <v>3</v>
      </c>
      <c r="L6" s="136" t="s">
        <v>4</v>
      </c>
      <c r="M6" s="101" t="s">
        <v>170</v>
      </c>
    </row>
    <row r="7" spans="1:13" ht="36.75" customHeight="1" hidden="1">
      <c r="A7" s="136"/>
      <c r="B7" s="137"/>
      <c r="C7" s="318"/>
      <c r="D7" s="317"/>
      <c r="E7" s="317"/>
      <c r="F7" s="317"/>
      <c r="G7" s="317"/>
      <c r="H7" s="317"/>
      <c r="I7" s="317"/>
      <c r="J7" s="317"/>
      <c r="K7" s="317"/>
      <c r="L7" s="319"/>
      <c r="M7" s="49"/>
    </row>
    <row r="8" spans="1:13" ht="15">
      <c r="A8" s="136">
        <v>1</v>
      </c>
      <c r="B8" s="82">
        <v>2</v>
      </c>
      <c r="C8" s="82">
        <v>3</v>
      </c>
      <c r="D8" s="82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</row>
    <row r="9" spans="1:13" ht="39" customHeight="1">
      <c r="A9" s="261" t="s">
        <v>284</v>
      </c>
      <c r="B9" s="132" t="s">
        <v>218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49"/>
    </row>
    <row r="10" spans="1:13" ht="37.5" customHeight="1">
      <c r="A10" s="262" t="s">
        <v>285</v>
      </c>
      <c r="B10" s="134" t="s">
        <v>296</v>
      </c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49"/>
    </row>
    <row r="11" spans="1:13" ht="34.5" customHeight="1">
      <c r="A11" s="262" t="s">
        <v>286</v>
      </c>
      <c r="B11" s="134" t="s">
        <v>231</v>
      </c>
      <c r="C11" s="132"/>
      <c r="D11" s="133"/>
      <c r="E11" s="133"/>
      <c r="F11" s="133"/>
      <c r="G11" s="133"/>
      <c r="H11" s="133"/>
      <c r="I11" s="133"/>
      <c r="J11" s="133"/>
      <c r="K11" s="133"/>
      <c r="L11" s="133"/>
      <c r="M11" s="49"/>
    </row>
    <row r="12" spans="1:13" ht="15">
      <c r="A12" s="141"/>
      <c r="B12" s="58" t="s">
        <v>125</v>
      </c>
      <c r="C12" s="66"/>
      <c r="D12" s="142"/>
      <c r="E12" s="311"/>
      <c r="F12" s="312"/>
      <c r="G12" s="143"/>
      <c r="H12" s="311"/>
      <c r="I12" s="312"/>
      <c r="J12" s="165"/>
      <c r="K12" s="311"/>
      <c r="L12" s="312"/>
      <c r="M12" s="49"/>
    </row>
    <row r="13" spans="1:13" ht="64.5" customHeight="1">
      <c r="A13" s="141"/>
      <c r="B13" s="4" t="s">
        <v>225</v>
      </c>
      <c r="C13" s="66" t="s">
        <v>55</v>
      </c>
      <c r="D13" s="307" t="s">
        <v>262</v>
      </c>
      <c r="E13" s="143">
        <f>119772.28</f>
        <v>119772.28</v>
      </c>
      <c r="F13" s="143"/>
      <c r="G13" s="143">
        <f>E13</f>
        <v>119772.28</v>
      </c>
      <c r="H13" s="143">
        <f>130356</f>
        <v>130356</v>
      </c>
      <c r="I13" s="144"/>
      <c r="J13" s="143">
        <f>H13</f>
        <v>130356</v>
      </c>
      <c r="K13" s="143">
        <f>141978+182</f>
        <v>142160</v>
      </c>
      <c r="L13" s="144"/>
      <c r="M13" s="166">
        <f>K13</f>
        <v>142160</v>
      </c>
    </row>
    <row r="14" spans="1:13" ht="27" customHeight="1" hidden="1">
      <c r="A14" s="141"/>
      <c r="B14" s="4"/>
      <c r="C14" s="66"/>
      <c r="D14" s="308"/>
      <c r="E14" s="143"/>
      <c r="F14" s="143"/>
      <c r="G14" s="143"/>
      <c r="H14" s="143"/>
      <c r="I14" s="144"/>
      <c r="J14" s="143"/>
      <c r="K14" s="143"/>
      <c r="L14" s="144"/>
      <c r="M14" s="167"/>
    </row>
    <row r="15" spans="1:13" ht="29.25" customHeight="1" hidden="1">
      <c r="A15" s="141"/>
      <c r="B15" s="4"/>
      <c r="C15" s="66"/>
      <c r="D15" s="13"/>
      <c r="E15" s="145"/>
      <c r="F15" s="145"/>
      <c r="G15" s="143"/>
      <c r="H15" s="145"/>
      <c r="I15" s="146"/>
      <c r="J15" s="145"/>
      <c r="K15" s="145"/>
      <c r="L15" s="146"/>
      <c r="M15" s="167"/>
    </row>
    <row r="16" spans="1:13" ht="15">
      <c r="A16" s="141"/>
      <c r="B16" s="58" t="s">
        <v>126</v>
      </c>
      <c r="C16" s="66"/>
      <c r="D16" s="142"/>
      <c r="E16" s="143"/>
      <c r="F16" s="143"/>
      <c r="G16" s="143"/>
      <c r="H16" s="143"/>
      <c r="I16" s="144"/>
      <c r="J16" s="143"/>
      <c r="K16" s="143"/>
      <c r="L16" s="144"/>
      <c r="M16" s="167"/>
    </row>
    <row r="17" spans="1:13" ht="280.5" customHeight="1">
      <c r="A17" s="141"/>
      <c r="B17" s="4" t="s">
        <v>226</v>
      </c>
      <c r="C17" s="66" t="s">
        <v>127</v>
      </c>
      <c r="D17" s="13" t="s">
        <v>263</v>
      </c>
      <c r="E17" s="145">
        <v>40</v>
      </c>
      <c r="F17" s="145"/>
      <c r="G17" s="143">
        <f>E17</f>
        <v>40</v>
      </c>
      <c r="H17" s="145">
        <v>41</v>
      </c>
      <c r="I17" s="146"/>
      <c r="J17" s="145">
        <f>H17</f>
        <v>41</v>
      </c>
      <c r="K17" s="145">
        <v>41</v>
      </c>
      <c r="L17" s="146"/>
      <c r="M17" s="166">
        <f>K17</f>
        <v>41</v>
      </c>
    </row>
    <row r="18" spans="1:13" ht="57.75" customHeight="1">
      <c r="A18" s="141"/>
      <c r="B18" s="4" t="s">
        <v>227</v>
      </c>
      <c r="C18" s="66" t="s">
        <v>127</v>
      </c>
      <c r="D18" s="13" t="s">
        <v>232</v>
      </c>
      <c r="E18" s="145">
        <v>2</v>
      </c>
      <c r="F18" s="145"/>
      <c r="G18" s="143">
        <f>E18</f>
        <v>2</v>
      </c>
      <c r="H18" s="145">
        <v>2</v>
      </c>
      <c r="I18" s="146"/>
      <c r="J18" s="145">
        <f>H18</f>
        <v>2</v>
      </c>
      <c r="K18" s="145">
        <v>2</v>
      </c>
      <c r="L18" s="146"/>
      <c r="M18" s="166">
        <f>K18</f>
        <v>2</v>
      </c>
    </row>
    <row r="19" spans="1:13" ht="15">
      <c r="A19" s="141"/>
      <c r="B19" s="58" t="s">
        <v>128</v>
      </c>
      <c r="C19" s="66"/>
      <c r="D19" s="142"/>
      <c r="E19" s="143"/>
      <c r="F19" s="143"/>
      <c r="G19" s="143"/>
      <c r="H19" s="143"/>
      <c r="I19" s="144"/>
      <c r="J19" s="143"/>
      <c r="K19" s="143"/>
      <c r="L19" s="144"/>
      <c r="M19" s="167"/>
    </row>
    <row r="20" spans="1:13" ht="65.25" customHeight="1">
      <c r="A20" s="138"/>
      <c r="B20" s="4" t="s">
        <v>228</v>
      </c>
      <c r="C20" s="66" t="s">
        <v>55</v>
      </c>
      <c r="D20" s="13" t="s">
        <v>239</v>
      </c>
      <c r="E20" s="143">
        <f>(1600*3*4+1684*3*7+1762*3)/12</f>
        <v>4987.5</v>
      </c>
      <c r="F20" s="143"/>
      <c r="G20" s="143">
        <f>E20</f>
        <v>4987.5</v>
      </c>
      <c r="H20" s="143">
        <f>(1762*3*6+1841*3*5+1921*3*1)/12</f>
        <v>5424.5</v>
      </c>
      <c r="I20" s="144"/>
      <c r="J20" s="143">
        <f>H20</f>
        <v>5424.5</v>
      </c>
      <c r="K20" s="143">
        <f>(1921*3*6+2007*3*5+2102*3*1)/12</f>
        <v>5915.75</v>
      </c>
      <c r="L20" s="144"/>
      <c r="M20" s="166">
        <f>K20</f>
        <v>5915.75</v>
      </c>
    </row>
    <row r="21" spans="1:13" ht="15">
      <c r="A21" s="141"/>
      <c r="B21" s="58" t="s">
        <v>233</v>
      </c>
      <c r="C21" s="66"/>
      <c r="D21" s="142"/>
      <c r="E21" s="143"/>
      <c r="F21" s="143"/>
      <c r="G21" s="143"/>
      <c r="H21" s="143"/>
      <c r="I21" s="144"/>
      <c r="J21" s="143"/>
      <c r="K21" s="143"/>
      <c r="L21" s="144"/>
      <c r="M21" s="167"/>
    </row>
    <row r="22" spans="1:13" ht="40.5" customHeight="1">
      <c r="A22" s="138"/>
      <c r="B22" s="4" t="s">
        <v>234</v>
      </c>
      <c r="C22" s="66" t="s">
        <v>86</v>
      </c>
      <c r="D22" s="142" t="s">
        <v>99</v>
      </c>
      <c r="E22" s="257">
        <f>E20/4316</f>
        <v>1.1555838739573678</v>
      </c>
      <c r="F22" s="257"/>
      <c r="G22" s="257">
        <f>E22</f>
        <v>1.1555838739573678</v>
      </c>
      <c r="H22" s="257">
        <f>H20/E20</f>
        <v>1.0876190476190477</v>
      </c>
      <c r="I22" s="257"/>
      <c r="J22" s="257">
        <f>H22</f>
        <v>1.0876190476190477</v>
      </c>
      <c r="K22" s="257">
        <f>K20/H20</f>
        <v>1.090561342059176</v>
      </c>
      <c r="L22" s="257"/>
      <c r="M22" s="258">
        <f>K22</f>
        <v>1.090561342059176</v>
      </c>
    </row>
    <row r="23" spans="1:13" ht="53.25" customHeight="1">
      <c r="A23" s="130" t="s">
        <v>287</v>
      </c>
      <c r="B23" s="248" t="s">
        <v>235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49"/>
    </row>
    <row r="24" spans="1:13" ht="15">
      <c r="A24" s="141"/>
      <c r="B24" s="58" t="s">
        <v>125</v>
      </c>
      <c r="C24" s="66"/>
      <c r="D24" s="142"/>
      <c r="E24" s="311"/>
      <c r="F24" s="312"/>
      <c r="G24" s="143"/>
      <c r="H24" s="311"/>
      <c r="I24" s="312"/>
      <c r="J24" s="165"/>
      <c r="K24" s="311"/>
      <c r="L24" s="312"/>
      <c r="M24" s="49"/>
    </row>
    <row r="25" spans="1:13" ht="93" customHeight="1">
      <c r="A25" s="141"/>
      <c r="B25" s="4" t="s">
        <v>236</v>
      </c>
      <c r="C25" s="66" t="s">
        <v>55</v>
      </c>
      <c r="D25" s="307" t="s">
        <v>240</v>
      </c>
      <c r="E25" s="143">
        <v>0</v>
      </c>
      <c r="F25" s="143"/>
      <c r="G25" s="143">
        <f>E25</f>
        <v>0</v>
      </c>
      <c r="H25" s="143">
        <v>25310</v>
      </c>
      <c r="I25" s="144"/>
      <c r="J25" s="143">
        <f>H25</f>
        <v>25310</v>
      </c>
      <c r="K25" s="143">
        <v>30510</v>
      </c>
      <c r="L25" s="144"/>
      <c r="M25" s="143">
        <f>K25</f>
        <v>30510</v>
      </c>
    </row>
    <row r="26" spans="1:13" ht="27" customHeight="1" hidden="1">
      <c r="A26" s="141"/>
      <c r="B26" s="4"/>
      <c r="C26" s="66"/>
      <c r="D26" s="308"/>
      <c r="E26" s="143"/>
      <c r="F26" s="143"/>
      <c r="G26" s="143"/>
      <c r="H26" s="143"/>
      <c r="I26" s="144"/>
      <c r="J26" s="143"/>
      <c r="K26" s="143"/>
      <c r="L26" s="144"/>
      <c r="M26" s="66"/>
    </row>
    <row r="27" spans="1:13" ht="29.25" customHeight="1" hidden="1">
      <c r="A27" s="141"/>
      <c r="B27" s="4"/>
      <c r="C27" s="66"/>
      <c r="D27" s="13"/>
      <c r="E27" s="145"/>
      <c r="F27" s="145"/>
      <c r="G27" s="143"/>
      <c r="H27" s="145"/>
      <c r="I27" s="146"/>
      <c r="J27" s="145"/>
      <c r="K27" s="145"/>
      <c r="L27" s="146"/>
      <c r="M27" s="66"/>
    </row>
    <row r="28" spans="1:13" ht="15">
      <c r="A28" s="141"/>
      <c r="B28" s="58" t="s">
        <v>126</v>
      </c>
      <c r="C28" s="66"/>
      <c r="D28" s="142"/>
      <c r="E28" s="143"/>
      <c r="F28" s="143"/>
      <c r="G28" s="143"/>
      <c r="H28" s="143"/>
      <c r="I28" s="144"/>
      <c r="J28" s="143"/>
      <c r="K28" s="143"/>
      <c r="L28" s="144"/>
      <c r="M28" s="66"/>
    </row>
    <row r="29" spans="1:13" ht="59.25" customHeight="1">
      <c r="A29" s="141"/>
      <c r="B29" s="4" t="s">
        <v>237</v>
      </c>
      <c r="C29" s="66" t="s">
        <v>127</v>
      </c>
      <c r="D29" s="13" t="s">
        <v>241</v>
      </c>
      <c r="E29" s="145"/>
      <c r="F29" s="145"/>
      <c r="G29" s="143"/>
      <c r="H29" s="145">
        <v>1</v>
      </c>
      <c r="I29" s="146"/>
      <c r="J29" s="145">
        <f>H29</f>
        <v>1</v>
      </c>
      <c r="K29" s="145">
        <v>1</v>
      </c>
      <c r="L29" s="146"/>
      <c r="M29" s="143">
        <f>K29</f>
        <v>1</v>
      </c>
    </row>
    <row r="30" spans="1:13" ht="15">
      <c r="A30" s="141"/>
      <c r="B30" s="58" t="s">
        <v>128</v>
      </c>
      <c r="C30" s="66"/>
      <c r="D30" s="142"/>
      <c r="E30" s="143"/>
      <c r="F30" s="143"/>
      <c r="G30" s="143"/>
      <c r="H30" s="143"/>
      <c r="I30" s="144"/>
      <c r="J30" s="143"/>
      <c r="K30" s="143"/>
      <c r="L30" s="144"/>
      <c r="M30" s="49"/>
    </row>
    <row r="31" spans="1:13" ht="60" customHeight="1">
      <c r="A31" s="138"/>
      <c r="B31" s="4" t="s">
        <v>238</v>
      </c>
      <c r="C31" s="66" t="s">
        <v>55</v>
      </c>
      <c r="D31" s="13" t="s">
        <v>239</v>
      </c>
      <c r="E31" s="143">
        <f>E25</f>
        <v>0</v>
      </c>
      <c r="F31" s="143"/>
      <c r="G31" s="143">
        <f>E31</f>
        <v>0</v>
      </c>
      <c r="H31" s="143">
        <f>H25/H29</f>
        <v>25310</v>
      </c>
      <c r="I31" s="144"/>
      <c r="J31" s="143">
        <f>J25/J29</f>
        <v>25310</v>
      </c>
      <c r="K31" s="143">
        <f>K25/K29</f>
        <v>30510</v>
      </c>
      <c r="L31" s="143" t="e">
        <f>L25/L29</f>
        <v>#DIV/0!</v>
      </c>
      <c r="M31" s="143">
        <f>M25/M29</f>
        <v>30510</v>
      </c>
    </row>
    <row r="32" spans="1:13" ht="54" customHeight="1">
      <c r="A32" s="130" t="s">
        <v>242</v>
      </c>
      <c r="B32" s="248" t="s">
        <v>297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49"/>
    </row>
    <row r="33" spans="1:13" ht="186" customHeight="1">
      <c r="A33" s="130" t="s">
        <v>244</v>
      </c>
      <c r="B33" s="248" t="s">
        <v>243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49"/>
    </row>
    <row r="34" spans="1:13" ht="15">
      <c r="A34" s="141"/>
      <c r="B34" s="58" t="s">
        <v>125</v>
      </c>
      <c r="C34" s="66"/>
      <c r="D34" s="142"/>
      <c r="E34" s="311"/>
      <c r="F34" s="312"/>
      <c r="G34" s="143"/>
      <c r="H34" s="311"/>
      <c r="I34" s="312"/>
      <c r="J34" s="165"/>
      <c r="K34" s="311"/>
      <c r="L34" s="312"/>
      <c r="M34" s="49"/>
    </row>
    <row r="35" spans="1:13" ht="104.25" customHeight="1">
      <c r="A35" s="141"/>
      <c r="B35" s="4" t="s">
        <v>245</v>
      </c>
      <c r="C35" s="66" t="s">
        <v>55</v>
      </c>
      <c r="D35" s="307" t="s">
        <v>241</v>
      </c>
      <c r="E35" s="145">
        <f>16152.49+0.5</f>
        <v>16152.99</v>
      </c>
      <c r="F35" s="143"/>
      <c r="G35" s="143">
        <f>E35</f>
        <v>16152.99</v>
      </c>
      <c r="H35" s="143">
        <v>52800</v>
      </c>
      <c r="I35" s="144"/>
      <c r="J35" s="143">
        <f>H35</f>
        <v>52800</v>
      </c>
      <c r="K35" s="143">
        <v>65920</v>
      </c>
      <c r="L35" s="144"/>
      <c r="M35" s="143">
        <f>K35</f>
        <v>65920</v>
      </c>
    </row>
    <row r="36" spans="1:13" ht="27" customHeight="1" hidden="1">
      <c r="A36" s="141"/>
      <c r="B36" s="4"/>
      <c r="C36" s="66"/>
      <c r="D36" s="308"/>
      <c r="E36" s="143"/>
      <c r="F36" s="143"/>
      <c r="G36" s="143"/>
      <c r="H36" s="143"/>
      <c r="I36" s="144"/>
      <c r="J36" s="143"/>
      <c r="K36" s="143"/>
      <c r="L36" s="144"/>
      <c r="M36" s="66"/>
    </row>
    <row r="37" spans="1:13" ht="29.25" customHeight="1" hidden="1">
      <c r="A37" s="141"/>
      <c r="B37" s="4"/>
      <c r="C37" s="66"/>
      <c r="D37" s="13"/>
      <c r="E37" s="145"/>
      <c r="F37" s="145"/>
      <c r="G37" s="143"/>
      <c r="H37" s="145"/>
      <c r="I37" s="146"/>
      <c r="J37" s="145"/>
      <c r="K37" s="145"/>
      <c r="L37" s="146"/>
      <c r="M37" s="66"/>
    </row>
    <row r="38" spans="1:13" ht="15">
      <c r="A38" s="141"/>
      <c r="B38" s="58" t="s">
        <v>126</v>
      </c>
      <c r="C38" s="66"/>
      <c r="D38" s="142"/>
      <c r="E38" s="143"/>
      <c r="F38" s="143"/>
      <c r="G38" s="143"/>
      <c r="H38" s="143"/>
      <c r="I38" s="144"/>
      <c r="J38" s="143"/>
      <c r="K38" s="143"/>
      <c r="L38" s="144"/>
      <c r="M38" s="66"/>
    </row>
    <row r="39" spans="1:13" ht="125.25" customHeight="1">
      <c r="A39" s="141"/>
      <c r="B39" s="4" t="s">
        <v>246</v>
      </c>
      <c r="C39" s="66" t="s">
        <v>127</v>
      </c>
      <c r="D39" s="13" t="s">
        <v>247</v>
      </c>
      <c r="E39" s="145">
        <v>2</v>
      </c>
      <c r="F39" s="145"/>
      <c r="G39" s="143">
        <f>E39</f>
        <v>2</v>
      </c>
      <c r="H39" s="145">
        <v>4</v>
      </c>
      <c r="I39" s="146"/>
      <c r="J39" s="145">
        <f>H39</f>
        <v>4</v>
      </c>
      <c r="K39" s="145">
        <v>4</v>
      </c>
      <c r="L39" s="146"/>
      <c r="M39" s="143">
        <f>K39</f>
        <v>4</v>
      </c>
    </row>
    <row r="40" spans="1:13" ht="15">
      <c r="A40" s="141"/>
      <c r="B40" s="58" t="s">
        <v>128</v>
      </c>
      <c r="C40" s="66"/>
      <c r="D40" s="142"/>
      <c r="E40" s="143"/>
      <c r="F40" s="143"/>
      <c r="G40" s="143"/>
      <c r="H40" s="143"/>
      <c r="I40" s="144"/>
      <c r="J40" s="143"/>
      <c r="K40" s="143"/>
      <c r="L40" s="144"/>
      <c r="M40" s="66"/>
    </row>
    <row r="41" spans="1:13" ht="27.75" customHeight="1">
      <c r="A41" s="138"/>
      <c r="B41" s="4" t="s">
        <v>238</v>
      </c>
      <c r="C41" s="66" t="s">
        <v>55</v>
      </c>
      <c r="D41" s="13" t="s">
        <v>99</v>
      </c>
      <c r="E41" s="143">
        <f>E35/E39</f>
        <v>8076.495</v>
      </c>
      <c r="F41" s="143"/>
      <c r="G41" s="143">
        <f>E41</f>
        <v>8076.495</v>
      </c>
      <c r="H41" s="143">
        <f>H35/H39</f>
        <v>13200</v>
      </c>
      <c r="I41" s="144"/>
      <c r="J41" s="143">
        <f>H41</f>
        <v>13200</v>
      </c>
      <c r="K41" s="143">
        <f>K35/K39</f>
        <v>16480</v>
      </c>
      <c r="L41" s="144"/>
      <c r="M41" s="143">
        <f>K41</f>
        <v>16480</v>
      </c>
    </row>
    <row r="42" spans="1:12" ht="29.25" customHeight="1">
      <c r="A42" s="11" t="s">
        <v>134</v>
      </c>
      <c r="B42" s="306" t="s">
        <v>171</v>
      </c>
      <c r="C42" s="306"/>
      <c r="D42" s="306"/>
      <c r="E42" s="306"/>
      <c r="F42" s="306"/>
      <c r="G42" s="306"/>
      <c r="H42" s="306"/>
      <c r="I42" s="306"/>
      <c r="J42" s="306"/>
      <c r="K42" s="306"/>
      <c r="L42" s="306"/>
    </row>
    <row r="43" spans="2:4" ht="15">
      <c r="B43" s="1"/>
      <c r="C43" s="1"/>
      <c r="D43" s="1"/>
    </row>
    <row r="44" spans="1:12" s="43" customFormat="1" ht="29.25" customHeight="1">
      <c r="A44" s="315" t="s">
        <v>21</v>
      </c>
      <c r="B44" s="315" t="s">
        <v>41</v>
      </c>
      <c r="C44" s="315" t="s">
        <v>42</v>
      </c>
      <c r="D44" s="315" t="s">
        <v>43</v>
      </c>
      <c r="E44" s="317" t="s">
        <v>107</v>
      </c>
      <c r="F44" s="317"/>
      <c r="G44" s="317"/>
      <c r="H44" s="318" t="s">
        <v>149</v>
      </c>
      <c r="I44" s="317"/>
      <c r="J44" s="319"/>
      <c r="K44" s="320"/>
      <c r="L44" s="320"/>
    </row>
    <row r="45" spans="1:12" ht="45" customHeight="1">
      <c r="A45" s="316"/>
      <c r="B45" s="316"/>
      <c r="C45" s="316"/>
      <c r="D45" s="316"/>
      <c r="E45" s="136" t="s">
        <v>3</v>
      </c>
      <c r="F45" s="136" t="s">
        <v>4</v>
      </c>
      <c r="G45" s="136" t="s">
        <v>169</v>
      </c>
      <c r="H45" s="136" t="s">
        <v>3</v>
      </c>
      <c r="I45" s="136" t="s">
        <v>4</v>
      </c>
      <c r="J45" s="136" t="s">
        <v>98</v>
      </c>
      <c r="K45" s="139"/>
      <c r="L45" s="139"/>
    </row>
    <row r="46" spans="1:12" ht="15">
      <c r="A46" s="136">
        <v>1</v>
      </c>
      <c r="B46" s="82">
        <v>2</v>
      </c>
      <c r="C46" s="136">
        <v>3</v>
      </c>
      <c r="D46" s="136">
        <v>4</v>
      </c>
      <c r="E46" s="136">
        <v>5</v>
      </c>
      <c r="F46" s="136">
        <v>6</v>
      </c>
      <c r="G46" s="136">
        <v>7</v>
      </c>
      <c r="H46" s="136">
        <v>8</v>
      </c>
      <c r="I46" s="136">
        <v>9</v>
      </c>
      <c r="J46" s="136">
        <v>10</v>
      </c>
      <c r="K46" s="139"/>
      <c r="L46" s="139"/>
    </row>
    <row r="47" spans="1:13" ht="39" customHeight="1">
      <c r="A47" s="135" t="s">
        <v>284</v>
      </c>
      <c r="B47" s="132" t="s">
        <v>218</v>
      </c>
      <c r="C47" s="77"/>
      <c r="D47" s="77"/>
      <c r="E47" s="77"/>
      <c r="F47" s="77"/>
      <c r="G47" s="77"/>
      <c r="H47" s="77"/>
      <c r="I47" s="77"/>
      <c r="J47" s="77"/>
      <c r="K47" s="249"/>
      <c r="L47" s="249"/>
      <c r="M47" s="41"/>
    </row>
    <row r="48" spans="1:13" ht="37.5" customHeight="1">
      <c r="A48" s="130" t="s">
        <v>285</v>
      </c>
      <c r="B48" s="134" t="s">
        <v>296</v>
      </c>
      <c r="C48" s="132"/>
      <c r="D48" s="133"/>
      <c r="E48" s="133"/>
      <c r="F48" s="133"/>
      <c r="G48" s="133"/>
      <c r="H48" s="133"/>
      <c r="I48" s="133"/>
      <c r="J48" s="133"/>
      <c r="K48" s="147"/>
      <c r="L48" s="147"/>
      <c r="M48" s="41"/>
    </row>
    <row r="49" spans="1:13" ht="42" customHeight="1">
      <c r="A49" s="130" t="s">
        <v>286</v>
      </c>
      <c r="B49" s="134" t="s">
        <v>231</v>
      </c>
      <c r="C49" s="132"/>
      <c r="D49" s="133"/>
      <c r="E49" s="133"/>
      <c r="F49" s="133"/>
      <c r="G49" s="133"/>
      <c r="H49" s="133"/>
      <c r="I49" s="133"/>
      <c r="J49" s="133"/>
      <c r="K49" s="147"/>
      <c r="L49" s="147"/>
      <c r="M49" s="41"/>
    </row>
    <row r="50" spans="1:13" ht="15">
      <c r="A50" s="141"/>
      <c r="B50" s="58" t="s">
        <v>125</v>
      </c>
      <c r="C50" s="66"/>
      <c r="D50" s="142"/>
      <c r="E50" s="311"/>
      <c r="F50" s="312"/>
      <c r="G50" s="143"/>
      <c r="H50" s="313"/>
      <c r="I50" s="313"/>
      <c r="J50" s="143"/>
      <c r="K50" s="314"/>
      <c r="L50" s="314"/>
      <c r="M50" s="41"/>
    </row>
    <row r="51" spans="1:13" ht="50.25" customHeight="1">
      <c r="A51" s="141"/>
      <c r="B51" s="4" t="s">
        <v>225</v>
      </c>
      <c r="C51" s="66" t="s">
        <v>55</v>
      </c>
      <c r="D51" s="307" t="s">
        <v>248</v>
      </c>
      <c r="E51" s="143">
        <f>K13*1.067+10</f>
        <v>151694.72</v>
      </c>
      <c r="F51" s="143"/>
      <c r="G51" s="143">
        <f>E51</f>
        <v>151694.72</v>
      </c>
      <c r="H51" s="143">
        <f>E51*1.055</f>
        <v>160037.9296</v>
      </c>
      <c r="I51" s="144"/>
      <c r="J51" s="143">
        <f>H51</f>
        <v>160037.9296</v>
      </c>
      <c r="K51" s="148"/>
      <c r="L51" s="149"/>
      <c r="M51" s="250"/>
    </row>
    <row r="52" spans="1:13" ht="27" customHeight="1" hidden="1">
      <c r="A52" s="141"/>
      <c r="B52" s="4"/>
      <c r="C52" s="66"/>
      <c r="D52" s="308"/>
      <c r="E52" s="143"/>
      <c r="F52" s="143"/>
      <c r="G52" s="143"/>
      <c r="H52" s="143"/>
      <c r="I52" s="144"/>
      <c r="J52" s="143"/>
      <c r="K52" s="148"/>
      <c r="L52" s="149"/>
      <c r="M52" s="251"/>
    </row>
    <row r="53" spans="1:13" ht="29.25" customHeight="1" hidden="1">
      <c r="A53" s="141"/>
      <c r="B53" s="4"/>
      <c r="C53" s="66"/>
      <c r="D53" s="13"/>
      <c r="E53" s="145"/>
      <c r="F53" s="145"/>
      <c r="G53" s="143"/>
      <c r="H53" s="145"/>
      <c r="I53" s="146"/>
      <c r="J53" s="145"/>
      <c r="K53" s="150"/>
      <c r="L53" s="151"/>
      <c r="M53" s="251"/>
    </row>
    <row r="54" spans="1:13" ht="15">
      <c r="A54" s="141"/>
      <c r="B54" s="58" t="s">
        <v>126</v>
      </c>
      <c r="C54" s="66"/>
      <c r="D54" s="142"/>
      <c r="E54" s="143"/>
      <c r="F54" s="143"/>
      <c r="G54" s="143"/>
      <c r="H54" s="143"/>
      <c r="I54" s="144"/>
      <c r="J54" s="143"/>
      <c r="K54" s="148"/>
      <c r="L54" s="149"/>
      <c r="M54" s="251"/>
    </row>
    <row r="55" spans="1:13" ht="279" customHeight="1">
      <c r="A55" s="141"/>
      <c r="B55" s="4" t="s">
        <v>226</v>
      </c>
      <c r="C55" s="66" t="s">
        <v>127</v>
      </c>
      <c r="D55" s="13" t="s">
        <v>263</v>
      </c>
      <c r="E55" s="145">
        <v>41</v>
      </c>
      <c r="F55" s="145"/>
      <c r="G55" s="143">
        <f>E55</f>
        <v>41</v>
      </c>
      <c r="H55" s="145">
        <v>41</v>
      </c>
      <c r="I55" s="146"/>
      <c r="J55" s="145">
        <f>H55</f>
        <v>41</v>
      </c>
      <c r="K55" s="150"/>
      <c r="L55" s="151"/>
      <c r="M55" s="250"/>
    </row>
    <row r="56" spans="1:13" ht="57.75" customHeight="1">
      <c r="A56" s="141"/>
      <c r="B56" s="4" t="s">
        <v>227</v>
      </c>
      <c r="C56" s="66" t="s">
        <v>127</v>
      </c>
      <c r="D56" s="13" t="s">
        <v>232</v>
      </c>
      <c r="E56" s="145">
        <v>2</v>
      </c>
      <c r="F56" s="145"/>
      <c r="G56" s="143">
        <f>E56</f>
        <v>2</v>
      </c>
      <c r="H56" s="145">
        <v>2</v>
      </c>
      <c r="I56" s="146"/>
      <c r="J56" s="145">
        <f>H56</f>
        <v>2</v>
      </c>
      <c r="K56" s="150"/>
      <c r="L56" s="151"/>
      <c r="M56" s="250"/>
    </row>
    <row r="57" spans="1:13" ht="15">
      <c r="A57" s="141"/>
      <c r="B57" s="58" t="s">
        <v>128</v>
      </c>
      <c r="C57" s="66"/>
      <c r="D57" s="142"/>
      <c r="E57" s="143"/>
      <c r="F57" s="143"/>
      <c r="G57" s="143"/>
      <c r="H57" s="143"/>
      <c r="I57" s="144"/>
      <c r="J57" s="143"/>
      <c r="K57" s="148"/>
      <c r="L57" s="149"/>
      <c r="M57" s="251"/>
    </row>
    <row r="58" spans="1:13" ht="65.25" customHeight="1">
      <c r="A58" s="138"/>
      <c r="B58" s="4" t="s">
        <v>228</v>
      </c>
      <c r="C58" s="66" t="s">
        <v>55</v>
      </c>
      <c r="D58" s="13" t="s">
        <v>239</v>
      </c>
      <c r="E58" s="143">
        <f>154764/12/2</f>
        <v>6448.5</v>
      </c>
      <c r="F58" s="143"/>
      <c r="G58" s="143">
        <f>E58</f>
        <v>6448.5</v>
      </c>
      <c r="H58" s="143">
        <f>166182/12/2</f>
        <v>6924.25</v>
      </c>
      <c r="I58" s="144"/>
      <c r="J58" s="143">
        <f>H58</f>
        <v>6924.25</v>
      </c>
      <c r="K58" s="152"/>
      <c r="L58" s="149"/>
      <c r="M58" s="252"/>
    </row>
    <row r="59" spans="1:13" ht="15">
      <c r="A59" s="141"/>
      <c r="B59" s="58" t="s">
        <v>233</v>
      </c>
      <c r="C59" s="66"/>
      <c r="D59" s="142"/>
      <c r="E59" s="143"/>
      <c r="F59" s="143"/>
      <c r="G59" s="143"/>
      <c r="H59" s="143"/>
      <c r="I59" s="144"/>
      <c r="J59" s="143"/>
      <c r="K59" s="148"/>
      <c r="L59" s="149"/>
      <c r="M59" s="251"/>
    </row>
    <row r="60" spans="1:13" ht="40.5" customHeight="1">
      <c r="A60" s="138"/>
      <c r="B60" s="4" t="s">
        <v>234</v>
      </c>
      <c r="C60" s="66" t="s">
        <v>86</v>
      </c>
      <c r="D60" s="142" t="s">
        <v>99</v>
      </c>
      <c r="E60" s="259">
        <f>E58/K20</f>
        <v>1.0900562058910535</v>
      </c>
      <c r="F60" s="259"/>
      <c r="G60" s="259">
        <f>E60</f>
        <v>1.0900562058910535</v>
      </c>
      <c r="H60" s="259">
        <f>H58/E58</f>
        <v>1.0737768473288363</v>
      </c>
      <c r="I60" s="260"/>
      <c r="J60" s="259">
        <f>H60</f>
        <v>1.0737768473288363</v>
      </c>
      <c r="K60" s="152"/>
      <c r="L60" s="149"/>
      <c r="M60" s="252"/>
    </row>
    <row r="61" spans="1:13" ht="53.25" customHeight="1">
      <c r="A61" s="130" t="s">
        <v>287</v>
      </c>
      <c r="B61" s="248" t="s">
        <v>235</v>
      </c>
      <c r="C61" s="131"/>
      <c r="D61" s="131"/>
      <c r="E61" s="131"/>
      <c r="F61" s="131"/>
      <c r="G61" s="131"/>
      <c r="H61" s="131"/>
      <c r="I61" s="131"/>
      <c r="J61" s="131"/>
      <c r="K61" s="253"/>
      <c r="L61" s="253"/>
      <c r="M61" s="41"/>
    </row>
    <row r="62" spans="1:13" ht="15">
      <c r="A62" s="141"/>
      <c r="B62" s="58" t="s">
        <v>125</v>
      </c>
      <c r="C62" s="66"/>
      <c r="D62" s="142"/>
      <c r="E62" s="311"/>
      <c r="F62" s="312"/>
      <c r="G62" s="143"/>
      <c r="H62" s="313"/>
      <c r="I62" s="313"/>
      <c r="J62" s="143"/>
      <c r="K62" s="314"/>
      <c r="L62" s="314"/>
      <c r="M62" s="41"/>
    </row>
    <row r="63" spans="1:13" ht="93" customHeight="1">
      <c r="A63" s="141"/>
      <c r="B63" s="4" t="s">
        <v>236</v>
      </c>
      <c r="C63" s="66" t="s">
        <v>55</v>
      </c>
      <c r="D63" s="307" t="s">
        <v>248</v>
      </c>
      <c r="E63" s="143">
        <f>K25*1.067</f>
        <v>32554.17</v>
      </c>
      <c r="F63" s="143"/>
      <c r="G63" s="143">
        <f>E63</f>
        <v>32554.17</v>
      </c>
      <c r="H63" s="143">
        <f>E63*1.055</f>
        <v>34344.64935</v>
      </c>
      <c r="I63" s="144"/>
      <c r="J63" s="143">
        <f>H63</f>
        <v>34344.64935</v>
      </c>
      <c r="K63" s="148"/>
      <c r="L63" s="149"/>
      <c r="M63" s="41"/>
    </row>
    <row r="64" spans="1:13" ht="27" customHeight="1" hidden="1">
      <c r="A64" s="141"/>
      <c r="B64" s="4"/>
      <c r="C64" s="66"/>
      <c r="D64" s="308"/>
      <c r="E64" s="143"/>
      <c r="F64" s="143"/>
      <c r="G64" s="143"/>
      <c r="H64" s="143"/>
      <c r="I64" s="144"/>
      <c r="J64" s="143"/>
      <c r="K64" s="148"/>
      <c r="L64" s="149"/>
      <c r="M64" s="41"/>
    </row>
    <row r="65" spans="1:13" ht="29.25" customHeight="1" hidden="1">
      <c r="A65" s="141"/>
      <c r="B65" s="4"/>
      <c r="C65" s="66"/>
      <c r="D65" s="13"/>
      <c r="E65" s="145"/>
      <c r="F65" s="145"/>
      <c r="G65" s="143"/>
      <c r="H65" s="145"/>
      <c r="I65" s="146"/>
      <c r="J65" s="145"/>
      <c r="K65" s="150"/>
      <c r="L65" s="151"/>
      <c r="M65" s="41"/>
    </row>
    <row r="66" spans="1:13" ht="15">
      <c r="A66" s="141"/>
      <c r="B66" s="58" t="s">
        <v>126</v>
      </c>
      <c r="C66" s="66"/>
      <c r="D66" s="142"/>
      <c r="E66" s="143"/>
      <c r="F66" s="143"/>
      <c r="G66" s="143"/>
      <c r="H66" s="143"/>
      <c r="I66" s="144"/>
      <c r="J66" s="143"/>
      <c r="K66" s="148"/>
      <c r="L66" s="149"/>
      <c r="M66" s="41"/>
    </row>
    <row r="67" spans="1:13" ht="59.25" customHeight="1">
      <c r="A67" s="141"/>
      <c r="B67" s="4" t="s">
        <v>237</v>
      </c>
      <c r="C67" s="66" t="s">
        <v>127</v>
      </c>
      <c r="D67" s="13" t="s">
        <v>249</v>
      </c>
      <c r="E67" s="145">
        <v>1</v>
      </c>
      <c r="F67" s="145"/>
      <c r="G67" s="143">
        <v>1</v>
      </c>
      <c r="H67" s="145">
        <v>1</v>
      </c>
      <c r="I67" s="146"/>
      <c r="J67" s="145">
        <v>1</v>
      </c>
      <c r="K67" s="150"/>
      <c r="L67" s="151"/>
      <c r="M67" s="41"/>
    </row>
    <row r="68" spans="1:13" ht="15">
      <c r="A68" s="141"/>
      <c r="B68" s="58" t="s">
        <v>128</v>
      </c>
      <c r="C68" s="66"/>
      <c r="D68" s="142"/>
      <c r="E68" s="143"/>
      <c r="F68" s="143"/>
      <c r="G68" s="143"/>
      <c r="H68" s="143"/>
      <c r="I68" s="144"/>
      <c r="J68" s="143"/>
      <c r="K68" s="148"/>
      <c r="L68" s="149"/>
      <c r="M68" s="41"/>
    </row>
    <row r="69" spans="1:13" ht="60" customHeight="1">
      <c r="A69" s="138"/>
      <c r="B69" s="4" t="s">
        <v>238</v>
      </c>
      <c r="C69" s="66" t="s">
        <v>55</v>
      </c>
      <c r="D69" s="13" t="s">
        <v>239</v>
      </c>
      <c r="E69" s="143">
        <f>E63/E67</f>
        <v>32554.17</v>
      </c>
      <c r="F69" s="143"/>
      <c r="G69" s="143">
        <f>E69</f>
        <v>32554.17</v>
      </c>
      <c r="H69" s="143">
        <f>H63/H67</f>
        <v>34344.64935</v>
      </c>
      <c r="I69" s="144"/>
      <c r="J69" s="143">
        <f>H69</f>
        <v>34344.64935</v>
      </c>
      <c r="K69" s="148"/>
      <c r="L69" s="149"/>
      <c r="M69" s="41"/>
    </row>
    <row r="70" spans="1:13" ht="54" customHeight="1">
      <c r="A70" s="130" t="s">
        <v>229</v>
      </c>
      <c r="B70" s="248" t="s">
        <v>295</v>
      </c>
      <c r="C70" s="131"/>
      <c r="D70" s="131"/>
      <c r="E70" s="131"/>
      <c r="F70" s="131"/>
      <c r="G70" s="131"/>
      <c r="H70" s="131"/>
      <c r="I70" s="131"/>
      <c r="J70" s="131"/>
      <c r="K70" s="253"/>
      <c r="L70" s="253"/>
      <c r="M70" s="41"/>
    </row>
    <row r="71" spans="1:13" ht="186" customHeight="1">
      <c r="A71" s="130" t="s">
        <v>230</v>
      </c>
      <c r="B71" s="248" t="s">
        <v>243</v>
      </c>
      <c r="C71" s="131"/>
      <c r="D71" s="131"/>
      <c r="E71" s="131"/>
      <c r="F71" s="131"/>
      <c r="G71" s="131"/>
      <c r="H71" s="131"/>
      <c r="I71" s="131"/>
      <c r="J71" s="131"/>
      <c r="K71" s="253"/>
      <c r="L71" s="253"/>
      <c r="M71" s="41"/>
    </row>
    <row r="72" spans="1:13" ht="15">
      <c r="A72" s="141"/>
      <c r="B72" s="58" t="s">
        <v>125</v>
      </c>
      <c r="C72" s="66"/>
      <c r="D72" s="142"/>
      <c r="E72" s="311"/>
      <c r="F72" s="312"/>
      <c r="G72" s="143"/>
      <c r="H72" s="313"/>
      <c r="I72" s="313"/>
      <c r="J72" s="143"/>
      <c r="K72" s="314"/>
      <c r="L72" s="314"/>
      <c r="M72" s="41"/>
    </row>
    <row r="73" spans="1:13" ht="104.25" customHeight="1">
      <c r="A73" s="141"/>
      <c r="B73" s="4" t="s">
        <v>245</v>
      </c>
      <c r="C73" s="66" t="s">
        <v>55</v>
      </c>
      <c r="D73" s="307" t="s">
        <v>248</v>
      </c>
      <c r="E73" s="143">
        <f>K35*1.067</f>
        <v>70336.64</v>
      </c>
      <c r="F73" s="143"/>
      <c r="G73" s="143">
        <f>E73</f>
        <v>70336.64</v>
      </c>
      <c r="H73" s="143">
        <f>E73*1.055</f>
        <v>74205.1552</v>
      </c>
      <c r="I73" s="144"/>
      <c r="J73" s="143">
        <f>H73</f>
        <v>74205.1552</v>
      </c>
      <c r="K73" s="148"/>
      <c r="L73" s="149"/>
      <c r="M73" s="41"/>
    </row>
    <row r="74" spans="1:13" ht="27" customHeight="1" hidden="1">
      <c r="A74" s="141"/>
      <c r="B74" s="4"/>
      <c r="C74" s="66"/>
      <c r="D74" s="308"/>
      <c r="E74" s="143"/>
      <c r="F74" s="143"/>
      <c r="G74" s="143"/>
      <c r="H74" s="143"/>
      <c r="I74" s="144"/>
      <c r="J74" s="143"/>
      <c r="K74" s="148"/>
      <c r="L74" s="149"/>
      <c r="M74" s="41"/>
    </row>
    <row r="75" spans="1:13" ht="29.25" customHeight="1" hidden="1">
      <c r="A75" s="141"/>
      <c r="B75" s="4"/>
      <c r="C75" s="66"/>
      <c r="D75" s="13"/>
      <c r="E75" s="145"/>
      <c r="F75" s="145"/>
      <c r="G75" s="143"/>
      <c r="H75" s="145"/>
      <c r="I75" s="146"/>
      <c r="J75" s="145"/>
      <c r="K75" s="150"/>
      <c r="L75" s="151"/>
      <c r="M75" s="41"/>
    </row>
    <row r="76" spans="1:13" ht="15">
      <c r="A76" s="141"/>
      <c r="B76" s="58" t="s">
        <v>126</v>
      </c>
      <c r="C76" s="66"/>
      <c r="D76" s="142"/>
      <c r="E76" s="143"/>
      <c r="F76" s="143"/>
      <c r="G76" s="143"/>
      <c r="H76" s="143"/>
      <c r="I76" s="144"/>
      <c r="J76" s="143"/>
      <c r="K76" s="148"/>
      <c r="L76" s="149"/>
      <c r="M76" s="41"/>
    </row>
    <row r="77" spans="1:13" ht="125.25" customHeight="1">
      <c r="A77" s="141"/>
      <c r="B77" s="4" t="s">
        <v>246</v>
      </c>
      <c r="C77" s="66" t="s">
        <v>127</v>
      </c>
      <c r="D77" s="13" t="s">
        <v>250</v>
      </c>
      <c r="E77" s="145">
        <v>4</v>
      </c>
      <c r="F77" s="145"/>
      <c r="G77" s="143">
        <f>E77</f>
        <v>4</v>
      </c>
      <c r="H77" s="145">
        <v>4</v>
      </c>
      <c r="I77" s="146"/>
      <c r="J77" s="145">
        <f>H77</f>
        <v>4</v>
      </c>
      <c r="K77" s="150"/>
      <c r="L77" s="151"/>
      <c r="M77" s="41"/>
    </row>
    <row r="78" spans="1:13" ht="15">
      <c r="A78" s="141"/>
      <c r="B78" s="58" t="s">
        <v>128</v>
      </c>
      <c r="C78" s="66"/>
      <c r="D78" s="142"/>
      <c r="E78" s="143"/>
      <c r="F78" s="143"/>
      <c r="G78" s="143"/>
      <c r="H78" s="143"/>
      <c r="I78" s="144"/>
      <c r="J78" s="143"/>
      <c r="K78" s="148"/>
      <c r="L78" s="149"/>
      <c r="M78" s="41"/>
    </row>
    <row r="79" spans="1:13" ht="27.75" customHeight="1">
      <c r="A79" s="138"/>
      <c r="B79" s="4" t="s">
        <v>238</v>
      </c>
      <c r="C79" s="66" t="s">
        <v>55</v>
      </c>
      <c r="D79" s="13" t="s">
        <v>99</v>
      </c>
      <c r="E79" s="143">
        <f>E73/E77</f>
        <v>17584.16</v>
      </c>
      <c r="F79" s="143"/>
      <c r="G79" s="143">
        <f>E79</f>
        <v>17584.16</v>
      </c>
      <c r="H79" s="143">
        <f>H73/H77</f>
        <v>18551.2888</v>
      </c>
      <c r="I79" s="144"/>
      <c r="J79" s="143">
        <f>H79</f>
        <v>18551.2888</v>
      </c>
      <c r="K79" s="148"/>
      <c r="L79" s="149"/>
      <c r="M79" s="41"/>
    </row>
    <row r="80" ht="15">
      <c r="K80" s="108"/>
    </row>
    <row r="81" ht="15">
      <c r="K81" s="108"/>
    </row>
  </sheetData>
  <sheetProtection/>
  <mergeCells count="42">
    <mergeCell ref="C44:C45"/>
    <mergeCell ref="E12:F12"/>
    <mergeCell ref="H12:I12"/>
    <mergeCell ref="K12:L12"/>
    <mergeCell ref="D13:D14"/>
    <mergeCell ref="K24:L24"/>
    <mergeCell ref="H44:J44"/>
    <mergeCell ref="K44:L44"/>
    <mergeCell ref="B5:B6"/>
    <mergeCell ref="C5:C6"/>
    <mergeCell ref="D5:D6"/>
    <mergeCell ref="C7:L7"/>
    <mergeCell ref="H5:J5"/>
    <mergeCell ref="K5:M5"/>
    <mergeCell ref="A44:A45"/>
    <mergeCell ref="E44:G44"/>
    <mergeCell ref="B42:L42"/>
    <mergeCell ref="B44:B45"/>
    <mergeCell ref="B1:L1"/>
    <mergeCell ref="B3:L3"/>
    <mergeCell ref="E5:G5"/>
    <mergeCell ref="E24:F24"/>
    <mergeCell ref="H24:I24"/>
    <mergeCell ref="A5:A6"/>
    <mergeCell ref="H62:I62"/>
    <mergeCell ref="K62:L62"/>
    <mergeCell ref="D44:D45"/>
    <mergeCell ref="D25:D26"/>
    <mergeCell ref="E34:F34"/>
    <mergeCell ref="H34:I34"/>
    <mergeCell ref="K34:L34"/>
    <mergeCell ref="D35:D36"/>
    <mergeCell ref="D63:D64"/>
    <mergeCell ref="E72:F72"/>
    <mergeCell ref="H72:I72"/>
    <mergeCell ref="K72:L72"/>
    <mergeCell ref="D73:D74"/>
    <mergeCell ref="E50:F50"/>
    <mergeCell ref="H50:I50"/>
    <mergeCell ref="K50:L50"/>
    <mergeCell ref="D51:D52"/>
    <mergeCell ref="E62:F62"/>
  </mergeCells>
  <printOptions horizontalCentered="1"/>
  <pageMargins left="0.2362204724409449" right="0.15748031496062992" top="0.2362204724409449" bottom="0.2362204724409449" header="0.1968503937007874" footer="0.196850393700787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32"/>
  <sheetViews>
    <sheetView zoomScaleSheetLayoutView="100" zoomScalePageLayoutView="0" workbookViewId="0" topLeftCell="B1">
      <selection activeCell="F22" sqref="F22:G22"/>
    </sheetView>
  </sheetViews>
  <sheetFormatPr defaultColWidth="9.00390625" defaultRowHeight="15.75"/>
  <cols>
    <col min="1" max="1" width="4.625" style="204" hidden="1" customWidth="1"/>
    <col min="2" max="2" width="4.625" style="204" customWidth="1"/>
    <col min="3" max="3" width="29.375" style="169" customWidth="1"/>
    <col min="4" max="4" width="8.625" style="169" customWidth="1"/>
    <col min="5" max="5" width="9.375" style="169" customWidth="1"/>
    <col min="6" max="6" width="8.625" style="169" customWidth="1"/>
    <col min="7" max="7" width="9.50390625" style="169" customWidth="1"/>
    <col min="8" max="8" width="9.00390625" style="169" customWidth="1"/>
    <col min="9" max="9" width="9.50390625" style="169" customWidth="1"/>
    <col min="10" max="10" width="9.00390625" style="169" customWidth="1"/>
    <col min="11" max="11" width="9.25390625" style="169" customWidth="1"/>
    <col min="12" max="12" width="7.875" style="169" customWidth="1"/>
    <col min="13" max="13" width="9.50390625" style="169" customWidth="1"/>
    <col min="14" max="14" width="6.75390625" style="169" customWidth="1"/>
    <col min="15" max="15" width="6.00390625" style="169" customWidth="1"/>
    <col min="16" max="17" width="6.50390625" style="169" customWidth="1"/>
    <col min="18" max="16384" width="8.75390625" style="204" customWidth="1"/>
  </cols>
  <sheetData>
    <row r="1" spans="1:5" s="169" customFormat="1" ht="15">
      <c r="A1" s="168" t="s">
        <v>40</v>
      </c>
      <c r="B1" s="168"/>
      <c r="C1" s="336" t="s">
        <v>172</v>
      </c>
      <c r="D1" s="336"/>
      <c r="E1" s="336"/>
    </row>
    <row r="2" spans="9:15" s="169" customFormat="1" ht="15">
      <c r="I2" s="170"/>
      <c r="M2" s="170" t="s">
        <v>61</v>
      </c>
      <c r="N2" s="171"/>
      <c r="O2" s="171"/>
    </row>
    <row r="3" spans="1:15" s="169" customFormat="1" ht="29.25" customHeight="1">
      <c r="A3" s="337" t="s">
        <v>21</v>
      </c>
      <c r="B3" s="172"/>
      <c r="C3" s="330" t="s">
        <v>38</v>
      </c>
      <c r="D3" s="322" t="s">
        <v>142</v>
      </c>
      <c r="E3" s="323"/>
      <c r="F3" s="322" t="s">
        <v>143</v>
      </c>
      <c r="G3" s="323"/>
      <c r="H3" s="330" t="s">
        <v>144</v>
      </c>
      <c r="I3" s="330"/>
      <c r="J3" s="322" t="s">
        <v>107</v>
      </c>
      <c r="K3" s="323"/>
      <c r="L3" s="330" t="s">
        <v>173</v>
      </c>
      <c r="M3" s="330"/>
      <c r="N3" s="174"/>
      <c r="O3" s="174"/>
    </row>
    <row r="4" spans="1:15" s="169" customFormat="1" ht="26.25">
      <c r="A4" s="338"/>
      <c r="B4" s="172"/>
      <c r="C4" s="339"/>
      <c r="D4" s="175" t="s">
        <v>3</v>
      </c>
      <c r="E4" s="175" t="s">
        <v>4</v>
      </c>
      <c r="F4" s="175" t="s">
        <v>3</v>
      </c>
      <c r="G4" s="175" t="s">
        <v>4</v>
      </c>
      <c r="H4" s="173" t="s">
        <v>3</v>
      </c>
      <c r="I4" s="173" t="s">
        <v>4</v>
      </c>
      <c r="J4" s="175" t="s">
        <v>3</v>
      </c>
      <c r="K4" s="175" t="s">
        <v>4</v>
      </c>
      <c r="L4" s="173" t="s">
        <v>3</v>
      </c>
      <c r="M4" s="173" t="s">
        <v>4</v>
      </c>
      <c r="N4" s="171"/>
      <c r="O4" s="176"/>
    </row>
    <row r="5" spans="1:15" s="169" customFormat="1" ht="15">
      <c r="A5" s="177">
        <v>1</v>
      </c>
      <c r="B5" s="172"/>
      <c r="C5" s="173">
        <v>1</v>
      </c>
      <c r="D5" s="173">
        <v>2</v>
      </c>
      <c r="E5" s="173">
        <v>3</v>
      </c>
      <c r="F5" s="173">
        <v>4</v>
      </c>
      <c r="G5" s="173">
        <v>5</v>
      </c>
      <c r="H5" s="173">
        <v>6</v>
      </c>
      <c r="I5" s="173">
        <v>7</v>
      </c>
      <c r="J5" s="173">
        <v>8</v>
      </c>
      <c r="K5" s="173">
        <v>9</v>
      </c>
      <c r="L5" s="173">
        <v>10</v>
      </c>
      <c r="M5" s="173">
        <v>11</v>
      </c>
      <c r="N5" s="171"/>
      <c r="O5" s="176"/>
    </row>
    <row r="6" spans="1:15" s="169" customFormat="1" ht="15" hidden="1">
      <c r="A6" s="177"/>
      <c r="B6" s="172"/>
      <c r="C6" s="178" t="s">
        <v>65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1"/>
      <c r="O6" s="176"/>
    </row>
    <row r="7" spans="1:15" s="169" customFormat="1" ht="15">
      <c r="A7" s="177"/>
      <c r="B7" s="172"/>
      <c r="C7" s="178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1"/>
      <c r="O7" s="176"/>
    </row>
    <row r="8" spans="1:15" s="169" customFormat="1" ht="15">
      <c r="A8" s="179"/>
      <c r="B8" s="180"/>
      <c r="C8" s="3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71"/>
      <c r="O8" s="182"/>
    </row>
    <row r="9" spans="1:15" s="169" customFormat="1" ht="15">
      <c r="A9" s="179"/>
      <c r="B9" s="180"/>
      <c r="C9" s="3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71"/>
      <c r="O9" s="182"/>
    </row>
    <row r="10" spans="1:15" s="169" customFormat="1" ht="15">
      <c r="A10" s="179"/>
      <c r="B10" s="180"/>
      <c r="C10" s="3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71"/>
      <c r="O10" s="182"/>
    </row>
    <row r="11" spans="1:15" s="169" customFormat="1" ht="15">
      <c r="A11" s="179"/>
      <c r="B11" s="180"/>
      <c r="C11" s="3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71"/>
      <c r="O11" s="182"/>
    </row>
    <row r="12" spans="1:15" s="169" customFormat="1" ht="15">
      <c r="A12" s="183"/>
      <c r="B12" s="184"/>
      <c r="C12" s="185" t="s">
        <v>155</v>
      </c>
      <c r="D12" s="186" t="s">
        <v>36</v>
      </c>
      <c r="E12" s="186" t="s">
        <v>36</v>
      </c>
      <c r="F12" s="186" t="s">
        <v>36</v>
      </c>
      <c r="G12" s="186" t="s">
        <v>36</v>
      </c>
      <c r="H12" s="186" t="s">
        <v>36</v>
      </c>
      <c r="I12" s="186" t="s">
        <v>36</v>
      </c>
      <c r="J12" s="186" t="s">
        <v>36</v>
      </c>
      <c r="K12" s="186" t="s">
        <v>36</v>
      </c>
      <c r="L12" s="186" t="s">
        <v>36</v>
      </c>
      <c r="M12" s="181" t="s">
        <v>36</v>
      </c>
      <c r="N12" s="171"/>
      <c r="O12" s="182"/>
    </row>
    <row r="13" spans="1:15" s="169" customFormat="1" ht="39">
      <c r="A13" s="187"/>
      <c r="B13" s="188"/>
      <c r="C13" s="189" t="s">
        <v>67</v>
      </c>
      <c r="D13" s="173" t="s">
        <v>7</v>
      </c>
      <c r="E13" s="190" t="s">
        <v>36</v>
      </c>
      <c r="F13" s="173" t="s">
        <v>7</v>
      </c>
      <c r="G13" s="190" t="s">
        <v>36</v>
      </c>
      <c r="H13" s="173" t="s">
        <v>7</v>
      </c>
      <c r="I13" s="190" t="s">
        <v>36</v>
      </c>
      <c r="J13" s="173" t="s">
        <v>7</v>
      </c>
      <c r="K13" s="190" t="s">
        <v>36</v>
      </c>
      <c r="L13" s="173" t="s">
        <v>7</v>
      </c>
      <c r="M13" s="190" t="s">
        <v>36</v>
      </c>
      <c r="N13" s="171"/>
      <c r="O13" s="191"/>
    </row>
    <row r="14" spans="1:15" s="169" customFormat="1" ht="15">
      <c r="A14" s="188"/>
      <c r="B14" s="188"/>
      <c r="C14" s="192"/>
      <c r="D14" s="176"/>
      <c r="E14" s="193"/>
      <c r="F14" s="176"/>
      <c r="G14" s="193"/>
      <c r="H14" s="176"/>
      <c r="I14" s="193"/>
      <c r="J14" s="176"/>
      <c r="M14" s="171"/>
      <c r="N14" s="171"/>
      <c r="O14" s="191"/>
    </row>
    <row r="15" spans="1:15" s="169" customFormat="1" ht="15">
      <c r="A15" s="188"/>
      <c r="B15" s="188"/>
      <c r="C15" s="192"/>
      <c r="D15" s="176"/>
      <c r="E15" s="193"/>
      <c r="F15" s="176"/>
      <c r="G15" s="193"/>
      <c r="H15" s="176"/>
      <c r="I15" s="193"/>
      <c r="J15" s="176"/>
      <c r="M15" s="171"/>
      <c r="N15" s="171"/>
      <c r="O15" s="191"/>
    </row>
    <row r="16" spans="1:6" s="169" customFormat="1" ht="15">
      <c r="A16" s="168" t="s">
        <v>48</v>
      </c>
      <c r="B16" s="168"/>
      <c r="C16" s="194" t="s">
        <v>174</v>
      </c>
      <c r="D16" s="194"/>
      <c r="E16" s="194"/>
      <c r="F16" s="194"/>
    </row>
    <row r="17" spans="1:17" s="169" customFormat="1" ht="17.25" customHeight="1">
      <c r="A17" s="331" t="s">
        <v>21</v>
      </c>
      <c r="B17" s="331" t="s">
        <v>21</v>
      </c>
      <c r="C17" s="331" t="s">
        <v>23</v>
      </c>
      <c r="D17" s="322" t="s">
        <v>142</v>
      </c>
      <c r="E17" s="335"/>
      <c r="F17" s="335"/>
      <c r="G17" s="323"/>
      <c r="H17" s="322" t="s">
        <v>175</v>
      </c>
      <c r="I17" s="335"/>
      <c r="J17" s="335"/>
      <c r="K17" s="323"/>
      <c r="L17" s="322" t="s">
        <v>100</v>
      </c>
      <c r="M17" s="323"/>
      <c r="N17" s="322" t="s">
        <v>112</v>
      </c>
      <c r="O17" s="323"/>
      <c r="P17" s="322" t="s">
        <v>176</v>
      </c>
      <c r="Q17" s="323"/>
    </row>
    <row r="18" spans="1:17" s="169" customFormat="1" ht="16.5" customHeight="1">
      <c r="A18" s="332"/>
      <c r="B18" s="332"/>
      <c r="C18" s="332"/>
      <c r="D18" s="324" t="s">
        <v>3</v>
      </c>
      <c r="E18" s="325"/>
      <c r="F18" s="324" t="s">
        <v>4</v>
      </c>
      <c r="G18" s="325"/>
      <c r="H18" s="324" t="s">
        <v>3</v>
      </c>
      <c r="I18" s="325"/>
      <c r="J18" s="324" t="s">
        <v>4</v>
      </c>
      <c r="K18" s="325"/>
      <c r="L18" s="328" t="s">
        <v>5</v>
      </c>
      <c r="M18" s="328" t="s">
        <v>24</v>
      </c>
      <c r="N18" s="328" t="s">
        <v>5</v>
      </c>
      <c r="O18" s="328" t="s">
        <v>24</v>
      </c>
      <c r="P18" s="321" t="s">
        <v>5</v>
      </c>
      <c r="Q18" s="321" t="s">
        <v>24</v>
      </c>
    </row>
    <row r="19" spans="1:17" s="169" customFormat="1" ht="18" customHeight="1" hidden="1">
      <c r="A19" s="332"/>
      <c r="B19" s="332"/>
      <c r="C19" s="332"/>
      <c r="D19" s="326"/>
      <c r="E19" s="327"/>
      <c r="F19" s="326"/>
      <c r="G19" s="327"/>
      <c r="H19" s="326"/>
      <c r="I19" s="327"/>
      <c r="J19" s="326"/>
      <c r="K19" s="327"/>
      <c r="L19" s="328"/>
      <c r="M19" s="328"/>
      <c r="N19" s="328"/>
      <c r="O19" s="328"/>
      <c r="P19" s="321"/>
      <c r="Q19" s="321"/>
    </row>
    <row r="20" spans="1:17" s="169" customFormat="1" ht="48.75" customHeight="1">
      <c r="A20" s="333"/>
      <c r="B20" s="334"/>
      <c r="C20" s="334"/>
      <c r="D20" s="196" t="s">
        <v>26</v>
      </c>
      <c r="E20" s="196" t="s">
        <v>9</v>
      </c>
      <c r="F20" s="196" t="s">
        <v>26</v>
      </c>
      <c r="G20" s="196" t="s">
        <v>9</v>
      </c>
      <c r="H20" s="196" t="s">
        <v>26</v>
      </c>
      <c r="I20" s="196" t="s">
        <v>9</v>
      </c>
      <c r="J20" s="196" t="s">
        <v>26</v>
      </c>
      <c r="K20" s="196" t="s">
        <v>9</v>
      </c>
      <c r="L20" s="329"/>
      <c r="M20" s="329"/>
      <c r="N20" s="329"/>
      <c r="O20" s="329"/>
      <c r="P20" s="321"/>
      <c r="Q20" s="321"/>
    </row>
    <row r="21" spans="1:17" s="169" customFormat="1" ht="12" customHeight="1">
      <c r="A21" s="173">
        <v>1</v>
      </c>
      <c r="B21" s="173">
        <v>1</v>
      </c>
      <c r="C21" s="173">
        <v>2</v>
      </c>
      <c r="D21" s="195">
        <v>3</v>
      </c>
      <c r="E21" s="195">
        <v>4</v>
      </c>
      <c r="F21" s="195">
        <v>5</v>
      </c>
      <c r="G21" s="195">
        <v>6</v>
      </c>
      <c r="H21" s="195">
        <v>7</v>
      </c>
      <c r="I21" s="195">
        <v>8</v>
      </c>
      <c r="J21" s="195">
        <v>9</v>
      </c>
      <c r="K21" s="195">
        <v>10</v>
      </c>
      <c r="L21" s="195">
        <v>11</v>
      </c>
      <c r="M21" s="195">
        <v>12</v>
      </c>
      <c r="N21" s="195">
        <v>13</v>
      </c>
      <c r="O21" s="197">
        <v>14</v>
      </c>
      <c r="P21" s="198">
        <v>15</v>
      </c>
      <c r="Q21" s="198">
        <v>16</v>
      </c>
    </row>
    <row r="22" spans="1:17" s="169" customFormat="1" ht="12" customHeight="1">
      <c r="A22" s="173"/>
      <c r="B22" s="173"/>
      <c r="C22" s="199"/>
      <c r="D22" s="173" t="s">
        <v>36</v>
      </c>
      <c r="E22" s="173" t="s">
        <v>36</v>
      </c>
      <c r="F22" s="173" t="s">
        <v>36</v>
      </c>
      <c r="G22" s="173" t="s">
        <v>36</v>
      </c>
      <c r="H22" s="173" t="s">
        <v>36</v>
      </c>
      <c r="I22" s="173" t="s">
        <v>36</v>
      </c>
      <c r="J22" s="173" t="s">
        <v>36</v>
      </c>
      <c r="K22" s="173" t="s">
        <v>36</v>
      </c>
      <c r="L22" s="173" t="s">
        <v>36</v>
      </c>
      <c r="M22" s="173" t="s">
        <v>36</v>
      </c>
      <c r="N22" s="173" t="s">
        <v>36</v>
      </c>
      <c r="O22" s="173" t="s">
        <v>36</v>
      </c>
      <c r="P22" s="173" t="s">
        <v>36</v>
      </c>
      <c r="Q22" s="173" t="s">
        <v>36</v>
      </c>
    </row>
    <row r="23" spans="1:17" s="169" customFormat="1" ht="12" customHeight="1">
      <c r="A23" s="173"/>
      <c r="B23" s="173"/>
      <c r="C23" s="200" t="s">
        <v>36</v>
      </c>
      <c r="D23" s="173" t="s">
        <v>36</v>
      </c>
      <c r="E23" s="173" t="s">
        <v>36</v>
      </c>
      <c r="F23" s="173" t="s">
        <v>36</v>
      </c>
      <c r="G23" s="173" t="s">
        <v>36</v>
      </c>
      <c r="H23" s="173" t="s">
        <v>36</v>
      </c>
      <c r="I23" s="173" t="s">
        <v>36</v>
      </c>
      <c r="J23" s="173" t="s">
        <v>36</v>
      </c>
      <c r="K23" s="173" t="s">
        <v>36</v>
      </c>
      <c r="L23" s="173" t="s">
        <v>36</v>
      </c>
      <c r="M23" s="173" t="s">
        <v>36</v>
      </c>
      <c r="N23" s="173" t="s">
        <v>36</v>
      </c>
      <c r="O23" s="173" t="s">
        <v>36</v>
      </c>
      <c r="P23" s="173" t="s">
        <v>36</v>
      </c>
      <c r="Q23" s="173" t="s">
        <v>36</v>
      </c>
    </row>
    <row r="24" spans="1:17" s="169" customFormat="1" ht="12" customHeight="1">
      <c r="A24" s="173"/>
      <c r="B24" s="173"/>
      <c r="C24" s="200" t="s">
        <v>36</v>
      </c>
      <c r="D24" s="173" t="s">
        <v>36</v>
      </c>
      <c r="E24" s="173" t="s">
        <v>36</v>
      </c>
      <c r="F24" s="173" t="s">
        <v>36</v>
      </c>
      <c r="G24" s="173" t="s">
        <v>36</v>
      </c>
      <c r="H24" s="173" t="s">
        <v>36</v>
      </c>
      <c r="I24" s="173" t="s">
        <v>36</v>
      </c>
      <c r="J24" s="173" t="s">
        <v>36</v>
      </c>
      <c r="K24" s="173" t="s">
        <v>36</v>
      </c>
      <c r="L24" s="173" t="s">
        <v>36</v>
      </c>
      <c r="M24" s="173" t="s">
        <v>36</v>
      </c>
      <c r="N24" s="173" t="s">
        <v>36</v>
      </c>
      <c r="O24" s="173" t="s">
        <v>36</v>
      </c>
      <c r="P24" s="173" t="s">
        <v>36</v>
      </c>
      <c r="Q24" s="173" t="s">
        <v>36</v>
      </c>
    </row>
    <row r="25" spans="1:17" s="169" customFormat="1" ht="12" customHeight="1">
      <c r="A25" s="173"/>
      <c r="B25" s="173"/>
      <c r="C25" s="200" t="s">
        <v>36</v>
      </c>
      <c r="D25" s="173" t="s">
        <v>36</v>
      </c>
      <c r="E25" s="173" t="s">
        <v>36</v>
      </c>
      <c r="F25" s="173" t="s">
        <v>36</v>
      </c>
      <c r="G25" s="173" t="s">
        <v>36</v>
      </c>
      <c r="H25" s="173" t="s">
        <v>36</v>
      </c>
      <c r="I25" s="173" t="s">
        <v>36</v>
      </c>
      <c r="J25" s="173" t="s">
        <v>36</v>
      </c>
      <c r="K25" s="173" t="s">
        <v>36</v>
      </c>
      <c r="L25" s="173" t="s">
        <v>36</v>
      </c>
      <c r="M25" s="173" t="s">
        <v>36</v>
      </c>
      <c r="N25" s="173" t="s">
        <v>36</v>
      </c>
      <c r="O25" s="173" t="s">
        <v>36</v>
      </c>
      <c r="P25" s="173" t="s">
        <v>36</v>
      </c>
      <c r="Q25" s="173" t="s">
        <v>36</v>
      </c>
    </row>
    <row r="26" spans="1:17" s="169" customFormat="1" ht="12" customHeight="1">
      <c r="A26" s="173"/>
      <c r="B26" s="173"/>
      <c r="C26" s="200" t="s">
        <v>36</v>
      </c>
      <c r="D26" s="173" t="s">
        <v>36</v>
      </c>
      <c r="E26" s="173" t="s">
        <v>36</v>
      </c>
      <c r="F26" s="173" t="s">
        <v>36</v>
      </c>
      <c r="G26" s="173" t="s">
        <v>36</v>
      </c>
      <c r="H26" s="173" t="s">
        <v>36</v>
      </c>
      <c r="I26" s="173" t="s">
        <v>36</v>
      </c>
      <c r="J26" s="173" t="s">
        <v>36</v>
      </c>
      <c r="K26" s="173" t="s">
        <v>36</v>
      </c>
      <c r="L26" s="173" t="s">
        <v>36</v>
      </c>
      <c r="M26" s="173" t="s">
        <v>36</v>
      </c>
      <c r="N26" s="173" t="s">
        <v>36</v>
      </c>
      <c r="O26" s="173" t="s">
        <v>36</v>
      </c>
      <c r="P26" s="173" t="s">
        <v>36</v>
      </c>
      <c r="Q26" s="173" t="s">
        <v>36</v>
      </c>
    </row>
    <row r="27" spans="1:17" s="169" customFormat="1" ht="12" customHeight="1">
      <c r="A27" s="173"/>
      <c r="B27" s="173"/>
      <c r="C27" s="200" t="s">
        <v>36</v>
      </c>
      <c r="D27" s="173" t="s">
        <v>36</v>
      </c>
      <c r="E27" s="173" t="s">
        <v>36</v>
      </c>
      <c r="F27" s="173" t="s">
        <v>36</v>
      </c>
      <c r="G27" s="173" t="s">
        <v>36</v>
      </c>
      <c r="H27" s="173" t="s">
        <v>36</v>
      </c>
      <c r="I27" s="173" t="s">
        <v>36</v>
      </c>
      <c r="J27" s="173" t="s">
        <v>36</v>
      </c>
      <c r="K27" s="173" t="s">
        <v>36</v>
      </c>
      <c r="L27" s="173" t="s">
        <v>36</v>
      </c>
      <c r="M27" s="173" t="s">
        <v>36</v>
      </c>
      <c r="N27" s="173" t="s">
        <v>36</v>
      </c>
      <c r="O27" s="173" t="s">
        <v>36</v>
      </c>
      <c r="P27" s="173" t="s">
        <v>36</v>
      </c>
      <c r="Q27" s="173" t="s">
        <v>36</v>
      </c>
    </row>
    <row r="28" spans="1:17" s="169" customFormat="1" ht="15">
      <c r="A28" s="201"/>
      <c r="B28" s="201"/>
      <c r="C28" s="202" t="s">
        <v>25</v>
      </c>
      <c r="D28" s="173" t="s">
        <v>36</v>
      </c>
      <c r="E28" s="173" t="s">
        <v>36</v>
      </c>
      <c r="F28" s="173" t="s">
        <v>36</v>
      </c>
      <c r="G28" s="173" t="s">
        <v>36</v>
      </c>
      <c r="H28" s="173" t="s">
        <v>36</v>
      </c>
      <c r="I28" s="173" t="s">
        <v>36</v>
      </c>
      <c r="J28" s="173" t="s">
        <v>36</v>
      </c>
      <c r="K28" s="173" t="s">
        <v>36</v>
      </c>
      <c r="L28" s="173" t="s">
        <v>36</v>
      </c>
      <c r="M28" s="173" t="s">
        <v>36</v>
      </c>
      <c r="N28" s="173" t="s">
        <v>36</v>
      </c>
      <c r="O28" s="173" t="s">
        <v>36</v>
      </c>
      <c r="P28" s="173" t="s">
        <v>36</v>
      </c>
      <c r="Q28" s="173" t="s">
        <v>36</v>
      </c>
    </row>
    <row r="29" spans="1:17" s="169" customFormat="1" ht="39">
      <c r="A29" s="201"/>
      <c r="B29" s="201"/>
      <c r="C29" s="189" t="s">
        <v>10</v>
      </c>
      <c r="D29" s="173" t="s">
        <v>7</v>
      </c>
      <c r="E29" s="173" t="s">
        <v>7</v>
      </c>
      <c r="F29" s="173" t="s">
        <v>36</v>
      </c>
      <c r="G29" s="173" t="s">
        <v>36</v>
      </c>
      <c r="H29" s="173" t="s">
        <v>7</v>
      </c>
      <c r="I29" s="173" t="s">
        <v>7</v>
      </c>
      <c r="J29" s="173" t="s">
        <v>36</v>
      </c>
      <c r="K29" s="173" t="s">
        <v>36</v>
      </c>
      <c r="L29" s="173" t="s">
        <v>7</v>
      </c>
      <c r="M29" s="173" t="s">
        <v>36</v>
      </c>
      <c r="N29" s="173" t="s">
        <v>7</v>
      </c>
      <c r="O29" s="173" t="s">
        <v>36</v>
      </c>
      <c r="P29" s="173" t="s">
        <v>7</v>
      </c>
      <c r="Q29" s="173" t="s">
        <v>36</v>
      </c>
    </row>
    <row r="30" spans="1:14" s="169" customFormat="1" ht="1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</row>
    <row r="31" spans="1:12" s="169" customFormat="1" ht="15">
      <c r="A31" s="168"/>
      <c r="B31" s="168"/>
      <c r="C31" s="205"/>
      <c r="D31" s="205"/>
      <c r="H31" s="206"/>
      <c r="L31" s="207"/>
    </row>
    <row r="32" spans="1:3" s="169" customFormat="1" ht="15">
      <c r="A32" s="168"/>
      <c r="B32" s="168"/>
      <c r="C32" s="205"/>
    </row>
    <row r="33" s="169" customFormat="1" ht="15"/>
    <row r="34" s="169" customFormat="1" ht="15"/>
    <row r="35" s="169" customFormat="1" ht="15"/>
    <row r="36" s="169" customFormat="1" ht="15"/>
    <row r="37" s="169" customFormat="1" ht="15"/>
    <row r="38" s="169" customFormat="1" ht="15"/>
    <row r="39" s="169" customFormat="1" ht="15"/>
    <row r="40" s="169" customFormat="1" ht="15"/>
    <row r="41" s="169" customFormat="1" ht="15"/>
    <row r="42" s="169" customFormat="1" ht="15"/>
    <row r="43" s="169" customFormat="1" ht="15"/>
    <row r="44" s="169" customFormat="1" ht="15"/>
    <row r="45" s="169" customFormat="1" ht="15"/>
    <row r="46" s="169" customFormat="1" ht="15"/>
    <row r="47" s="169" customFormat="1" ht="15"/>
    <row r="48" s="169" customFormat="1" ht="15"/>
    <row r="49" s="169" customFormat="1" ht="15"/>
    <row r="50" s="169" customFormat="1" ht="15"/>
    <row r="51" s="169" customFormat="1" ht="15"/>
    <row r="52" s="169" customFormat="1" ht="15"/>
    <row r="53" s="169" customFormat="1" ht="15"/>
    <row r="54" s="169" customFormat="1" ht="15"/>
    <row r="55" s="169" customFormat="1" ht="15"/>
    <row r="56" s="169" customFormat="1" ht="15"/>
    <row r="57" s="169" customFormat="1" ht="15"/>
    <row r="58" s="169" customFormat="1" ht="15"/>
    <row r="59" s="169" customFormat="1" ht="15"/>
    <row r="60" s="169" customFormat="1" ht="15"/>
    <row r="61" s="169" customFormat="1" ht="15"/>
    <row r="62" s="169" customFormat="1" ht="15"/>
    <row r="63" s="169" customFormat="1" ht="15"/>
    <row r="64" s="169" customFormat="1" ht="15"/>
    <row r="65" s="169" customFormat="1" ht="15"/>
    <row r="66" s="169" customFormat="1" ht="15"/>
    <row r="67" s="169" customFormat="1" ht="15"/>
    <row r="68" s="169" customFormat="1" ht="15"/>
    <row r="69" s="169" customFormat="1" ht="15"/>
    <row r="70" s="169" customFormat="1" ht="15"/>
    <row r="71" s="169" customFormat="1" ht="15"/>
    <row r="72" s="169" customFormat="1" ht="15"/>
    <row r="73" s="169" customFormat="1" ht="15"/>
    <row r="74" s="169" customFormat="1" ht="15"/>
    <row r="75" s="169" customFormat="1" ht="15"/>
    <row r="76" s="169" customFormat="1" ht="15"/>
    <row r="77" s="169" customFormat="1" ht="15"/>
    <row r="78" s="169" customFormat="1" ht="15"/>
    <row r="79" s="169" customFormat="1" ht="15"/>
    <row r="80" s="169" customFormat="1" ht="15"/>
    <row r="81" s="169" customFormat="1" ht="15"/>
    <row r="82" s="169" customFormat="1" ht="15"/>
    <row r="83" s="169" customFormat="1" ht="15"/>
    <row r="84" s="169" customFormat="1" ht="15"/>
    <row r="85" s="169" customFormat="1" ht="15"/>
    <row r="86" s="169" customFormat="1" ht="15"/>
    <row r="87" s="169" customFormat="1" ht="15"/>
    <row r="88" s="169" customFormat="1" ht="15"/>
    <row r="89" s="169" customFormat="1" ht="15"/>
    <row r="90" s="169" customFormat="1" ht="15"/>
    <row r="91" s="169" customFormat="1" ht="15"/>
    <row r="92" s="169" customFormat="1" ht="15"/>
    <row r="93" s="169" customFormat="1" ht="15"/>
    <row r="94" s="169" customFormat="1" ht="15"/>
    <row r="95" s="169" customFormat="1" ht="15"/>
    <row r="96" s="169" customFormat="1" ht="15"/>
    <row r="97" s="169" customFormat="1" ht="15"/>
    <row r="98" s="169" customFormat="1" ht="15"/>
    <row r="99" s="169" customFormat="1" ht="15"/>
    <row r="100" s="169" customFormat="1" ht="15"/>
    <row r="101" s="169" customFormat="1" ht="15"/>
    <row r="102" s="169" customFormat="1" ht="15"/>
    <row r="103" s="169" customFormat="1" ht="15"/>
    <row r="104" s="169" customFormat="1" ht="15"/>
    <row r="105" s="169" customFormat="1" ht="15"/>
    <row r="106" s="169" customFormat="1" ht="15"/>
    <row r="107" s="169" customFormat="1" ht="15"/>
    <row r="108" s="169" customFormat="1" ht="15"/>
    <row r="109" s="169" customFormat="1" ht="15"/>
    <row r="110" s="169" customFormat="1" ht="15"/>
    <row r="111" s="169" customFormat="1" ht="15"/>
    <row r="112" s="169" customFormat="1" ht="15"/>
    <row r="113" s="169" customFormat="1" ht="15"/>
    <row r="114" s="169" customFormat="1" ht="15"/>
    <row r="115" s="169" customFormat="1" ht="15"/>
    <row r="116" s="169" customFormat="1" ht="15"/>
    <row r="117" s="169" customFormat="1" ht="15"/>
    <row r="118" s="169" customFormat="1" ht="15"/>
    <row r="119" s="169" customFormat="1" ht="15"/>
    <row r="120" s="169" customFormat="1" ht="15"/>
    <row r="121" s="169" customFormat="1" ht="15"/>
    <row r="122" s="169" customFormat="1" ht="15"/>
  </sheetData>
  <sheetProtection/>
  <mergeCells count="26">
    <mergeCell ref="C1:E1"/>
    <mergeCell ref="A3:A4"/>
    <mergeCell ref="C3:C4"/>
    <mergeCell ref="D3:E3"/>
    <mergeCell ref="F3:G3"/>
    <mergeCell ref="H3:I3"/>
    <mergeCell ref="N18:N20"/>
    <mergeCell ref="O18:O20"/>
    <mergeCell ref="J3:K3"/>
    <mergeCell ref="L3:M3"/>
    <mergeCell ref="A17:A20"/>
    <mergeCell ref="B17:B20"/>
    <mergeCell ref="C17:C20"/>
    <mergeCell ref="D17:G17"/>
    <mergeCell ref="H17:K17"/>
    <mergeCell ref="L17:M17"/>
    <mergeCell ref="P18:P20"/>
    <mergeCell ref="Q18:Q20"/>
    <mergeCell ref="N17:O17"/>
    <mergeCell ref="P17:Q17"/>
    <mergeCell ref="D18:E19"/>
    <mergeCell ref="F18:G19"/>
    <mergeCell ref="H18:I19"/>
    <mergeCell ref="J18:K19"/>
    <mergeCell ref="L18:L20"/>
    <mergeCell ref="M18:M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M24"/>
  <sheetViews>
    <sheetView zoomScaleSheetLayoutView="100" zoomScalePageLayoutView="0" workbookViewId="0" topLeftCell="A1">
      <selection activeCell="F22" sqref="F22:G22"/>
    </sheetView>
  </sheetViews>
  <sheetFormatPr defaultColWidth="9.00390625" defaultRowHeight="15.75"/>
  <cols>
    <col min="1" max="1" width="4.125" style="14" customWidth="1"/>
    <col min="2" max="2" width="3.875" style="14" hidden="1" customWidth="1"/>
    <col min="3" max="3" width="23.875" style="14" customWidth="1"/>
    <col min="4" max="4" width="17.25390625" style="14" customWidth="1"/>
    <col min="5" max="5" width="9.75390625" style="14" customWidth="1"/>
    <col min="6" max="6" width="10.00390625" style="14" customWidth="1"/>
    <col min="7" max="7" width="11.125" style="14" customWidth="1"/>
    <col min="8" max="8" width="11.50390625" style="14" customWidth="1"/>
    <col min="9" max="9" width="9.875" style="14" customWidth="1"/>
    <col min="10" max="10" width="9.25390625" style="14" customWidth="1"/>
    <col min="11" max="11" width="10.25390625" style="14" customWidth="1"/>
    <col min="12" max="12" width="10.125" style="14" customWidth="1"/>
    <col min="13" max="13" width="9.875" style="14" customWidth="1"/>
    <col min="14" max="16384" width="8.75390625" style="14" customWidth="1"/>
  </cols>
  <sheetData>
    <row r="1" spans="1:2" ht="15">
      <c r="A1" s="1"/>
      <c r="B1" s="1"/>
    </row>
    <row r="2" spans="1:10" ht="15">
      <c r="A2" s="1" t="s">
        <v>49</v>
      </c>
      <c r="B2" s="11" t="s">
        <v>49</v>
      </c>
      <c r="C2" s="1" t="s">
        <v>177</v>
      </c>
      <c r="D2" s="1"/>
      <c r="E2" s="1"/>
      <c r="I2" s="5"/>
      <c r="J2" s="5"/>
    </row>
    <row r="3" spans="2:10" ht="15">
      <c r="B3" s="11"/>
      <c r="C3" s="1"/>
      <c r="D3" s="1"/>
      <c r="E3" s="1"/>
      <c r="I3" s="5"/>
      <c r="J3" s="5"/>
    </row>
    <row r="4" spans="1:4" ht="15">
      <c r="A4" s="1" t="s">
        <v>132</v>
      </c>
      <c r="B4" s="11" t="s">
        <v>50</v>
      </c>
      <c r="C4" s="1" t="s">
        <v>178</v>
      </c>
      <c r="D4" s="1"/>
    </row>
    <row r="5" ht="23.25" customHeight="1">
      <c r="L5" s="25" t="s">
        <v>61</v>
      </c>
    </row>
    <row r="6" spans="1:13" ht="30" customHeight="1">
      <c r="A6" s="307" t="s">
        <v>68</v>
      </c>
      <c r="B6" s="307" t="s">
        <v>51</v>
      </c>
      <c r="C6" s="307" t="s">
        <v>179</v>
      </c>
      <c r="D6" s="307" t="s">
        <v>28</v>
      </c>
      <c r="E6" s="264" t="s">
        <v>142</v>
      </c>
      <c r="F6" s="293"/>
      <c r="G6" s="265"/>
      <c r="H6" s="264" t="s">
        <v>143</v>
      </c>
      <c r="I6" s="293"/>
      <c r="J6" s="265"/>
      <c r="K6" s="264" t="s">
        <v>144</v>
      </c>
      <c r="L6" s="293"/>
      <c r="M6" s="265"/>
    </row>
    <row r="7" spans="1:13" ht="36.75" customHeight="1">
      <c r="A7" s="308"/>
      <c r="B7" s="308"/>
      <c r="C7" s="308"/>
      <c r="D7" s="308"/>
      <c r="E7" s="10" t="s">
        <v>3</v>
      </c>
      <c r="F7" s="10" t="s">
        <v>4</v>
      </c>
      <c r="G7" s="10" t="s">
        <v>97</v>
      </c>
      <c r="H7" s="10" t="s">
        <v>3</v>
      </c>
      <c r="I7" s="10" t="s">
        <v>4</v>
      </c>
      <c r="J7" s="10" t="s">
        <v>215</v>
      </c>
      <c r="K7" s="2" t="s">
        <v>3</v>
      </c>
      <c r="L7" s="2" t="s">
        <v>4</v>
      </c>
      <c r="M7" s="153" t="s">
        <v>216</v>
      </c>
    </row>
    <row r="8" spans="1:13" ht="15">
      <c r="A8" s="2">
        <v>1</v>
      </c>
      <c r="B8" s="2">
        <v>2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</row>
    <row r="9" spans="1:13" s="140" customFormat="1" ht="138.75" customHeight="1" hidden="1">
      <c r="A9" s="67"/>
      <c r="B9" s="103"/>
      <c r="C9" s="67"/>
      <c r="D9" s="68"/>
      <c r="E9" s="69"/>
      <c r="F9" s="68"/>
      <c r="G9" s="68"/>
      <c r="H9" s="69"/>
      <c r="I9" s="68"/>
      <c r="J9" s="68"/>
      <c r="K9" s="68"/>
      <c r="L9" s="68" t="s">
        <v>36</v>
      </c>
      <c r="M9" s="208"/>
    </row>
    <row r="10" spans="1:13" ht="62.25" customHeight="1">
      <c r="A10" s="35">
        <v>1</v>
      </c>
      <c r="B10" s="99"/>
      <c r="C10" s="16" t="s">
        <v>251</v>
      </c>
      <c r="D10" s="50" t="s">
        <v>253</v>
      </c>
      <c r="E10" s="70">
        <f>'2019-(7.1,7.2)'!C9</f>
        <v>119772.28</v>
      </c>
      <c r="F10" s="70"/>
      <c r="G10" s="70">
        <f>E10</f>
        <v>119772.28</v>
      </c>
      <c r="H10" s="70">
        <f>'2019-(7.1,7.2)'!G9</f>
        <v>155666</v>
      </c>
      <c r="I10" s="70"/>
      <c r="J10" s="70">
        <f>H10</f>
        <v>155666</v>
      </c>
      <c r="K10" s="70"/>
      <c r="L10" s="70"/>
      <c r="M10" s="242"/>
    </row>
    <row r="11" spans="1:13" ht="45" customHeight="1">
      <c r="A11" s="35">
        <v>2</v>
      </c>
      <c r="B11" s="99"/>
      <c r="C11" s="16" t="s">
        <v>252</v>
      </c>
      <c r="D11" s="50" t="s">
        <v>254</v>
      </c>
      <c r="E11" s="70"/>
      <c r="F11" s="70"/>
      <c r="G11" s="70">
        <f>E11</f>
        <v>0</v>
      </c>
      <c r="H11" s="70"/>
      <c r="I11" s="70"/>
      <c r="J11" s="70">
        <f>H11</f>
        <v>0</v>
      </c>
      <c r="K11" s="70">
        <f>'2019-(7.1,7.2)'!K10</f>
        <v>172670</v>
      </c>
      <c r="L11" s="70" t="s">
        <v>36</v>
      </c>
      <c r="M11" s="242">
        <f>K11</f>
        <v>172670</v>
      </c>
    </row>
    <row r="12" spans="1:13" ht="82.5" customHeight="1">
      <c r="A12" s="35">
        <v>3</v>
      </c>
      <c r="B12" s="99"/>
      <c r="C12" s="16" t="s">
        <v>255</v>
      </c>
      <c r="D12" s="50" t="s">
        <v>256</v>
      </c>
      <c r="E12" s="70">
        <f>'2019-(7.1,7.2)'!C11</f>
        <v>16152.99</v>
      </c>
      <c r="F12" s="70"/>
      <c r="G12" s="70">
        <f>E12</f>
        <v>16152.99</v>
      </c>
      <c r="H12" s="70">
        <f>'2019-(7.1,7.2)'!G11</f>
        <v>52800</v>
      </c>
      <c r="I12" s="70"/>
      <c r="J12" s="70">
        <f>H12</f>
        <v>52800</v>
      </c>
      <c r="K12" s="70">
        <f>'2019-(7.1,7.2)'!K11</f>
        <v>65920</v>
      </c>
      <c r="L12" s="70" t="s">
        <v>36</v>
      </c>
      <c r="M12" s="242">
        <f>K12</f>
        <v>65920</v>
      </c>
    </row>
    <row r="13" spans="1:13" ht="15">
      <c r="A13" s="2"/>
      <c r="B13" s="2"/>
      <c r="C13" s="58" t="s">
        <v>155</v>
      </c>
      <c r="D13" s="16"/>
      <c r="E13" s="56">
        <f>E10+E12</f>
        <v>135925.27</v>
      </c>
      <c r="F13" s="56">
        <f>F10+F12</f>
        <v>0</v>
      </c>
      <c r="G13" s="244">
        <f>E13</f>
        <v>135925.27</v>
      </c>
      <c r="H13" s="56">
        <f>H10+H12</f>
        <v>208466</v>
      </c>
      <c r="I13" s="56">
        <f>I10+I12</f>
        <v>0</v>
      </c>
      <c r="J13" s="244">
        <f>H13</f>
        <v>208466</v>
      </c>
      <c r="K13" s="56">
        <f>K10+K12+K11</f>
        <v>238590</v>
      </c>
      <c r="L13" s="53" t="s">
        <v>36</v>
      </c>
      <c r="M13" s="243">
        <f>K13</f>
        <v>238590</v>
      </c>
    </row>
    <row r="15" spans="1:4" ht="15">
      <c r="A15" s="1" t="s">
        <v>134</v>
      </c>
      <c r="B15" s="11" t="s">
        <v>50</v>
      </c>
      <c r="C15" s="1" t="s">
        <v>180</v>
      </c>
      <c r="D15" s="1"/>
    </row>
    <row r="16" spans="9:10" ht="17.25" customHeight="1">
      <c r="I16" s="25" t="s">
        <v>61</v>
      </c>
      <c r="J16" s="25"/>
    </row>
    <row r="17" spans="1:12" ht="15.75" customHeight="1">
      <c r="A17" s="307" t="s">
        <v>68</v>
      </c>
      <c r="B17" s="307" t="s">
        <v>51</v>
      </c>
      <c r="C17" s="307" t="s">
        <v>179</v>
      </c>
      <c r="D17" s="307" t="s">
        <v>28</v>
      </c>
      <c r="E17" s="264" t="s">
        <v>107</v>
      </c>
      <c r="F17" s="293"/>
      <c r="G17" s="265"/>
      <c r="H17" s="264" t="s">
        <v>149</v>
      </c>
      <c r="I17" s="293"/>
      <c r="J17" s="265"/>
      <c r="K17" s="290"/>
      <c r="L17" s="290"/>
    </row>
    <row r="18" spans="1:12" ht="31.5" customHeight="1">
      <c r="A18" s="308"/>
      <c r="B18" s="308"/>
      <c r="C18" s="308"/>
      <c r="D18" s="308"/>
      <c r="E18" s="10" t="s">
        <v>3</v>
      </c>
      <c r="F18" s="10" t="s">
        <v>4</v>
      </c>
      <c r="G18" s="10" t="s">
        <v>97</v>
      </c>
      <c r="H18" s="2" t="s">
        <v>3</v>
      </c>
      <c r="I18" s="2" t="s">
        <v>4</v>
      </c>
      <c r="J18" s="2" t="s">
        <v>147</v>
      </c>
      <c r="K18" s="9"/>
      <c r="L18" s="9"/>
    </row>
    <row r="19" spans="1:12" ht="15">
      <c r="A19" s="2">
        <v>1</v>
      </c>
      <c r="B19" s="2">
        <v>2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9"/>
      <c r="L19" s="9"/>
    </row>
    <row r="20" spans="1:12" ht="49.5" customHeight="1">
      <c r="A20" s="50">
        <v>1</v>
      </c>
      <c r="B20" s="71" t="s">
        <v>85</v>
      </c>
      <c r="C20" s="16" t="s">
        <v>252</v>
      </c>
      <c r="D20" s="50" t="s">
        <v>254</v>
      </c>
      <c r="E20" s="70">
        <f>'2019-(7.1,7.2)'!C20</f>
        <v>184248.89</v>
      </c>
      <c r="F20" s="70"/>
      <c r="G20" s="70">
        <f>E20</f>
        <v>184248.89</v>
      </c>
      <c r="H20" s="70">
        <f>'2019-(7.1,7.2)'!G20</f>
        <v>194382.57895</v>
      </c>
      <c r="I20" s="70"/>
      <c r="J20" s="54">
        <f>H20</f>
        <v>194382.57895</v>
      </c>
      <c r="K20" s="9"/>
      <c r="L20" s="9"/>
    </row>
    <row r="21" spans="1:12" ht="33.75" customHeight="1" hidden="1">
      <c r="A21" s="50"/>
      <c r="B21" s="71"/>
      <c r="C21" s="16"/>
      <c r="D21" s="50"/>
      <c r="E21" s="70"/>
      <c r="F21" s="70"/>
      <c r="G21" s="70"/>
      <c r="H21" s="70"/>
      <c r="I21" s="70"/>
      <c r="J21" s="54"/>
      <c r="K21" s="9"/>
      <c r="L21" s="9"/>
    </row>
    <row r="22" spans="1:12" ht="15">
      <c r="A22" s="2"/>
      <c r="B22" s="2"/>
      <c r="C22" s="58" t="s">
        <v>155</v>
      </c>
      <c r="D22" s="58"/>
      <c r="E22" s="56">
        <f aca="true" t="shared" si="0" ref="E22:J22">E20+E21</f>
        <v>184248.89</v>
      </c>
      <c r="F22" s="56">
        <f t="shared" si="0"/>
        <v>0</v>
      </c>
      <c r="G22" s="56">
        <f t="shared" si="0"/>
        <v>184248.89</v>
      </c>
      <c r="H22" s="56">
        <f t="shared" si="0"/>
        <v>194382.57895</v>
      </c>
      <c r="I22" s="56">
        <f t="shared" si="0"/>
        <v>0</v>
      </c>
      <c r="J22" s="56">
        <f t="shared" si="0"/>
        <v>194382.57895</v>
      </c>
      <c r="K22" s="9"/>
      <c r="L22" s="9"/>
    </row>
    <row r="24" spans="4:8" ht="15">
      <c r="D24" s="41"/>
      <c r="E24" s="41"/>
      <c r="F24" s="41"/>
      <c r="G24" s="41"/>
      <c r="H24" s="41"/>
    </row>
  </sheetData>
  <sheetProtection/>
  <mergeCells count="14">
    <mergeCell ref="A6:A7"/>
    <mergeCell ref="C6:C7"/>
    <mergeCell ref="B6:B7"/>
    <mergeCell ref="D6:D7"/>
    <mergeCell ref="H6:J6"/>
    <mergeCell ref="K6:M6"/>
    <mergeCell ref="E6:G6"/>
    <mergeCell ref="K17:L17"/>
    <mergeCell ref="H17:J17"/>
    <mergeCell ref="A17:A18"/>
    <mergeCell ref="B17:B18"/>
    <mergeCell ref="C17:C18"/>
    <mergeCell ref="D17:D18"/>
    <mergeCell ref="E17:G17"/>
  </mergeCells>
  <printOptions horizontalCentered="1"/>
  <pageMargins left="0" right="0" top="0" bottom="0" header="0" footer="0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O11"/>
  <sheetViews>
    <sheetView view="pageBreakPreview" zoomScale="85" zoomScaleSheetLayoutView="85" zoomScalePageLayoutView="70" workbookViewId="0" topLeftCell="A7">
      <selection activeCell="F22" sqref="F22:G22"/>
    </sheetView>
  </sheetViews>
  <sheetFormatPr defaultColWidth="9.00390625" defaultRowHeight="15.75"/>
  <cols>
    <col min="1" max="1" width="10.50390625" style="0" customWidth="1"/>
    <col min="2" max="2" width="35.25390625" style="0" customWidth="1"/>
    <col min="4" max="4" width="10.00390625" style="0" customWidth="1"/>
    <col min="5" max="5" width="8.75390625" style="0" customWidth="1"/>
    <col min="8" max="8" width="9.50390625" style="0" customWidth="1"/>
    <col min="9" max="9" width="8.75390625" style="0" customWidth="1"/>
    <col min="12" max="12" width="9.25390625" style="0" customWidth="1"/>
    <col min="13" max="13" width="0" style="0" hidden="1" customWidth="1"/>
    <col min="15" max="15" width="17.75390625" style="0" customWidth="1"/>
  </cols>
  <sheetData>
    <row r="1" spans="1:14" s="14" customFormat="1" ht="15">
      <c r="A1" s="11" t="s">
        <v>52</v>
      </c>
      <c r="B1" s="306" t="s">
        <v>182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2:3" s="14" customFormat="1" ht="15">
      <c r="B2" s="1"/>
      <c r="C2" s="1"/>
    </row>
    <row r="3" spans="2:3" s="14" customFormat="1" ht="17.25" customHeight="1">
      <c r="B3" s="1"/>
      <c r="C3" s="1"/>
    </row>
    <row r="4" spans="1:14" s="14" customFormat="1" ht="30" customHeight="1">
      <c r="A4" s="307" t="s">
        <v>183</v>
      </c>
      <c r="B4" s="307" t="s">
        <v>184</v>
      </c>
      <c r="C4" s="307" t="s">
        <v>185</v>
      </c>
      <c r="D4" s="269" t="s">
        <v>142</v>
      </c>
      <c r="E4" s="269"/>
      <c r="F4" s="264" t="s">
        <v>186</v>
      </c>
      <c r="G4" s="265"/>
      <c r="H4" s="269" t="s">
        <v>187</v>
      </c>
      <c r="I4" s="269"/>
      <c r="J4" s="264" t="s">
        <v>188</v>
      </c>
      <c r="K4" s="265"/>
      <c r="L4" s="269" t="s">
        <v>173</v>
      </c>
      <c r="M4" s="269"/>
      <c r="N4" s="269"/>
    </row>
    <row r="5" spans="1:14" s="14" customFormat="1" ht="102.75" customHeight="1">
      <c r="A5" s="308"/>
      <c r="B5" s="308"/>
      <c r="C5" s="308"/>
      <c r="D5" s="2" t="s">
        <v>189</v>
      </c>
      <c r="E5" s="2" t="s">
        <v>190</v>
      </c>
      <c r="F5" s="2" t="s">
        <v>189</v>
      </c>
      <c r="G5" s="2" t="s">
        <v>190</v>
      </c>
      <c r="H5" s="2" t="s">
        <v>189</v>
      </c>
      <c r="I5" s="2" t="s">
        <v>190</v>
      </c>
      <c r="J5" s="2" t="s">
        <v>189</v>
      </c>
      <c r="K5" s="2" t="s">
        <v>190</v>
      </c>
      <c r="L5" s="2" t="s">
        <v>189</v>
      </c>
      <c r="M5" s="2" t="s">
        <v>190</v>
      </c>
      <c r="N5" s="2" t="s">
        <v>37</v>
      </c>
    </row>
    <row r="6" spans="1:14" s="3" customFormat="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13</v>
      </c>
    </row>
    <row r="7" spans="1:14" s="3" customFormat="1" ht="18.75" customHeight="1">
      <c r="A7" s="2"/>
      <c r="B7" s="102"/>
      <c r="C7" s="10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4" customFormat="1" ht="15">
      <c r="A8" s="49"/>
      <c r="B8" s="101"/>
      <c r="C8" s="101"/>
      <c r="D8" s="72"/>
      <c r="E8" s="72"/>
      <c r="F8" s="72"/>
      <c r="G8" s="72"/>
      <c r="H8" s="72"/>
      <c r="I8" s="72"/>
      <c r="J8" s="72"/>
      <c r="K8" s="72"/>
      <c r="L8" s="72"/>
      <c r="M8" s="72"/>
      <c r="N8" s="72" t="s">
        <v>36</v>
      </c>
    </row>
    <row r="9" s="14" customFormat="1" ht="15"/>
    <row r="10" spans="1:14" s="14" customFormat="1" ht="36.75" customHeight="1">
      <c r="A10" s="21" t="s">
        <v>53</v>
      </c>
      <c r="B10" s="340" t="s">
        <v>191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</row>
    <row r="11" spans="1:15" s="14" customFormat="1" ht="114" customHeight="1">
      <c r="A11" s="11"/>
      <c r="B11" s="277" t="s">
        <v>258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</row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</sheetData>
  <sheetProtection/>
  <mergeCells count="11">
    <mergeCell ref="J4:K4"/>
    <mergeCell ref="B11:O11"/>
    <mergeCell ref="B10:N10"/>
    <mergeCell ref="L4:N4"/>
    <mergeCell ref="B1:N1"/>
    <mergeCell ref="A4:A5"/>
    <mergeCell ref="B4:B5"/>
    <mergeCell ref="C4:C5"/>
    <mergeCell ref="D4:E4"/>
    <mergeCell ref="F4:G4"/>
    <mergeCell ref="H4:I4"/>
  </mergeCells>
  <printOptions horizontalCentered="1"/>
  <pageMargins left="0.2362204724409449" right="0.15748031496062992" top="0.1968503937007874" bottom="0.4330708661417323" header="0.2755905511811024" footer="0.275590551181102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M35"/>
  <sheetViews>
    <sheetView view="pageBreakPreview" zoomScale="85" zoomScaleSheetLayoutView="85" zoomScalePageLayoutView="0" workbookViewId="0" topLeftCell="A23">
      <selection activeCell="F22" sqref="F22:G22"/>
    </sheetView>
  </sheetViews>
  <sheetFormatPr defaultColWidth="9.00390625" defaultRowHeight="15.75"/>
  <cols>
    <col min="1" max="1" width="5.875" style="14" customWidth="1"/>
    <col min="2" max="2" width="7.25390625" style="14" customWidth="1"/>
    <col min="3" max="3" width="50.375" style="14" customWidth="1"/>
    <col min="4" max="4" width="10.625" style="14" customWidth="1"/>
    <col min="5" max="5" width="12.00390625" style="14" customWidth="1"/>
    <col min="6" max="6" width="11.25390625" style="14" customWidth="1"/>
    <col min="7" max="7" width="11.625" style="14" customWidth="1"/>
    <col min="8" max="8" width="12.50390625" style="14" customWidth="1"/>
    <col min="9" max="9" width="11.25390625" style="14" customWidth="1"/>
    <col min="10" max="10" width="12.75390625" style="14" customWidth="1"/>
    <col min="11" max="11" width="9.875" style="14" customWidth="1"/>
    <col min="12" max="12" width="10.00390625" style="14" customWidth="1"/>
    <col min="13" max="13" width="10.50390625" style="14" customWidth="1"/>
    <col min="14" max="16384" width="8.75390625" style="14" customWidth="1"/>
  </cols>
  <sheetData>
    <row r="1" ht="15">
      <c r="B1" s="1"/>
    </row>
    <row r="2" spans="1:11" ht="19.5" customHeight="1">
      <c r="A2" s="94" t="s">
        <v>54</v>
      </c>
      <c r="B2" s="340" t="s">
        <v>272</v>
      </c>
      <c r="C2" s="340"/>
      <c r="D2" s="93"/>
      <c r="E2" s="93"/>
      <c r="F2" s="93"/>
      <c r="G2" s="93"/>
      <c r="H2" s="93"/>
      <c r="I2" s="93"/>
      <c r="J2" s="93"/>
      <c r="K2" s="93"/>
    </row>
    <row r="3" spans="2:9" ht="12" customHeight="1">
      <c r="B3" s="11"/>
      <c r="C3" s="1"/>
      <c r="D3" s="1"/>
      <c r="E3" s="1"/>
      <c r="F3" s="1"/>
      <c r="G3" s="1"/>
      <c r="H3" s="1"/>
      <c r="I3" s="1"/>
    </row>
    <row r="4" spans="1:8" ht="15">
      <c r="A4" s="11" t="s">
        <v>132</v>
      </c>
      <c r="B4" s="1" t="s">
        <v>273</v>
      </c>
      <c r="D4" s="1"/>
      <c r="E4" s="1"/>
      <c r="F4" s="1"/>
      <c r="G4" s="1"/>
      <c r="H4" s="1"/>
    </row>
    <row r="5" spans="1:11" ht="39.75" customHeight="1">
      <c r="A5" s="269" t="s">
        <v>192</v>
      </c>
      <c r="B5" s="269"/>
      <c r="C5" s="307" t="s">
        <v>73</v>
      </c>
      <c r="D5" s="307" t="s">
        <v>11</v>
      </c>
      <c r="E5" s="307" t="s">
        <v>69</v>
      </c>
      <c r="F5" s="307" t="s">
        <v>193</v>
      </c>
      <c r="G5" s="307" t="s">
        <v>194</v>
      </c>
      <c r="H5" s="307" t="s">
        <v>195</v>
      </c>
      <c r="I5" s="264" t="s">
        <v>91</v>
      </c>
      <c r="J5" s="293"/>
      <c r="K5" s="307" t="s">
        <v>196</v>
      </c>
    </row>
    <row r="6" spans="1:11" ht="65.25" customHeight="1">
      <c r="A6" s="269"/>
      <c r="B6" s="269"/>
      <c r="C6" s="308"/>
      <c r="D6" s="308"/>
      <c r="E6" s="308"/>
      <c r="F6" s="308"/>
      <c r="G6" s="308"/>
      <c r="H6" s="308" t="s">
        <v>70</v>
      </c>
      <c r="I6" s="10" t="s">
        <v>12</v>
      </c>
      <c r="J6" s="10" t="s">
        <v>13</v>
      </c>
      <c r="K6" s="308"/>
    </row>
    <row r="7" spans="1:11" ht="15">
      <c r="A7" s="269">
        <v>1</v>
      </c>
      <c r="B7" s="269"/>
      <c r="C7" s="2">
        <v>2</v>
      </c>
      <c r="D7" s="44">
        <v>3</v>
      </c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</row>
    <row r="8" spans="1:11" ht="15" hidden="1">
      <c r="A8" s="49"/>
      <c r="B8" s="2"/>
      <c r="C8" s="58" t="s">
        <v>65</v>
      </c>
      <c r="D8" s="2"/>
      <c r="E8" s="2"/>
      <c r="F8" s="2"/>
      <c r="G8" s="2"/>
      <c r="H8" s="2"/>
      <c r="I8" s="2"/>
      <c r="J8" s="2"/>
      <c r="K8" s="2"/>
    </row>
    <row r="9" spans="1:11" ht="15" hidden="1">
      <c r="A9" s="49"/>
      <c r="B9" s="22" t="s">
        <v>35</v>
      </c>
      <c r="C9" s="4" t="s">
        <v>81</v>
      </c>
      <c r="D9" s="74"/>
      <c r="E9" s="53"/>
      <c r="F9" s="75"/>
      <c r="G9" s="75"/>
      <c r="H9" s="75"/>
      <c r="I9" s="75"/>
      <c r="J9" s="75"/>
      <c r="K9" s="74">
        <f>E9+G9</f>
        <v>0</v>
      </c>
    </row>
    <row r="10" spans="1:11" ht="15" hidden="1">
      <c r="A10" s="49"/>
      <c r="B10" s="2">
        <v>2120</v>
      </c>
      <c r="C10" s="4" t="s">
        <v>82</v>
      </c>
      <c r="D10" s="74"/>
      <c r="E10" s="53"/>
      <c r="F10" s="75"/>
      <c r="G10" s="75"/>
      <c r="H10" s="75"/>
      <c r="I10" s="75"/>
      <c r="J10" s="75"/>
      <c r="K10" s="74">
        <f>E10+G10</f>
        <v>0</v>
      </c>
    </row>
    <row r="11" spans="1:11" ht="15" hidden="1">
      <c r="A11" s="49"/>
      <c r="B11" s="2">
        <v>2210</v>
      </c>
      <c r="C11" s="4" t="s">
        <v>83</v>
      </c>
      <c r="D11" s="74"/>
      <c r="E11" s="53"/>
      <c r="F11" s="75"/>
      <c r="G11" s="74"/>
      <c r="H11" s="54">
        <f>G11-F11</f>
        <v>0</v>
      </c>
      <c r="I11" s="54">
        <f>H11</f>
        <v>0</v>
      </c>
      <c r="J11" s="75"/>
      <c r="K11" s="74">
        <f>E11+G11</f>
        <v>0</v>
      </c>
    </row>
    <row r="12" spans="1:11" ht="15" hidden="1">
      <c r="A12" s="49"/>
      <c r="B12" s="2">
        <v>2220</v>
      </c>
      <c r="C12" s="4" t="s">
        <v>33</v>
      </c>
      <c r="D12" s="54"/>
      <c r="E12" s="53"/>
      <c r="F12" s="73"/>
      <c r="G12" s="54"/>
      <c r="H12" s="54">
        <f>G12-F12</f>
        <v>0</v>
      </c>
      <c r="I12" s="54">
        <f>H12</f>
        <v>0</v>
      </c>
      <c r="J12" s="73"/>
      <c r="K12" s="54"/>
    </row>
    <row r="13" spans="1:11" ht="15" hidden="1">
      <c r="A13" s="49"/>
      <c r="B13" s="2">
        <v>2230</v>
      </c>
      <c r="C13" s="4" t="s">
        <v>34</v>
      </c>
      <c r="D13" s="54"/>
      <c r="E13" s="53"/>
      <c r="F13" s="73"/>
      <c r="G13" s="54"/>
      <c r="H13" s="54">
        <f>G13-F13</f>
        <v>0</v>
      </c>
      <c r="I13" s="54">
        <f>H13</f>
        <v>0</v>
      </c>
      <c r="J13" s="73"/>
      <c r="K13" s="54"/>
    </row>
    <row r="14" spans="1:11" ht="15">
      <c r="A14" s="345" t="s">
        <v>259</v>
      </c>
      <c r="B14" s="346"/>
      <c r="C14" s="87" t="s">
        <v>83</v>
      </c>
      <c r="D14" s="54">
        <f>19180</f>
        <v>19180</v>
      </c>
      <c r="E14" s="54">
        <f>'2019-2(6.1;6.2;6.3,6.4)'!D8</f>
        <v>2415.95</v>
      </c>
      <c r="F14" s="73"/>
      <c r="G14" s="54"/>
      <c r="H14" s="54"/>
      <c r="I14" s="54"/>
      <c r="J14" s="73"/>
      <c r="K14" s="74"/>
    </row>
    <row r="15" spans="1:11" ht="15">
      <c r="A15" s="270">
        <v>2240</v>
      </c>
      <c r="B15" s="271"/>
      <c r="C15" s="254" t="s">
        <v>220</v>
      </c>
      <c r="D15" s="54">
        <f>52974</f>
        <v>52974</v>
      </c>
      <c r="E15" s="54">
        <f>'2019-2(6.1;6.2;6.3,6.4)'!D9</f>
        <v>13809.32</v>
      </c>
      <c r="F15" s="73"/>
      <c r="G15" s="73"/>
      <c r="H15" s="73"/>
      <c r="I15" s="73"/>
      <c r="J15" s="73"/>
      <c r="K15" s="74"/>
    </row>
    <row r="16" spans="1:11" ht="15">
      <c r="A16" s="270">
        <v>2700</v>
      </c>
      <c r="B16" s="271"/>
      <c r="C16" s="87" t="s">
        <v>219</v>
      </c>
      <c r="D16" s="54">
        <f>119700</f>
        <v>119700</v>
      </c>
      <c r="E16" s="54">
        <f>'2019-2(6.1;6.2;6.3,6.4)'!D10</f>
        <v>119700</v>
      </c>
      <c r="F16" s="73"/>
      <c r="G16" s="73"/>
      <c r="H16" s="73"/>
      <c r="I16" s="73"/>
      <c r="J16" s="73"/>
      <c r="K16" s="74"/>
    </row>
    <row r="17" spans="1:11" ht="15">
      <c r="A17" s="343"/>
      <c r="B17" s="344"/>
      <c r="C17" s="255" t="s">
        <v>155</v>
      </c>
      <c r="D17" s="55">
        <f>D14+D15+D16</f>
        <v>191854</v>
      </c>
      <c r="E17" s="55">
        <f>E14+E15+E16</f>
        <v>135925.27</v>
      </c>
      <c r="F17" s="55">
        <f aca="true" t="shared" si="0" ref="F17:K17">F15</f>
        <v>0</v>
      </c>
      <c r="G17" s="55">
        <f t="shared" si="0"/>
        <v>0</v>
      </c>
      <c r="H17" s="55">
        <f t="shared" si="0"/>
        <v>0</v>
      </c>
      <c r="I17" s="55">
        <f t="shared" si="0"/>
        <v>0</v>
      </c>
      <c r="J17" s="55">
        <f t="shared" si="0"/>
        <v>0</v>
      </c>
      <c r="K17" s="55">
        <f t="shared" si="0"/>
        <v>0</v>
      </c>
    </row>
    <row r="19" spans="1:8" ht="15">
      <c r="A19" s="11" t="s">
        <v>134</v>
      </c>
      <c r="B19" s="1" t="s">
        <v>274</v>
      </c>
      <c r="D19" s="1"/>
      <c r="E19" s="1"/>
      <c r="F19" s="1"/>
      <c r="G19" s="1"/>
      <c r="H19" s="1"/>
    </row>
    <row r="20" spans="1:13" ht="15.75" customHeight="1">
      <c r="A20" s="347" t="s">
        <v>192</v>
      </c>
      <c r="B20" s="291"/>
      <c r="C20" s="307" t="s">
        <v>73</v>
      </c>
      <c r="D20" s="307" t="s">
        <v>90</v>
      </c>
      <c r="E20" s="307"/>
      <c r="F20" s="307"/>
      <c r="G20" s="307"/>
      <c r="H20" s="307"/>
      <c r="I20" s="307" t="s">
        <v>100</v>
      </c>
      <c r="J20" s="307"/>
      <c r="K20" s="307"/>
      <c r="L20" s="307"/>
      <c r="M20" s="307"/>
    </row>
    <row r="21" spans="1:13" ht="57.75" customHeight="1">
      <c r="A21" s="348"/>
      <c r="B21" s="349"/>
      <c r="C21" s="348"/>
      <c r="D21" s="269" t="s">
        <v>71</v>
      </c>
      <c r="E21" s="269" t="s">
        <v>197</v>
      </c>
      <c r="F21" s="269" t="s">
        <v>101</v>
      </c>
      <c r="G21" s="269"/>
      <c r="H21" s="307" t="s">
        <v>198</v>
      </c>
      <c r="I21" s="269" t="s">
        <v>72</v>
      </c>
      <c r="J21" s="307" t="s">
        <v>199</v>
      </c>
      <c r="K21" s="269" t="s">
        <v>101</v>
      </c>
      <c r="L21" s="269"/>
      <c r="M21" s="307" t="s">
        <v>200</v>
      </c>
    </row>
    <row r="22" spans="1:13" ht="60" customHeight="1">
      <c r="A22" s="350"/>
      <c r="B22" s="292"/>
      <c r="C22" s="350"/>
      <c r="D22" s="269"/>
      <c r="E22" s="269"/>
      <c r="F22" s="2" t="s">
        <v>12</v>
      </c>
      <c r="G22" s="2" t="s">
        <v>13</v>
      </c>
      <c r="H22" s="308"/>
      <c r="I22" s="269"/>
      <c r="J22" s="308"/>
      <c r="K22" s="2" t="s">
        <v>12</v>
      </c>
      <c r="L22" s="2" t="s">
        <v>13</v>
      </c>
      <c r="M22" s="308"/>
    </row>
    <row r="23" spans="1:13" s="3" customFormat="1" ht="12" customHeight="1">
      <c r="A23" s="341">
        <v>1</v>
      </c>
      <c r="B23" s="342"/>
      <c r="C23" s="36">
        <v>2</v>
      </c>
      <c r="D23" s="44">
        <v>3</v>
      </c>
      <c r="E23" s="2">
        <v>4</v>
      </c>
      <c r="F23" s="36">
        <v>5</v>
      </c>
      <c r="G23" s="44">
        <v>6</v>
      </c>
      <c r="H23" s="2">
        <v>7</v>
      </c>
      <c r="I23" s="36">
        <v>8</v>
      </c>
      <c r="J23" s="44">
        <v>9</v>
      </c>
      <c r="K23" s="2">
        <v>10</v>
      </c>
      <c r="L23" s="36">
        <v>11</v>
      </c>
      <c r="M23" s="44">
        <v>12</v>
      </c>
    </row>
    <row r="24" spans="1:13" ht="12" customHeight="1">
      <c r="A24" s="272">
        <v>2210</v>
      </c>
      <c r="B24" s="273"/>
      <c r="C24" s="4" t="s">
        <v>83</v>
      </c>
      <c r="D24" s="53">
        <f>'2019-2(6.1;6.2;6.3,6.4)'!H8</f>
        <v>20620</v>
      </c>
      <c r="E24" s="74"/>
      <c r="F24" s="54">
        <f>E24</f>
        <v>0</v>
      </c>
      <c r="G24" s="55"/>
      <c r="H24" s="74">
        <f>D24-E24</f>
        <v>20620</v>
      </c>
      <c r="I24" s="53">
        <f>'2019-2(6.1;6.2;6.3,6.4)'!L8</f>
        <v>20890</v>
      </c>
      <c r="J24" s="54"/>
      <c r="K24" s="74">
        <f>J24</f>
        <v>0</v>
      </c>
      <c r="L24" s="55"/>
      <c r="M24" s="74">
        <f>I24-J24</f>
        <v>20890</v>
      </c>
    </row>
    <row r="25" spans="1:13" ht="12" customHeight="1">
      <c r="A25" s="272">
        <v>2240</v>
      </c>
      <c r="B25" s="273"/>
      <c r="C25" s="4" t="s">
        <v>220</v>
      </c>
      <c r="D25" s="53">
        <f>'2019-2(6.1;6.2;6.3,6.4)'!H9</f>
        <v>57658</v>
      </c>
      <c r="E25" s="54"/>
      <c r="F25" s="54">
        <f>E25</f>
        <v>0</v>
      </c>
      <c r="G25" s="54"/>
      <c r="H25" s="74">
        <f>D25-E25</f>
        <v>57658</v>
      </c>
      <c r="I25" s="53">
        <f>'2019-2(6.1;6.2;6.3,6.4)'!L9</f>
        <v>75722</v>
      </c>
      <c r="J25" s="54"/>
      <c r="K25" s="74">
        <f>J25</f>
        <v>0</v>
      </c>
      <c r="L25" s="54"/>
      <c r="M25" s="74">
        <f>I25-J25</f>
        <v>75722</v>
      </c>
    </row>
    <row r="26" spans="1:13" ht="12" customHeight="1">
      <c r="A26" s="272">
        <v>2700</v>
      </c>
      <c r="B26" s="273"/>
      <c r="C26" s="4" t="s">
        <v>219</v>
      </c>
      <c r="D26" s="53">
        <f>'2019-2(6.1;6.2;6.3,6.4)'!H10</f>
        <v>130188</v>
      </c>
      <c r="E26" s="54"/>
      <c r="F26" s="54">
        <f>E26</f>
        <v>0</v>
      </c>
      <c r="G26" s="54"/>
      <c r="H26" s="74">
        <f>D26-E26</f>
        <v>130188</v>
      </c>
      <c r="I26" s="53">
        <f>'2019-2(6.1;6.2;6.3,6.4)'!L10</f>
        <v>141978</v>
      </c>
      <c r="J26" s="54"/>
      <c r="K26" s="74">
        <f>J26</f>
        <v>0</v>
      </c>
      <c r="L26" s="54"/>
      <c r="M26" s="74">
        <f>I26-J26</f>
        <v>141978</v>
      </c>
    </row>
    <row r="27" spans="1:13" ht="12" customHeight="1">
      <c r="A27" s="343"/>
      <c r="B27" s="344"/>
      <c r="C27" s="76" t="s">
        <v>155</v>
      </c>
      <c r="D27" s="55">
        <f>D24+D25+D26</f>
        <v>208466</v>
      </c>
      <c r="E27" s="55">
        <f aca="true" t="shared" si="1" ref="E27:M27">E24+E25+E26</f>
        <v>0</v>
      </c>
      <c r="F27" s="55">
        <f t="shared" si="1"/>
        <v>0</v>
      </c>
      <c r="G27" s="55">
        <f t="shared" si="1"/>
        <v>0</v>
      </c>
      <c r="H27" s="55">
        <f t="shared" si="1"/>
        <v>208466</v>
      </c>
      <c r="I27" s="55">
        <f t="shared" si="1"/>
        <v>238590</v>
      </c>
      <c r="J27" s="55">
        <f t="shared" si="1"/>
        <v>0</v>
      </c>
      <c r="K27" s="55">
        <f t="shared" si="1"/>
        <v>0</v>
      </c>
      <c r="L27" s="55">
        <f t="shared" si="1"/>
        <v>0</v>
      </c>
      <c r="M27" s="55">
        <f t="shared" si="1"/>
        <v>238590</v>
      </c>
    </row>
    <row r="29" spans="1:8" ht="15">
      <c r="A29" s="11" t="s">
        <v>135</v>
      </c>
      <c r="B29" s="1" t="s">
        <v>275</v>
      </c>
      <c r="D29" s="1"/>
      <c r="E29" s="1"/>
      <c r="F29" s="1"/>
      <c r="G29" s="1"/>
      <c r="H29" s="1"/>
    </row>
    <row r="30" ht="6" customHeight="1"/>
    <row r="31" spans="1:11" ht="101.25" customHeight="1">
      <c r="A31" s="264" t="s">
        <v>192</v>
      </c>
      <c r="B31" s="265"/>
      <c r="C31" s="2" t="s">
        <v>73</v>
      </c>
      <c r="D31" s="35" t="s">
        <v>103</v>
      </c>
      <c r="E31" s="2" t="s">
        <v>69</v>
      </c>
      <c r="F31" s="35" t="s">
        <v>113</v>
      </c>
      <c r="G31" s="35" t="s">
        <v>201</v>
      </c>
      <c r="H31" s="35" t="s">
        <v>202</v>
      </c>
      <c r="I31" s="2" t="s">
        <v>30</v>
      </c>
      <c r="J31" s="2" t="s">
        <v>102</v>
      </c>
      <c r="K31" s="9"/>
    </row>
    <row r="32" spans="1:11" ht="15">
      <c r="A32" s="270">
        <v>2210</v>
      </c>
      <c r="B32" s="271"/>
      <c r="C32" s="87" t="s">
        <v>83</v>
      </c>
      <c r="D32" s="54">
        <f>19180</f>
        <v>19180</v>
      </c>
      <c r="E32" s="53">
        <f>E14</f>
        <v>2415.95</v>
      </c>
      <c r="F32" s="75"/>
      <c r="G32" s="75"/>
      <c r="H32" s="75"/>
      <c r="I32" s="75"/>
      <c r="J32" s="75"/>
      <c r="K32" s="9"/>
    </row>
    <row r="33" spans="1:11" ht="15">
      <c r="A33" s="270">
        <v>2240</v>
      </c>
      <c r="B33" s="271"/>
      <c r="C33" s="254" t="s">
        <v>220</v>
      </c>
      <c r="D33" s="54">
        <f>52974</f>
        <v>52974</v>
      </c>
      <c r="E33" s="53">
        <f>E15</f>
        <v>13809.32</v>
      </c>
      <c r="F33" s="75"/>
      <c r="G33" s="75"/>
      <c r="H33" s="75"/>
      <c r="I33" s="75"/>
      <c r="J33" s="75"/>
      <c r="K33" s="9"/>
    </row>
    <row r="34" spans="1:11" ht="15">
      <c r="A34" s="270">
        <v>2700</v>
      </c>
      <c r="B34" s="271"/>
      <c r="C34" s="87" t="s">
        <v>219</v>
      </c>
      <c r="D34" s="54">
        <f>119700</f>
        <v>119700</v>
      </c>
      <c r="E34" s="53">
        <f>E16</f>
        <v>119700</v>
      </c>
      <c r="F34" s="75"/>
      <c r="G34" s="75"/>
      <c r="H34" s="75"/>
      <c r="I34" s="75"/>
      <c r="J34" s="75"/>
      <c r="K34" s="9"/>
    </row>
    <row r="35" spans="1:10" ht="15">
      <c r="A35" s="343"/>
      <c r="B35" s="344"/>
      <c r="C35" s="76" t="s">
        <v>155</v>
      </c>
      <c r="D35" s="55">
        <f aca="true" t="shared" si="2" ref="D35:J35">D32+D33+D34</f>
        <v>191854</v>
      </c>
      <c r="E35" s="55">
        <f t="shared" si="2"/>
        <v>135925.27</v>
      </c>
      <c r="F35" s="55">
        <f t="shared" si="2"/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</row>
  </sheetData>
  <sheetProtection/>
  <mergeCells count="37">
    <mergeCell ref="C20:C22"/>
    <mergeCell ref="D20:H20"/>
    <mergeCell ref="B2:C2"/>
    <mergeCell ref="C5:C6"/>
    <mergeCell ref="D5:D6"/>
    <mergeCell ref="E5:E6"/>
    <mergeCell ref="F5:F6"/>
    <mergeCell ref="G5:G6"/>
    <mergeCell ref="K21:L21"/>
    <mergeCell ref="I5:J5"/>
    <mergeCell ref="K5:K6"/>
    <mergeCell ref="A7:B7"/>
    <mergeCell ref="A15:B15"/>
    <mergeCell ref="A5:B6"/>
    <mergeCell ref="A14:B14"/>
    <mergeCell ref="A17:B17"/>
    <mergeCell ref="A20:B22"/>
    <mergeCell ref="H5:H6"/>
    <mergeCell ref="A35:B35"/>
    <mergeCell ref="I20:M20"/>
    <mergeCell ref="D21:D22"/>
    <mergeCell ref="E21:E22"/>
    <mergeCell ref="F21:G21"/>
    <mergeCell ref="H21:H22"/>
    <mergeCell ref="I21:I22"/>
    <mergeCell ref="J21:J22"/>
    <mergeCell ref="A27:B27"/>
    <mergeCell ref="M21:M22"/>
    <mergeCell ref="A34:B34"/>
    <mergeCell ref="A16:B16"/>
    <mergeCell ref="A24:B24"/>
    <mergeCell ref="A25:B25"/>
    <mergeCell ref="A26:B26"/>
    <mergeCell ref="A32:B32"/>
    <mergeCell ref="A33:B33"/>
    <mergeCell ref="A31:B31"/>
    <mergeCell ref="A23:B23"/>
  </mergeCells>
  <printOptions horizontalCentered="1"/>
  <pageMargins left="0" right="0" top="0.37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 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Snitnikova</dc:creator>
  <cp:keywords/>
  <dc:description/>
  <cp:lastModifiedBy>Цилюрик Віталій Вікторович</cp:lastModifiedBy>
  <cp:lastPrinted>2018-11-30T11:35:50Z</cp:lastPrinted>
  <dcterms:created xsi:type="dcterms:W3CDTF">2001-10-02T09:04:24Z</dcterms:created>
  <dcterms:modified xsi:type="dcterms:W3CDTF">2019-03-01T13:21:28Z</dcterms:modified>
  <cp:category/>
  <cp:version/>
  <cp:contentType/>
  <cp:contentStatus/>
</cp:coreProperties>
</file>