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716" tabRatio="869" activeTab="1"/>
  </bookViews>
  <sheets>
    <sheet name="2019-1(1;2;3;4)" sheetId="1" r:id="rId1"/>
    <sheet name="2019-2(1;2;3;4;5;.5.1,5.2)" sheetId="2" r:id="rId2"/>
    <sheet name="2019-2(6.1;6.2;6.3,6.4)" sheetId="3" r:id="rId3"/>
    <sheet name="2019-(7.1,7.2)" sheetId="4" r:id="rId4"/>
    <sheet name="2019-2(8.1,8.2)" sheetId="5" r:id="rId5"/>
    <sheet name="2019-2(9;10)" sheetId="6" r:id="rId6"/>
    <sheet name="2019-2(11.1;11.2)" sheetId="7" r:id="rId7"/>
    <sheet name="2019-2(12.1;12.2;13)" sheetId="8" r:id="rId8"/>
    <sheet name="2019-2(14)заг" sheetId="9" r:id="rId9"/>
    <sheet name="2019-2(14.4-15" sheetId="10" r:id="rId10"/>
    <sheet name="2019-3дод" sheetId="11" r:id="rId11"/>
    <sheet name="2019-Спец_дод" sheetId="12" r:id="rId12"/>
  </sheets>
  <definedNames>
    <definedName name="_xlnm.Print_Area" localSheetId="0">'2019-1(1;2;3;4)'!$A$1:$P$44</definedName>
    <definedName name="_xlnm.Print_Area" localSheetId="1">'2019-2(1;2;3;4;5;.5.1,5.2)'!$A$1:$O$59</definedName>
    <definedName name="_xlnm.Print_Area" localSheetId="6">'2019-2(11.1;11.2)'!$A$1:$M$27</definedName>
    <definedName name="_xlnm.Print_Area" localSheetId="7">'2019-2(12.1;12.2;13)'!$A$1:$N$12</definedName>
    <definedName name="_xlnm.Print_Area" localSheetId="8">'2019-2(14)заг'!$A$1:$L$128</definedName>
    <definedName name="_xlnm.Print_Area" localSheetId="9">'2019-2(14.4-15'!#REF!</definedName>
    <definedName name="_xlnm.Print_Area" localSheetId="2">'2019-2(6.1;6.2;6.3,6.4)'!$A$1:$N$79</definedName>
    <definedName name="_xlnm.Print_Area" localSheetId="4">'2019-2(8.1,8.2)'!$A$1:$M$111</definedName>
    <definedName name="_xlnm.Print_Area" localSheetId="5">'2019-2(9;10)'!$A$1:$Q$42</definedName>
    <definedName name="_xlnm.Print_Area" localSheetId="10">'2019-3дод'!$A$1:$I$92</definedName>
    <definedName name="_xlnm.Print_Area" localSheetId="11">'2019-Спец_дод'!$A$1:$H$95</definedName>
  </definedNames>
  <calcPr fullCalcOnLoad="1"/>
</workbook>
</file>

<file path=xl/sharedStrings.xml><?xml version="1.0" encoding="utf-8"?>
<sst xmlns="http://schemas.openxmlformats.org/spreadsheetml/2006/main" count="1249" uniqueCount="362">
  <si>
    <t>Надходження із загального фонду бюджету</t>
  </si>
  <si>
    <t xml:space="preserve">                     </t>
  </si>
  <si>
    <t>ВСЬОГО</t>
  </si>
  <si>
    <t>загальний фонд</t>
  </si>
  <si>
    <t>спеціальний фонд</t>
  </si>
  <si>
    <t>разом (3+4)</t>
  </si>
  <si>
    <t>Загальний фонд</t>
  </si>
  <si>
    <t>…</t>
  </si>
  <si>
    <t>Х</t>
  </si>
  <si>
    <t>(підпис)</t>
  </si>
  <si>
    <t>фактично зайняті</t>
  </si>
  <si>
    <t>з них штатні одиниці за загальним фондом, що враховані також у спеціальному фонді</t>
  </si>
  <si>
    <t xml:space="preserve">Обов'язкові виплати </t>
  </si>
  <si>
    <t>Стимулюючі доплати та надбавки</t>
  </si>
  <si>
    <t>Премії</t>
  </si>
  <si>
    <t>Матеріальна допомога</t>
  </si>
  <si>
    <t>Затверджено з урахуванням змін</t>
  </si>
  <si>
    <t>загального фонду</t>
  </si>
  <si>
    <t>спеціального фонду</t>
  </si>
  <si>
    <t>Код</t>
  </si>
  <si>
    <t xml:space="preserve">1. </t>
  </si>
  <si>
    <t>КВК</t>
  </si>
  <si>
    <t>2.</t>
  </si>
  <si>
    <t>2.1.</t>
  </si>
  <si>
    <t>На початок періоду</t>
  </si>
  <si>
    <t>3.</t>
  </si>
  <si>
    <t>КЕКВ/ККК</t>
  </si>
  <si>
    <t>4.</t>
  </si>
  <si>
    <t>№ з/п</t>
  </si>
  <si>
    <t>1.</t>
  </si>
  <si>
    <t>5.</t>
  </si>
  <si>
    <t>Категорії працівників</t>
  </si>
  <si>
    <t>Спеціальний фонд</t>
  </si>
  <si>
    <t>Всього штатних одиниць</t>
  </si>
  <si>
    <t>затверджено</t>
  </si>
  <si>
    <t>Коли та яким документом затверджена</t>
  </si>
  <si>
    <t>7.</t>
  </si>
  <si>
    <t>Причини виникнення заборгованості</t>
  </si>
  <si>
    <t>(прізвище та ініціали)</t>
  </si>
  <si>
    <t>Виконавчий комітет Сумської міської ради</t>
  </si>
  <si>
    <t>Медикаменти та перев'язувальні матеріали</t>
  </si>
  <si>
    <t>Продукти харчування</t>
  </si>
  <si>
    <t>Видатки на відрядження</t>
  </si>
  <si>
    <t>Оплата комунальних послуг та енергоносіїв</t>
  </si>
  <si>
    <t>Окремі заходи по реалізації державних (регіональних) програм, не віднесені до заходів розвитку</t>
  </si>
  <si>
    <t>2110</t>
  </si>
  <si>
    <t>Капітальне будівництво (придбання)</t>
  </si>
  <si>
    <t>Капітальний ремонт</t>
  </si>
  <si>
    <t>Реконструкція та реставрація</t>
  </si>
  <si>
    <t>Створення державних запасів і резервів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</si>
  <si>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</si>
  <si>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</si>
  <si>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населенню</t>
  </si>
  <si>
    <t>Нерозподілені видатки</t>
  </si>
  <si>
    <t>-</t>
  </si>
  <si>
    <t xml:space="preserve">Найменування </t>
  </si>
  <si>
    <t>(найменування головного розпорядника коштів місцевого бюджету)</t>
  </si>
  <si>
    <t>КПКВК</t>
  </si>
  <si>
    <t>8.</t>
  </si>
  <si>
    <t>Показники</t>
  </si>
  <si>
    <t>Одиниця виміру</t>
  </si>
  <si>
    <t>Джерело інформації</t>
  </si>
  <si>
    <t>Завдання</t>
  </si>
  <si>
    <t>затрат</t>
  </si>
  <si>
    <t>продукту</t>
  </si>
  <si>
    <t>ефективності</t>
  </si>
  <si>
    <t>якості</t>
  </si>
  <si>
    <t>10.</t>
  </si>
  <si>
    <t>11.</t>
  </si>
  <si>
    <t>11.1.</t>
  </si>
  <si>
    <t>Код програми/КТКВК</t>
  </si>
  <si>
    <t>12.</t>
  </si>
  <si>
    <t>13.</t>
  </si>
  <si>
    <t>грн.</t>
  </si>
  <si>
    <t>Мета діяльності головного розпорядника коштів місцевого бюджету</t>
  </si>
  <si>
    <t>разом (7+8)</t>
  </si>
  <si>
    <t>разом (11+12)</t>
  </si>
  <si>
    <t>Запозичення</t>
  </si>
  <si>
    <t>Кошти, що передаються із загального фонду до спеціального фонду (бюджету розвитку)</t>
  </si>
  <si>
    <t xml:space="preserve">На кінець періоду </t>
  </si>
  <si>
    <t>Відповідальний
виконавець</t>
  </si>
  <si>
    <t>(грн.)</t>
  </si>
  <si>
    <t>разом
(3+4)</t>
  </si>
  <si>
    <t>разом
(7+8)</t>
  </si>
  <si>
    <t>разом
(11+12)</t>
  </si>
  <si>
    <t>Підпрограма 1</t>
  </si>
  <si>
    <t>Підпрограма 2</t>
  </si>
  <si>
    <t>Підпрограма</t>
  </si>
  <si>
    <t>у тому числі оплата праці штатних одиниць за загальним фондом, що враховані також у спеціальному фонді</t>
  </si>
  <si>
    <t>№
з/п</t>
  </si>
  <si>
    <t>Касові видатки/ надання кредитів</t>
  </si>
  <si>
    <t>(6–5)</t>
  </si>
  <si>
    <t>Затверджені призначення</t>
  </si>
  <si>
    <t>Граничний обсяг</t>
  </si>
  <si>
    <t>Найменування</t>
  </si>
  <si>
    <t>необхідно додатково +</t>
  </si>
  <si>
    <t>……</t>
  </si>
  <si>
    <t>2.2.</t>
  </si>
  <si>
    <t>індикативні прогнозні показники</t>
  </si>
  <si>
    <t>Програма</t>
  </si>
  <si>
    <t>необхідно додатково
+</t>
  </si>
  <si>
    <t>Підсумковий рядок таблиці пункту 2.1</t>
  </si>
  <si>
    <t>Підсумковий рядок таблиці пункту 2.2</t>
  </si>
  <si>
    <t>Оплата праці</t>
  </si>
  <si>
    <t>Нарахування на оплату праці</t>
  </si>
  <si>
    <t>Предмети, матеріали, обладнання та інвентар</t>
  </si>
  <si>
    <t>Видатки та заходи спеціального призначення</t>
  </si>
  <si>
    <t>Інші видатки</t>
  </si>
  <si>
    <t>Придбання обладнання і предметів довгострокового користування</t>
  </si>
  <si>
    <t>Придбання землі та нематеріальних активів</t>
  </si>
  <si>
    <t>Капітальні трансферти урядам іноземних держав та міжнародним організаціям</t>
  </si>
  <si>
    <t>091106</t>
  </si>
  <si>
    <t>Оплата водопостачання та водовідведення</t>
  </si>
  <si>
    <t xml:space="preserve">Оплата електроенергії </t>
  </si>
  <si>
    <t>%</t>
  </si>
  <si>
    <t xml:space="preserve"> - </t>
  </si>
  <si>
    <t>Завдання 2</t>
  </si>
  <si>
    <t>9. Структура видатків на оплату праці*</t>
  </si>
  <si>
    <t>2018 рік</t>
  </si>
  <si>
    <t>Погашено кредиторську заборгованість за рахунок коштів</t>
  </si>
  <si>
    <t>15.</t>
  </si>
  <si>
    <t>граничний обсяг</t>
  </si>
  <si>
    <t>Зміна результативних показників, які характеризують виконання бюджетної програми, у разі передбачення додаткових коштів:</t>
  </si>
  <si>
    <t>Оплата послуг (крім комунальних)</t>
  </si>
  <si>
    <t>Погашення кредиторської заборгованості, що склалася станом на початок року</t>
  </si>
  <si>
    <t>обсяг кредиторської заборгованості станом на початок року</t>
  </si>
  <si>
    <t>Звіт про заборгованість за бюджетними коштами 
(форма № 7д, № 7м)</t>
  </si>
  <si>
    <t xml:space="preserve">обсяг кредиторської заборгованості станом на початок року, який планується погасити </t>
  </si>
  <si>
    <t>розрахунок до кошторису</t>
  </si>
  <si>
    <t>відсоток погашення кредиторської заборгованості</t>
  </si>
  <si>
    <t>розрахункові дані</t>
  </si>
  <si>
    <t>Проведення комплексу маркетингових досліджень на предмет брендування міста</t>
  </si>
  <si>
    <t>Звіт про надходження та використання коштів загального фонду  (форма №2д, №2м), розрахунок до бюджетного запиту</t>
  </si>
  <si>
    <t xml:space="preserve">обсяг витрат </t>
  </si>
  <si>
    <t>кількість заходів</t>
  </si>
  <si>
    <t>од.</t>
  </si>
  <si>
    <t>розрахунок до бюджетного запиту</t>
  </si>
  <si>
    <t>середня вартість одного заходу</t>
  </si>
  <si>
    <t>темп зростання витрат на проведення одного заходу, порівняно з попереднім роком</t>
  </si>
  <si>
    <t>РАЗОМ</t>
  </si>
  <si>
    <t>Проведення комплексу соціологічних досліджень на предмет якості життя в місті Суми</t>
  </si>
  <si>
    <t>Розрахунок до бюджетного запиту</t>
  </si>
  <si>
    <t>Оплата природного газу</t>
  </si>
  <si>
    <t>Оплата інших  енергоносіїв</t>
  </si>
  <si>
    <t>Інші поточні видатки</t>
  </si>
  <si>
    <t xml:space="preserve">Кількість установ                     </t>
  </si>
  <si>
    <t xml:space="preserve">Кількість водолазів                     </t>
  </si>
  <si>
    <t xml:space="preserve">Кількість районів та міст, які входять до зони відповідальності                     </t>
  </si>
  <si>
    <t xml:space="preserve">Площа водних об'єктів, на якій надаються 
рятувально-пошукові роботи   </t>
  </si>
  <si>
    <t>тис.га</t>
  </si>
  <si>
    <t>Рішення Сумської обласної ради від 28.04.2005 "Про реорганізацію державної комунальної установи "Сумська обласна рятувальна станція"</t>
  </si>
  <si>
    <t>Водний меліоративний фонд Сумської області (Сумське обласне управління водних ресурсів)</t>
  </si>
  <si>
    <t>Вжиті заходи щодо погашення заборгованості</t>
  </si>
  <si>
    <t>Додаткові видатки/надання кредитів спеціального фонду місцевого бюджету</t>
  </si>
  <si>
    <t>10. Чисельність зайнятих у бюджетних установах*</t>
  </si>
  <si>
    <t>Оплата теплопостачання</t>
  </si>
  <si>
    <t>Завдання 1.:  Здійснення Виконавчим комітетом Сумської  міської ради наданих законодавством повноважень у сфері виконавчих органів влади на рівні міст  обласного значення</t>
  </si>
  <si>
    <t xml:space="preserve">кількість штатних одиниць, з них :                     </t>
  </si>
  <si>
    <t>1.1.</t>
  </si>
  <si>
    <t>кількість отриманих  листів, звернень, заяв, скарг</t>
  </si>
  <si>
    <t>кількість прийнятих нормативно-правових актів</t>
  </si>
  <si>
    <t>одиниць</t>
  </si>
  <si>
    <t>журнал реєстрації, журнал реєстрації електронного документообігу</t>
  </si>
  <si>
    <t>3.1.</t>
  </si>
  <si>
    <t>3.2.</t>
  </si>
  <si>
    <t>3.3.</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</si>
  <si>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</si>
  <si>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</si>
  <si>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</si>
  <si>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показник продукту 2.1./ показник затрат 1.1.</t>
  </si>
  <si>
    <t>показник продукту 2.2. показник затрат 1.1.</t>
  </si>
  <si>
    <t xml:space="preserve">кількість штатних одиниць, з них :         </t>
  </si>
  <si>
    <t>посадові особи місцевого самоврядування</t>
  </si>
  <si>
    <t>службовці</t>
  </si>
  <si>
    <t>інші працівники</t>
  </si>
  <si>
    <t>"Легалізація комп'ютерних програм виробництва корпорації "Майкрософт" протягом 2013-2014 років"</t>
  </si>
  <si>
    <t xml:space="preserve">рішення Сумської міської ради від 31.07.2013р. №2618-МР </t>
  </si>
  <si>
    <t xml:space="preserve">Легалізація використання програмних продуктів у виконавчих органах Сумської міської ради </t>
  </si>
  <si>
    <t>"Відкритий інформаційний простір м.Суми" на 2013-2015 роки</t>
  </si>
  <si>
    <t>рішення Сумської міської ради від 28.11.2012 р. №1930-МР (із змінами)</t>
  </si>
  <si>
    <t>Висвітлення діяльності СМР на радіо, телебаченні та Муніципальному інформаційному порталі, видання "Офіційного вісника Сумської міської ради"</t>
  </si>
  <si>
    <t>"Відкритий інформаційний простір м.Суми" на 2016-2018 роки</t>
  </si>
  <si>
    <t>"Про цільову (комплексну) програму підтримки малого та середнього підприємництва в м.Суми на 2013-2016 роки"</t>
  </si>
  <si>
    <t>рішення Сумської міської ради від 25.12.2013 р. №2997-МР</t>
  </si>
  <si>
    <t>Оновлення матеріально-технічної бази, розроблення та виготовлення інформаційно-довідникових матеріалів для упаравління ЦНАП</t>
  </si>
  <si>
    <t>Завдання1: Погашення кредиторської заборгованості, що склалася станом на початок року</t>
  </si>
  <si>
    <t xml:space="preserve">
Перший заступник міського голови
</t>
  </si>
  <si>
    <t>В.В.Войтенко</t>
  </si>
  <si>
    <t>2019 рік</t>
  </si>
  <si>
    <t>рішення Сумської міської ради від 30.12.2015 р. №204-МР (із змінами)</t>
  </si>
  <si>
    <t>Планується погасити кредиторську заборгованість за рахунок коштів</t>
  </si>
  <si>
    <t>В.В. Войтенко</t>
  </si>
  <si>
    <t>Перший заступник міського голови</t>
  </si>
  <si>
    <t>2019 рік 
(прогноз)</t>
  </si>
  <si>
    <t>2019 рік (прогноз) в межах доведених індикативних прогнозних показників</t>
  </si>
  <si>
    <t>"Керівництво і управління у відповідній сфері у містах (місті Києві), селищах, селах, об'єднаних територіальних громадах"</t>
  </si>
  <si>
    <t>Додаток 1</t>
  </si>
  <si>
    <t>до пункту 2 розділу 1 Інструкції</t>
  </si>
  <si>
    <t>з підготовки бюджетних запитів</t>
  </si>
  <si>
    <t>на 2018-2020 роки</t>
  </si>
  <si>
    <t>2020 рік
(прогноз)</t>
  </si>
  <si>
    <t>Додаток 2</t>
  </si>
  <si>
    <t>2016 рік (звіт)</t>
  </si>
  <si>
    <t>2018 (проект)</t>
  </si>
  <si>
    <t>2020 рік (прогноз)</t>
  </si>
  <si>
    <t>2018 рік (проект)</t>
  </si>
  <si>
    <t>2017 рік (затверджено)</t>
  </si>
  <si>
    <t>2020 рік</t>
  </si>
  <si>
    <t>Дебіторська заборгованість на 01.01.2017</t>
  </si>
  <si>
    <t>Бюджетний запит на 2018-2020 роки додатковий, Форма 2018-3</t>
  </si>
  <si>
    <t>2018 рік (проект) в межах доведених граничних обсягів</t>
  </si>
  <si>
    <t>2018 рік (проект) зміни у разі виділення додаткових коштів</t>
  </si>
  <si>
    <t>Наслідки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</si>
  <si>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2020 рік 
(прогноз)</t>
  </si>
  <si>
    <t>Зміна результативних показників, які характеризують виконання бюджетної програми, у разі передбачення додаткових коштів</t>
  </si>
  <si>
    <t>2020 рік (прогноз) в межах доведених індикативних прогнозних показників</t>
  </si>
  <si>
    <t>2020 рік (прогноз) зміни у разі передбачення додаткових коштів</t>
  </si>
  <si>
    <t>Наслідки у разі, якщо додаткові кошти не будуть передбачені у 2019-2020 роках, та альтернативні заходи, яких необхідно вжити для забезпечення виконання бюджетної програми</t>
  </si>
  <si>
    <t>Додаток 3</t>
  </si>
  <si>
    <t>Додаткові видатки / надання кредитів спеціального фонду місцевого бюджету на 2018 (плановий) рік за бюджетними програмами</t>
  </si>
  <si>
    <t>Обґрунтування необхідності додаткових коштів із спеціального фонду на 2018 рік
(обов’язкове посилання на нормативний документ, відповідно до якого існує необхідність у  додаткових коштах)</t>
  </si>
  <si>
    <t>Додаткові видатки / надання кредитів спеціального фонду місцевого бюджету на 2019-2020 (прогнозні) роки за бюджетними програмами</t>
  </si>
  <si>
    <t>Обґрунтування необхідності додаткових коштів із спеціального фонду на 2019-2020 роках (обов’язкове посилання на нормативний документ, відповідно до якого необхідно додаткові кошти)</t>
  </si>
  <si>
    <t>2019рік (прогноз) зміни у разі передбачення додаткових коштів</t>
  </si>
  <si>
    <t>(0) (2)</t>
  </si>
  <si>
    <t>розпорядження міського голови від 03.10.16 №371-к "Про затвердження граничної чисельності та штатів апарату та виконавчих органів Сумської міської ради» (зі змінами), Звіт по мережі, штатах та контингентах</t>
  </si>
  <si>
    <t>розпорядження міського голови від 03.10.16 №371-к "Про затвердження граничної чисельності та штатів апарату та виконавчих органів Сумської міської ради» (зі змінами), Звіт по мережі, штатах та контингентах, Звіт по мережі, штатах та контингентах</t>
  </si>
  <si>
    <t>рішення Сумської міської ради від 21.12.2016 р. № 1619-МР (зі змінами)</t>
  </si>
  <si>
    <t>0210160</t>
  </si>
  <si>
    <t>(0) (2) (1) (0) (1) (6) (0)</t>
  </si>
  <si>
    <t>(0) (2) (1)</t>
  </si>
  <si>
    <t>(код Типової відомчої класифікації видатків та кредитування місцевих бюджетів)</t>
  </si>
  <si>
    <t xml:space="preserve">Розподіл граничного обсягу витрат загального фонду місцевого бюджету на 2019 рік та індикативних </t>
  </si>
  <si>
    <t>2021 рік
(прогноз)</t>
  </si>
  <si>
    <t>2019 рік
(проект)</t>
  </si>
  <si>
    <t>2018 рік
(затверджено)</t>
  </si>
  <si>
    <t>2017 рік
(звіт)</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</si>
  <si>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</si>
  <si>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</si>
  <si>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</si>
  <si>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 xml:space="preserve">Розподіл граничного обсягу витрат спеціального фонду місцевого бюджету на 2019 рік та індикативних </t>
  </si>
  <si>
    <t>УСЬОГО</t>
  </si>
  <si>
    <t>(Найменування бюджетної програми згідно з Типовою програмною класифікацією видатків та кредитування місцевих бюджетів)</t>
  </si>
  <si>
    <t>1)</t>
  </si>
  <si>
    <t xml:space="preserve">Керівництво і управління у сфері виконавчих органів влади на рівні міст обласного значення. Строки реалізації: 2019-2021 роки. </t>
  </si>
  <si>
    <t>2)</t>
  </si>
  <si>
    <t>3)</t>
  </si>
  <si>
    <t xml:space="preserve"> Здійснення Виконавчим комітетом Сумської  міської ради наданих законодавством повноважень у сфері виконавчих органів влади на рівні міст  обласного значення</t>
  </si>
  <si>
    <t>Надходження для виконання бюджетної програми:</t>
  </si>
  <si>
    <t>Надходження для виконання бюджетної програми у 2017-2019 роках.</t>
  </si>
  <si>
    <t>(грн)</t>
  </si>
  <si>
    <t>2019 (проект)</t>
  </si>
  <si>
    <t>2018 рік (затверджено)</t>
  </si>
  <si>
    <t>2017 рік (звіт)</t>
  </si>
  <si>
    <t>у тому числі
бюджет розвитку</t>
  </si>
  <si>
    <t>Повернення кредитів до бюджету</t>
  </si>
  <si>
    <t>Власні надходження бюджетних установ (розписати за видами надходжень)</t>
  </si>
  <si>
    <t>Інші надходження спеціального фонду(розписати за видами надходжень)</t>
  </si>
  <si>
    <t>2021 рік (прогноз)</t>
  </si>
  <si>
    <t xml:space="preserve">Власні надходження бюджетних установ(розписати за видами надходжень) </t>
  </si>
  <si>
    <t>6. Витрати за кодами економічної класифікації видатків/Класифікації кредитування бюджету:</t>
  </si>
  <si>
    <t>Код Економічної класифікації видатків бюджету</t>
  </si>
  <si>
    <t>Код Класифікації кредитування бюджету</t>
  </si>
  <si>
    <t>у тому чмслі
бюджет розвитку</t>
  </si>
  <si>
    <t>4) надання кредитів за кодами Класифікації кредитування бюджету у 2020-2021 роках</t>
  </si>
  <si>
    <t>1) видатки за кодами економічної класифікації видатків бюджету у 2017-2019 роках:</t>
  </si>
  <si>
    <t xml:space="preserve"> Дослідження і розробки, окремі заходи розвитку по реалізації державних (регіональних програм)</t>
  </si>
  <si>
    <t>2) надання кредитів за кодами Класифікації кредитування бюджету у 2017-2019 роках:</t>
  </si>
  <si>
    <t>3)  видатки за кодами економічної класифікації видатків бюджету у 2020-2021 роках:</t>
  </si>
  <si>
    <t>прогнозних показників на 2020 і 2021 роки за бюджетними програмами:</t>
  </si>
  <si>
    <t>прогнозних показників на 2019 і 2020 роки за бюджетними програмами:</t>
  </si>
  <si>
    <t>Витрати за напрямами використання бюджетних коштів:</t>
  </si>
  <si>
    <t>витрати за напрямами використання бюджетних коштів у 2017-2019 роках:</t>
  </si>
  <si>
    <t>Напрями використання бюджетних коштів</t>
  </si>
  <si>
    <t>2019 рік (проект)</t>
  </si>
  <si>
    <t>разом (5+6)</t>
  </si>
  <si>
    <t>разом (8+9)</t>
  </si>
  <si>
    <t>разом 
(11+12)</t>
  </si>
  <si>
    <t>результативні показники бюджетної програми у 2017-2019 роках:</t>
  </si>
  <si>
    <t>Результативні показники бюджетної програми:</t>
  </si>
  <si>
    <t>результативні показники бюджетної програми у 2020-2021 роках:</t>
  </si>
  <si>
    <t>2021 (прогноз)</t>
  </si>
  <si>
    <t>2018 рік (план)</t>
  </si>
  <si>
    <t>2021 рік</t>
  </si>
  <si>
    <t>Місцеві/регіональні  програми, які виконуються в межах  бюджетної програми.</t>
  </si>
  <si>
    <t xml:space="preserve">Найменування місцевої/регіональної програми </t>
  </si>
  <si>
    <t>разом (4+5)</t>
  </si>
  <si>
    <t>разом
 (7+8)</t>
  </si>
  <si>
    <t>разом (10+11)</t>
  </si>
  <si>
    <t>"Відкритий інформаційний простір м.Суми" на 2019-2021 роки</t>
  </si>
  <si>
    <t xml:space="preserve"> проект рішення Сумської міської ради </t>
  </si>
  <si>
    <t>місцеві/регіональні програми, які виконуються в межах  бюджетної програми у 2020-2021 роках:</t>
  </si>
  <si>
    <t>місцеві/регіональні   програми, які виконуються в межах  бюджетної програми у 2017-2019 роках:</t>
  </si>
  <si>
    <t>Об'єкти, які виконуються в межах бюджетної програми за рахунок коштів бюджету розвитку у 2017-2019 роках:</t>
  </si>
  <si>
    <t>Найменування об'єкта відповідно до проектно-кошторисної документації</t>
  </si>
  <si>
    <t>Строк реалізації об'єкта (рік початку і завершення)</t>
  </si>
  <si>
    <t xml:space="preserve">Загальна вартість об'єкту </t>
  </si>
  <si>
    <t xml:space="preserve"> 2018 рік (затверджено)</t>
  </si>
  <si>
    <t xml:space="preserve"> 2019 рік (проект)</t>
  </si>
  <si>
    <t xml:space="preserve"> 2020 рік (прогноз)</t>
  </si>
  <si>
    <t>спеціальний фонд
(бюджет розвитку)</t>
  </si>
  <si>
    <t>рівень будівельної готовності об'єкта на кінець бюджетного періоду, %</t>
  </si>
  <si>
    <t>Аналіз результатів, досягнутих у 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</si>
  <si>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</si>
  <si>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</si>
  <si>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</si>
  <si>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</si>
  <si>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</si>
  <si>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 xml:space="preserve"> Код Економічної класифікації видатків бюджету/Код Класифікації кредитування бюджету</t>
  </si>
  <si>
    <t xml:space="preserve">1)кредиторська заборгованість  місцевого бюджету у 2017 році:            </t>
  </si>
  <si>
    <t>14. Бюджетні зобов'язання у 2017-2019 роках:</t>
  </si>
  <si>
    <t>Кредиторська заборгованість на початок поточного бюджетного періоду</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</si>
  <si>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</si>
  <si>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</si>
  <si>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</si>
  <si>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Дебіторська заборгованість на 01.01.2018</t>
  </si>
  <si>
    <t>Очікувана дебіторська заборгованість на 01.01.2019</t>
  </si>
  <si>
    <t>4)</t>
  </si>
  <si>
    <t>Аналіз управління бюджетними зобов’язаннями та пропозиції щодо упорядкування бюджетних зобов’язань у 2018 році</t>
  </si>
  <si>
    <t>Підстави та обгрунтування видатків спеціального фонду на 2019 рік та на 2020-2021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</si>
  <si>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витрати за напрямами використання бюджетних коштів у 2019-2020 роках:</t>
  </si>
  <si>
    <t xml:space="preserve">дебіторська заборгованость в 2017-2018 роках:     </t>
  </si>
  <si>
    <t xml:space="preserve">кредиторська заборгованість місцевого бюджету у 2018-2019 роках:                                 </t>
  </si>
  <si>
    <t>надходження для виконання бюджетної програми у 2020-2021 роках:</t>
  </si>
  <si>
    <t>Мета  та завдання бюджетної програми на 2019-2021 роки.</t>
  </si>
  <si>
    <t>завдання бюджетної програми;</t>
  </si>
  <si>
    <t>Підстави для реалізації бюджетної програми:</t>
  </si>
  <si>
    <t>до пункту 2 розділу І Інструкції</t>
  </si>
  <si>
    <t>Бюджетний запит на 2019-2021 роки додатковий, Форма 2019-3</t>
  </si>
  <si>
    <t>(код Програмної класифікації видатків та кредитування місцевих бюджетів)</t>
  </si>
  <si>
    <t>Додаткові витрати  місцевого бюджету:</t>
  </si>
  <si>
    <t>(0) (2) (1) (0 ) (1 ) (6 ) (0 )</t>
  </si>
  <si>
    <t>додаткові витрати на 2019 (плановий) рік за бюджетними програмами:</t>
  </si>
  <si>
    <t>2018рік (затверджено)</t>
  </si>
  <si>
    <t>Обґрунтування необхідності додаткових коштів  на 2019 рік</t>
  </si>
  <si>
    <t>2019 рік (проект) в межах доведених граничних обсягів</t>
  </si>
  <si>
    <t>2019 рік (проект) зміни у разі виділення додаткових коштів</t>
  </si>
  <si>
    <t>2021 рік 
(прогноз)</t>
  </si>
  <si>
    <t xml:space="preserve">Обґрунтування необхідності додаткових коштів  на 2020-2021 роки </t>
  </si>
  <si>
    <t>необхідно додатково
(+)</t>
  </si>
  <si>
    <t>2020 рік (прогноз) у межах доведених індикативних прогнозних показників</t>
  </si>
  <si>
    <t>2021 рік (прогноз) у межах доведених індикативних прогнозних показників</t>
  </si>
  <si>
    <t>2021 рік (прогноз) зміни у разі передбачення додаткових коштів</t>
  </si>
  <si>
    <t>Наслідки, які настають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</si>
  <si>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додаткові витрати на 2020-2021 роки за бюджетними програмами:</t>
  </si>
  <si>
    <t>Зміна результативних показників бюджетної програми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</si>
  <si>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</si>
  <si>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На підставі аналізу результатів, досягнутих внаслідок використання коштів загального фонду бюджету за 2017-2018 роки (таблиця 8), визначено, що при збільшенні показника затрат  (кількість штатних одиниць) та при зменшенні  показників продукту (кількість отриманих доручень, листів, звернень, заяв, скарг, ), показники ефективності  збільшуються протягом 2017-2018 років. Ці дані підтверджують, що  працівникі  установи якісно виконують свої обов"язки. Із таблиць 9 та 10 видно, що кошти використані за цільовим призначенням. 
На 2019 рік, кошти заплановані в обсязі, який забезпечить  виконання, наданих  законодавством повноважень у сфері виконавчих органів влади на рівні міст обласного значення.</t>
  </si>
  <si>
    <t xml:space="preserve"> Проведеним аналізом використання коштів спеціального фонду за рахунок надходжень до спеціального фонду у 2017-2018 роках  визначено, що у 2017-2018 роках кошти використані на придбання  кондиціонерів, меблів, автомобілів та проведення капітальних ремонтів в приміщеннях  виконавчого комітету. Проведеним аналізом використання коштів спеціального фонду бюджету у 2017-2018 роках визначено, що кошти використані на придбання  кондиціонерів, меблів, автомобілів та проведення капітальних ремонтів для забезпечення роботи ЦНАПу та виконавчого комітету СМР, також проведений капітальний ремонт приміщення виконавчого комітету  по вул. Горького,21, Харківська,35.</t>
  </si>
  <si>
    <t>Бюджетний запит на 2019-2021 роки загальний (Форма 2019-1)</t>
  </si>
  <si>
    <t>Керівництво і управління у відповідній сфері у містах (місті Києві), селищах, селах, об'єднаних територіальних громадах.</t>
  </si>
  <si>
    <t>Бюджетний запит на 2019-2021 роки індивідуальний (Форма 2019-2)</t>
  </si>
  <si>
    <t>мета  бюджетної програми, строки її реалізації;</t>
  </si>
  <si>
    <t>Конституція України, Бюджетний кодекс України,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 що можуть здійснюватися з усіх бюджетів (зі змінами), наказ Міністерства фінансів України від 26.08.2014року №836 "Про деякі питання проведення запровадження програмно-цільового методу складання та виконання місцевих бюджетів", наказ Міністерства фінансів України   від 20.09. 2017 року № 793 "Про затвердження складових  програмної класифікації видатків та кредитування місцевих бюджетів"(зі змінами), наказ Міністерства фінансів України від 27.09.2012 № 1035 "Про внесення змін до Типового переліку бюджетних програм та результативних показників їх виконання для місцевих бюджетів у галузі «Державне управління»"(зі змінами).</t>
  </si>
  <si>
    <t>ЗУ "Про службу в органах місцевого самоврядування" від 07.06.2001р. № 2493-ІІІ, ЗУ "Про місцеве самоврядування в Україні" від 21.05.97р. №280/97-ВР.Постанова КМУ від 09.03.2006р.(зі змінами), №268 "Про упорядкування структури та умов оплати праці працівників апарату органів виконавчої влади, органів прокуратури, судів та інших органів"(зі змінами), рішення  Сумської міської ради від 21.12.2016 року № 1619-МР "Про міську програму "Автоматизація муніципальних телекомунікаційних систем на 2017-2019 роки"(зі змінами), рішення  Сумської міської ради від 30.12.2015р. №204-МР(із змінами), "Про міську  програму "Відкритий інформаційний простір м. Суми на 2016-2018 роки", проект рішення  Сумської міської ради  "Про міську  програму "Відкритий інформаційний простір м. Суми на 2019-2021 роки".</t>
  </si>
  <si>
    <t>1</t>
  </si>
  <si>
    <t>Забезпечення діяльності апарату, управлінь та відділів виконавчих органів Сумської міської ради по здійсненню  наданих законодавством повноважень у сфері виконавчих органів влади на рівні міст  обласного значення</t>
  </si>
  <si>
    <t>"Автоматизація муніципальних телекомунікаційних систем"  на 2017-2019 роки в місті Суми</t>
  </si>
  <si>
    <t>"Автоматизація муніципальних телекомунікаційних систем" на 2017 -2019 роки в місті Суми</t>
  </si>
  <si>
    <t>(найменування відповідального виконавця )</t>
  </si>
  <si>
    <t>Начальник відділу бухгалтерського обліку та звітності, головний бухгалтер</t>
  </si>
  <si>
    <t>О.А. Костенко</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</si>
</sst>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0000"/>
    <numFmt numFmtId="203" formatCode="0.00000"/>
    <numFmt numFmtId="204" formatCode="0.0000"/>
    <numFmt numFmtId="205" formatCode="0.0%"/>
    <numFmt numFmtId="206" formatCode="#,##0.0"/>
    <numFmt numFmtId="207" formatCode="0.00000000"/>
    <numFmt numFmtId="208" formatCode="0.0000000"/>
  </numFmts>
  <fonts count="68">
    <font>
      <sz val="12"/>
      <name val="Times New Roman"/>
      <family val="0"/>
    </font>
    <font>
      <b/>
      <sz val="12"/>
      <name val="Times New Roman"/>
      <family val="1"/>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2"/>
      <name val="Arial Cyr"/>
      <family val="0"/>
    </font>
    <font>
      <i/>
      <sz val="12"/>
      <name val="Times New Roman"/>
      <family val="1"/>
    </font>
    <font>
      <i/>
      <sz val="9"/>
      <name val="Times New Roman"/>
      <family val="1"/>
    </font>
    <font>
      <b/>
      <sz val="9"/>
      <name val="Times New Roman"/>
      <family val="1"/>
    </font>
    <font>
      <b/>
      <sz val="10"/>
      <name val="Times New Roman CE"/>
      <family val="1"/>
    </font>
    <font>
      <i/>
      <sz val="11"/>
      <name val="Times New Roman"/>
      <family val="1"/>
    </font>
    <font>
      <sz val="10"/>
      <name val="Times New Roman CE"/>
      <family val="1"/>
    </font>
    <font>
      <b/>
      <i/>
      <sz val="10"/>
      <name val="Times New Roman CE"/>
      <family val="0"/>
    </font>
    <font>
      <sz val="12"/>
      <color indexed="21"/>
      <name val="Times New Roman"/>
      <family val="1"/>
    </font>
    <font>
      <b/>
      <sz val="13"/>
      <name val="Times New Roman"/>
      <family val="1"/>
    </font>
    <font>
      <b/>
      <i/>
      <sz val="10"/>
      <name val="Times New Roman"/>
      <family val="1"/>
    </font>
    <font>
      <sz val="12"/>
      <color indexed="12"/>
      <name val="Times New Roman"/>
      <family val="1"/>
    </font>
    <font>
      <i/>
      <sz val="10"/>
      <name val="Times New Roman"/>
      <family val="1"/>
    </font>
    <font>
      <sz val="11"/>
      <name val="Times New Roman Cyr"/>
      <family val="0"/>
    </font>
    <font>
      <sz val="11"/>
      <name val="Times New Roman CE"/>
      <family val="1"/>
    </font>
    <font>
      <b/>
      <u val="single"/>
      <sz val="10"/>
      <name val="Times New Roman"/>
      <family val="1"/>
    </font>
    <font>
      <b/>
      <i/>
      <sz val="14"/>
      <name val="Times New Roman"/>
      <family val="1"/>
    </font>
    <font>
      <b/>
      <i/>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6"/>
      <name val="Times New Roman"/>
      <family val="1"/>
    </font>
    <font>
      <sz val="12"/>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2060"/>
      <name val="Times New Roman"/>
      <family val="1"/>
    </font>
    <font>
      <sz val="12"/>
      <color rgb="FF7030A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11" fillId="0" borderId="0">
      <alignment/>
      <protection/>
    </xf>
    <xf numFmtId="0" fontId="1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344">
    <xf numFmtId="0" fontId="0" fillId="0" borderId="0" xfId="0" applyAlignment="1">
      <alignment/>
    </xf>
    <xf numFmtId="0" fontId="0" fillId="0" borderId="0" xfId="0" applyBorder="1" applyAlignment="1">
      <alignment/>
    </xf>
    <xf numFmtId="0" fontId="0" fillId="0" borderId="0" xfId="0" applyFont="1" applyAlignment="1">
      <alignment/>
    </xf>
    <xf numFmtId="49" fontId="2" fillId="0" borderId="10" xfId="0" applyNumberFormat="1" applyFont="1" applyFill="1" applyBorder="1" applyAlignment="1">
      <alignment horizontal="center" vertical="center" wrapText="1"/>
    </xf>
    <xf numFmtId="0" fontId="1" fillId="0" borderId="0" xfId="0" applyFont="1" applyFill="1" applyAlignment="1">
      <alignment/>
    </xf>
    <xf numFmtId="0" fontId="4" fillId="0" borderId="0" xfId="0" applyFont="1" applyFill="1" applyBorder="1" applyAlignment="1">
      <alignment vertical="top" wrapText="1"/>
    </xf>
    <xf numFmtId="0" fontId="3" fillId="0" borderId="0" xfId="0" applyFont="1" applyFill="1" applyAlignment="1">
      <alignment horizontal="right"/>
    </xf>
    <xf numFmtId="200" fontId="6" fillId="0" borderId="10" xfId="54" applyNumberFormat="1" applyFont="1" applyFill="1" applyBorder="1" applyAlignment="1">
      <alignment horizontal="center" vertical="top" wrapText="1"/>
      <protection/>
    </xf>
    <xf numFmtId="0" fontId="0" fillId="0" borderId="0" xfId="0" applyFont="1" applyFill="1" applyAlignment="1">
      <alignment/>
    </xf>
    <xf numFmtId="0" fontId="19" fillId="0" borderId="0" xfId="0" applyFont="1" applyAlignment="1">
      <alignment/>
    </xf>
    <xf numFmtId="0" fontId="0" fillId="0" borderId="0" xfId="0" applyFont="1" applyFill="1" applyAlignment="1">
      <alignment wrapText="1"/>
    </xf>
    <xf numFmtId="0" fontId="0" fillId="0" borderId="0" xfId="0" applyFont="1" applyFill="1" applyAlignment="1">
      <alignment horizontal="justify" wrapText="1"/>
    </xf>
    <xf numFmtId="0" fontId="2" fillId="0" borderId="11"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6" fillId="0" borderId="10" xfId="54" applyNumberFormat="1" applyFont="1" applyFill="1" applyBorder="1" applyAlignment="1">
      <alignment horizontal="center" vertical="top" wrapText="1"/>
      <protection/>
    </xf>
    <xf numFmtId="49"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 fontId="2" fillId="0" borderId="10" xfId="54" applyNumberFormat="1" applyFont="1" applyFill="1" applyBorder="1" applyAlignment="1">
      <alignment horizontal="center" vertical="top" wrapText="1"/>
      <protection/>
    </xf>
    <xf numFmtId="2" fontId="2" fillId="0" borderId="10" xfId="54" applyNumberFormat="1" applyFont="1" applyFill="1" applyBorder="1" applyAlignment="1">
      <alignment horizontal="center" vertical="top" wrapText="1"/>
      <protection/>
    </xf>
    <xf numFmtId="49" fontId="0" fillId="0" borderId="10" xfId="0" applyNumberFormat="1" applyFont="1" applyFill="1" applyBorder="1" applyAlignment="1">
      <alignment horizontal="center" vertical="center"/>
    </xf>
    <xf numFmtId="0" fontId="22" fillId="0" borderId="0" xfId="0" applyFont="1" applyAlignment="1">
      <alignment/>
    </xf>
    <xf numFmtId="0" fontId="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wrapText="1"/>
    </xf>
    <xf numFmtId="0" fontId="3" fillId="0" borderId="0" xfId="0" applyFont="1" applyFill="1" applyBorder="1" applyAlignment="1">
      <alignment horizontal="right"/>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6" fillId="0" borderId="0" xfId="0" applyFont="1" applyAlignment="1">
      <alignment/>
    </xf>
    <xf numFmtId="0" fontId="67" fillId="0" borderId="0" xfId="0" applyFont="1" applyAlignment="1">
      <alignment/>
    </xf>
    <xf numFmtId="9" fontId="2" fillId="0" borderId="10" xfId="59" applyFont="1" applyFill="1" applyBorder="1" applyAlignment="1">
      <alignment horizontal="left" vertical="center" wrapText="1"/>
    </xf>
    <xf numFmtId="0" fontId="1" fillId="0" borderId="0" xfId="0" applyFont="1" applyFill="1" applyAlignment="1">
      <alignment horizontal="right"/>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ont="1" applyFill="1" applyAlignment="1">
      <alignment vertical="center" wrapText="1"/>
    </xf>
    <xf numFmtId="1" fontId="2" fillId="0" borderId="10" xfId="0" applyNumberFormat="1" applyFont="1" applyFill="1" applyBorder="1" applyAlignment="1">
      <alignment horizontal="center"/>
    </xf>
    <xf numFmtId="0" fontId="2" fillId="0" borderId="10" xfId="0" applyFont="1" applyFill="1" applyBorder="1" applyAlignment="1">
      <alignment horizontal="center"/>
    </xf>
    <xf numFmtId="1" fontId="6" fillId="0" borderId="10" xfId="0" applyNumberFormat="1" applyFont="1" applyFill="1" applyBorder="1" applyAlignment="1">
      <alignment horizontal="center"/>
    </xf>
    <xf numFmtId="200" fontId="2" fillId="0" borderId="10" xfId="0" applyNumberFormat="1" applyFont="1" applyFill="1" applyBorder="1" applyAlignment="1">
      <alignment horizontal="center" vertical="center" wrapText="1"/>
    </xf>
    <xf numFmtId="0" fontId="2" fillId="0" borderId="15" xfId="0" applyFont="1" applyFill="1" applyBorder="1" applyAlignment="1">
      <alignment horizontal="center"/>
    </xf>
    <xf numFmtId="1" fontId="6" fillId="0" borderId="15" xfId="0" applyNumberFormat="1" applyFont="1" applyFill="1" applyBorder="1" applyAlignment="1">
      <alignment horizontal="center"/>
    </xf>
    <xf numFmtId="1" fontId="2" fillId="0" borderId="15" xfId="0" applyNumberFormat="1" applyFont="1" applyFill="1" applyBorder="1" applyAlignment="1">
      <alignment horizontal="center"/>
    </xf>
    <xf numFmtId="3" fontId="2" fillId="0" borderId="10" xfId="0" applyNumberFormat="1" applyFont="1" applyFill="1" applyBorder="1" applyAlignment="1">
      <alignment horizontal="left" vertical="center" wrapText="1"/>
    </xf>
    <xf numFmtId="3" fontId="2" fillId="0" borderId="11" xfId="0" applyNumberFormat="1" applyFont="1" applyFill="1" applyBorder="1" applyAlignment="1">
      <alignment horizontal="center" vertical="center" wrapText="1"/>
    </xf>
    <xf numFmtId="49" fontId="5" fillId="0" borderId="16"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0" applyNumberFormat="1" applyFont="1" applyFill="1" applyBorder="1" applyAlignment="1">
      <alignment/>
    </xf>
    <xf numFmtId="0" fontId="2" fillId="0" borderId="0" xfId="0" applyFont="1" applyFill="1" applyAlignment="1">
      <alignment/>
    </xf>
    <xf numFmtId="49" fontId="26" fillId="0" borderId="0" xfId="0" applyNumberFormat="1" applyFont="1" applyFill="1" applyBorder="1" applyAlignment="1">
      <alignment horizontal="center"/>
    </xf>
    <xf numFmtId="49" fontId="6" fillId="0" borderId="16" xfId="0" applyNumberFormat="1" applyFont="1" applyFill="1" applyBorder="1" applyAlignment="1">
      <alignment horizontal="center"/>
    </xf>
    <xf numFmtId="0" fontId="2" fillId="0" borderId="0" xfId="0" applyFont="1" applyFill="1" applyBorder="1" applyAlignment="1">
      <alignment vertical="top"/>
    </xf>
    <xf numFmtId="49" fontId="6" fillId="0" borderId="0" xfId="0" applyNumberFormat="1" applyFont="1" applyFill="1" applyBorder="1" applyAlignment="1">
      <alignment/>
    </xf>
    <xf numFmtId="0" fontId="27" fillId="0" borderId="10" xfId="0" applyFont="1" applyFill="1" applyBorder="1" applyAlignment="1">
      <alignment vertical="center" wrapText="1"/>
    </xf>
    <xf numFmtId="0" fontId="1"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00" fontId="2"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10" xfId="0" applyNumberFormat="1" applyFont="1" applyFill="1" applyBorder="1" applyAlignment="1">
      <alignment vertical="center"/>
    </xf>
    <xf numFmtId="0" fontId="0" fillId="0" borderId="10" xfId="0" applyFont="1" applyFill="1" applyBorder="1" applyAlignment="1">
      <alignment/>
    </xf>
    <xf numFmtId="0" fontId="0" fillId="0" borderId="10" xfId="0" applyFont="1" applyFill="1" applyBorder="1" applyAlignment="1">
      <alignment horizontal="center"/>
    </xf>
    <xf numFmtId="2" fontId="0" fillId="0" borderId="15" xfId="0" applyNumberFormat="1" applyFont="1" applyFill="1" applyBorder="1" applyAlignment="1">
      <alignment horizontal="center" vertical="center"/>
    </xf>
    <xf numFmtId="2" fontId="0" fillId="0" borderId="10" xfId="0" applyNumberFormat="1" applyFont="1" applyFill="1" applyBorder="1" applyAlignment="1">
      <alignment horizontal="center"/>
    </xf>
    <xf numFmtId="1" fontId="0" fillId="0" borderId="0" xfId="0" applyNumberFormat="1"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0" xfId="53" applyFont="1" applyFill="1" applyAlignment="1">
      <alignment horizontal="left" vertical="center" wrapText="1"/>
      <protection/>
    </xf>
    <xf numFmtId="0" fontId="2" fillId="0" borderId="0" xfId="0" applyFont="1" applyFill="1" applyBorder="1" applyAlignment="1">
      <alignment horizontal="left" vertical="top"/>
    </xf>
    <xf numFmtId="0" fontId="6" fillId="0" borderId="16" xfId="0" applyFont="1" applyFill="1" applyBorder="1" applyAlignment="1">
      <alignment horizontal="center" wrapText="1"/>
    </xf>
    <xf numFmtId="2" fontId="6" fillId="0" borderId="10" xfId="54" applyNumberFormat="1" applyFont="1" applyFill="1" applyBorder="1" applyAlignment="1">
      <alignment horizontal="center" vertical="top" wrapText="1"/>
      <protection/>
    </xf>
    <xf numFmtId="0" fontId="2" fillId="0" borderId="10" xfId="0" applyFont="1" applyFill="1" applyBorder="1" applyAlignment="1">
      <alignment horizontal="center" vertical="center"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left" vertical="top" wrapText="1"/>
    </xf>
    <xf numFmtId="0" fontId="8" fillId="0" borderId="19" xfId="0" applyFont="1" applyFill="1" applyBorder="1" applyAlignment="1">
      <alignment horizontal="center"/>
    </xf>
    <xf numFmtId="0" fontId="1" fillId="0" borderId="16" xfId="0" applyFont="1" applyFill="1" applyBorder="1" applyAlignment="1">
      <alignment horizontal="center"/>
    </xf>
    <xf numFmtId="0" fontId="1" fillId="0" borderId="0" xfId="0" applyFont="1" applyFill="1" applyBorder="1" applyAlignment="1">
      <alignment/>
    </xf>
    <xf numFmtId="49" fontId="1" fillId="0" borderId="16" xfId="0" applyNumberFormat="1" applyFont="1" applyFill="1" applyBorder="1" applyAlignment="1">
      <alignment horizontal="center"/>
    </xf>
    <xf numFmtId="49" fontId="1" fillId="0" borderId="0" xfId="0" applyNumberFormat="1" applyFont="1" applyFill="1" applyBorder="1" applyAlignment="1">
      <alignment/>
    </xf>
    <xf numFmtId="49" fontId="1" fillId="0" borderId="0" xfId="0" applyNumberFormat="1" applyFont="1" applyFill="1" applyBorder="1" applyAlignment="1">
      <alignment horizontal="center"/>
    </xf>
    <xf numFmtId="0" fontId="1" fillId="0" borderId="0" xfId="0" applyFont="1" applyFill="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xf>
    <xf numFmtId="0" fontId="1" fillId="0" borderId="0" xfId="0" applyFont="1" applyFill="1" applyAlignment="1">
      <alignment horizontal="center"/>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1"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1" fontId="6" fillId="0" borderId="14"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00" fontId="6" fillId="0" borderId="0" xfId="0" applyNumberFormat="1" applyFont="1" applyFill="1" applyBorder="1" applyAlignment="1">
      <alignment horizontal="center" vertical="center" wrapText="1"/>
    </xf>
    <xf numFmtId="0" fontId="20" fillId="0" borderId="0" xfId="0" applyFont="1" applyFill="1" applyAlignment="1">
      <alignment horizontal="left" wrapText="1"/>
    </xf>
    <xf numFmtId="0" fontId="0" fillId="0" borderId="16" xfId="0" applyFont="1" applyFill="1" applyBorder="1" applyAlignment="1">
      <alignment horizontal="center"/>
    </xf>
    <xf numFmtId="0" fontId="0" fillId="0" borderId="0" xfId="0" applyFont="1" applyFill="1" applyBorder="1" applyAlignment="1">
      <alignment horizontal="center"/>
    </xf>
    <xf numFmtId="0" fontId="20" fillId="0" borderId="0" xfId="0" applyFont="1" applyFill="1" applyAlignment="1">
      <alignment horizontal="center" vertical="top" wrapText="1"/>
    </xf>
    <xf numFmtId="0" fontId="1" fillId="0" borderId="0" xfId="0" applyFont="1" applyFill="1" applyBorder="1" applyAlignment="1">
      <alignment horizontal="center"/>
    </xf>
    <xf numFmtId="0" fontId="20" fillId="0" borderId="0" xfId="0" applyFont="1" applyFill="1" applyAlignment="1">
      <alignment horizontal="justify" vertical="top" wrapText="1"/>
    </xf>
    <xf numFmtId="0" fontId="3" fillId="0" borderId="2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alignment horizontal="center" vertical="top" wrapText="1"/>
    </xf>
    <xf numFmtId="0" fontId="20" fillId="0" borderId="0" xfId="0" applyFont="1" applyFill="1" applyAlignment="1">
      <alignment horizontal="left" vertical="top" wrapText="1"/>
    </xf>
    <xf numFmtId="0" fontId="0" fillId="0" borderId="0" xfId="0" applyFont="1" applyFill="1" applyBorder="1" applyAlignment="1">
      <alignment/>
    </xf>
    <xf numFmtId="0" fontId="0" fillId="0" borderId="20"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Alignment="1">
      <alignment horizontal="right" vertical="distributed"/>
    </xf>
    <xf numFmtId="0" fontId="1"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right" vertical="top"/>
    </xf>
    <xf numFmtId="0" fontId="1" fillId="0" borderId="0" xfId="0" applyFont="1" applyFill="1" applyAlignment="1">
      <alignment horizontal="justify"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xf>
    <xf numFmtId="0" fontId="2" fillId="0" borderId="0" xfId="0" applyFont="1" applyFill="1" applyBorder="1" applyAlignment="1">
      <alignment horizontal="center"/>
    </xf>
    <xf numFmtId="0" fontId="4" fillId="0" borderId="10" xfId="0" applyFont="1" applyFill="1" applyBorder="1" applyAlignment="1">
      <alignment horizontal="center"/>
    </xf>
    <xf numFmtId="0" fontId="0" fillId="0" borderId="0" xfId="0" applyFont="1" applyFill="1" applyAlignment="1">
      <alignment horizontal="center"/>
    </xf>
    <xf numFmtId="1" fontId="4" fillId="0" borderId="10" xfId="54" applyNumberFormat="1" applyFont="1" applyFill="1" applyBorder="1" applyAlignment="1">
      <alignment horizontal="center" vertical="top" wrapText="1"/>
      <protection/>
    </xf>
    <xf numFmtId="0" fontId="15" fillId="0" borderId="10" xfId="0" applyFont="1" applyFill="1" applyBorder="1" applyAlignment="1">
      <alignment horizontal="left" vertical="center"/>
    </xf>
    <xf numFmtId="0" fontId="18" fillId="0" borderId="10" xfId="0" applyFont="1" applyFill="1" applyBorder="1" applyAlignment="1">
      <alignment horizontal="left" vertical="top" wrapText="1"/>
    </xf>
    <xf numFmtId="0" fontId="5" fillId="0" borderId="0" xfId="0" applyFont="1" applyFill="1" applyAlignment="1">
      <alignment horizontal="justify" vertical="center" wrapText="1"/>
    </xf>
    <xf numFmtId="0" fontId="1" fillId="0" borderId="0" xfId="0" applyFont="1" applyFill="1" applyBorder="1" applyAlignment="1">
      <alignment/>
    </xf>
    <xf numFmtId="0" fontId="2" fillId="0" borderId="10" xfId="0" applyFont="1" applyFill="1" applyBorder="1" applyAlignment="1">
      <alignment horizontal="center"/>
    </xf>
    <xf numFmtId="0" fontId="4" fillId="0" borderId="10" xfId="0" applyFont="1" applyFill="1" applyBorder="1" applyAlignment="1">
      <alignment vertical="top" wrapText="1"/>
    </xf>
    <xf numFmtId="0" fontId="0" fillId="0" borderId="14" xfId="0" applyFont="1" applyFill="1" applyBorder="1" applyAlignment="1">
      <alignment horizontal="center"/>
    </xf>
    <xf numFmtId="0" fontId="0" fillId="0" borderId="15" xfId="0" applyFont="1" applyFill="1" applyBorder="1" applyAlignment="1">
      <alignment horizontal="center"/>
    </xf>
    <xf numFmtId="0" fontId="12" fillId="0" borderId="0" xfId="0" applyFont="1" applyFill="1" applyAlignment="1">
      <alignment horizontal="left" wrapText="1"/>
    </xf>
    <xf numFmtId="0" fontId="4" fillId="0" borderId="10" xfId="0" applyFont="1" applyFill="1" applyBorder="1" applyAlignment="1">
      <alignment horizontal="right" vertical="top" wrapText="1"/>
    </xf>
    <xf numFmtId="0" fontId="12" fillId="0" borderId="0" xfId="0" applyFont="1" applyFill="1" applyAlignment="1">
      <alignment/>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4" fillId="0" borderId="0" xfId="0" applyFont="1" applyFill="1" applyAlignment="1">
      <alignment horizontal="justify"/>
    </xf>
    <xf numFmtId="0" fontId="4" fillId="0" borderId="0" xfId="0" applyFont="1" applyFill="1" applyBorder="1" applyAlignment="1">
      <alignment horizontal="right" vertical="top" wrapText="1"/>
    </xf>
    <xf numFmtId="0" fontId="3" fillId="0" borderId="1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 fillId="0" borderId="0" xfId="0" applyFont="1" applyFill="1" applyAlignment="1">
      <alignment vertical="top" wrapText="1"/>
    </xf>
    <xf numFmtId="0" fontId="5" fillId="0" borderId="0" xfId="0" applyFont="1" applyFill="1" applyAlignment="1">
      <alignment horizontal="right"/>
    </xf>
    <xf numFmtId="0" fontId="5" fillId="0" borderId="16" xfId="0" applyFont="1" applyFill="1" applyBorder="1" applyAlignment="1">
      <alignment horizontal="center"/>
    </xf>
    <xf numFmtId="0" fontId="5" fillId="0" borderId="0" xfId="0" applyFont="1" applyFill="1" applyBorder="1" applyAlignment="1">
      <alignment/>
    </xf>
    <xf numFmtId="0" fontId="3" fillId="0" borderId="0" xfId="0" applyFont="1" applyFill="1" applyAlignment="1">
      <alignment/>
    </xf>
    <xf numFmtId="0" fontId="3" fillId="0" borderId="0" xfId="0" applyFont="1" applyFill="1" applyAlignment="1">
      <alignment/>
    </xf>
    <xf numFmtId="0" fontId="6"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6" fillId="0" borderId="0" xfId="0" applyFont="1" applyFill="1" applyAlignment="1">
      <alignment/>
    </xf>
    <xf numFmtId="0" fontId="6" fillId="0" borderId="0" xfId="0" applyFont="1" applyFill="1" applyAlignment="1">
      <alignment horizontal="right"/>
    </xf>
    <xf numFmtId="0" fontId="6" fillId="0" borderId="16" xfId="0" applyFont="1" applyFill="1" applyBorder="1" applyAlignment="1">
      <alignment horizontal="center"/>
    </xf>
    <xf numFmtId="0" fontId="2" fillId="0" borderId="0" xfId="0" applyFont="1" applyFill="1" applyAlignment="1">
      <alignment/>
    </xf>
    <xf numFmtId="0" fontId="2" fillId="0" borderId="20" xfId="0" applyFont="1" applyFill="1" applyBorder="1" applyAlignment="1">
      <alignment horizontal="center" vertical="top"/>
    </xf>
    <xf numFmtId="0" fontId="2" fillId="0" borderId="20" xfId="0" applyFont="1" applyFill="1" applyBorder="1" applyAlignment="1">
      <alignment horizontal="center" vertical="top" wrapText="1"/>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top" wrapText="1"/>
    </xf>
    <xf numFmtId="0" fontId="1" fillId="0" borderId="0" xfId="53" applyFont="1" applyFill="1" applyAlignment="1">
      <alignment horizontal="right"/>
      <protection/>
    </xf>
    <xf numFmtId="0" fontId="1" fillId="0" borderId="0" xfId="53" applyFont="1" applyFill="1">
      <alignment/>
      <protection/>
    </xf>
    <xf numFmtId="0" fontId="0" fillId="0" borderId="0" xfId="53" applyFont="1" applyFill="1">
      <alignment/>
      <protection/>
    </xf>
    <xf numFmtId="0" fontId="1" fillId="0" borderId="0" xfId="53" applyFont="1" applyFill="1" applyAlignment="1">
      <alignment horizontal="right" vertical="top"/>
      <protection/>
    </xf>
    <xf numFmtId="0" fontId="1" fillId="0" borderId="0" xfId="53" applyFont="1" applyFill="1" applyAlignment="1">
      <alignment horizontal="left" vertical="center" wrapText="1"/>
      <protection/>
    </xf>
    <xf numFmtId="0" fontId="20" fillId="0" borderId="0" xfId="53" applyFont="1" applyFill="1" applyAlignment="1">
      <alignment wrapText="1"/>
      <protection/>
    </xf>
    <xf numFmtId="0" fontId="0" fillId="0" borderId="16" xfId="53" applyFont="1" applyFill="1" applyBorder="1" applyAlignment="1">
      <alignment horizontal="center"/>
      <protection/>
    </xf>
    <xf numFmtId="0" fontId="0" fillId="0" borderId="0" xfId="53" applyFont="1" applyFill="1" applyBorder="1" applyAlignment="1">
      <alignment horizontal="center"/>
      <protection/>
    </xf>
    <xf numFmtId="0" fontId="20" fillId="0" borderId="0" xfId="53" applyFont="1" applyFill="1" applyAlignment="1">
      <alignment horizontal="center" vertical="top" wrapText="1"/>
      <protection/>
    </xf>
    <xf numFmtId="0" fontId="1" fillId="0" borderId="16" xfId="53" applyFont="1" applyFill="1" applyBorder="1" applyAlignment="1">
      <alignment horizontal="center"/>
      <protection/>
    </xf>
    <xf numFmtId="0" fontId="1" fillId="0" borderId="0" xfId="53" applyFont="1" applyFill="1" applyBorder="1" applyAlignment="1">
      <alignment horizontal="center"/>
      <protection/>
    </xf>
    <xf numFmtId="0" fontId="20" fillId="0" borderId="0" xfId="53" applyFont="1" applyFill="1" applyAlignment="1">
      <alignment horizontal="justify" vertical="top" wrapText="1"/>
      <protection/>
    </xf>
    <xf numFmtId="0" fontId="3" fillId="0" borderId="0" xfId="53" applyFont="1" applyFill="1" applyAlignment="1">
      <alignment horizontal="left" vertical="top" wrapText="1"/>
      <protection/>
    </xf>
    <xf numFmtId="0" fontId="3" fillId="0" borderId="0" xfId="53" applyFont="1" applyFill="1" applyBorder="1" applyAlignment="1">
      <alignment horizontal="center" vertical="top" wrapText="1"/>
      <protection/>
    </xf>
    <xf numFmtId="0" fontId="20" fillId="0" borderId="0" xfId="53" applyFont="1" applyFill="1" applyAlignment="1">
      <alignment vertical="top" wrapText="1"/>
      <protection/>
    </xf>
    <xf numFmtId="0" fontId="20" fillId="0" borderId="0" xfId="0" applyFont="1" applyFill="1" applyAlignment="1">
      <alignment vertical="top" wrapText="1"/>
    </xf>
    <xf numFmtId="0" fontId="20" fillId="0" borderId="0" xfId="0" applyFont="1" applyFill="1" applyBorder="1" applyAlignment="1">
      <alignment vertical="top" wrapText="1"/>
    </xf>
    <xf numFmtId="0" fontId="1" fillId="0" borderId="0" xfId="0" applyFont="1" applyFill="1" applyBorder="1" applyAlignment="1">
      <alignment horizontal="center"/>
    </xf>
    <xf numFmtId="0" fontId="3" fillId="0" borderId="2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Fill="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0" fontId="15" fillId="0" borderId="10" xfId="0" applyFont="1" applyFill="1" applyBorder="1" applyAlignment="1">
      <alignment horizontal="left" vertical="top" wrapText="1"/>
    </xf>
    <xf numFmtId="0" fontId="2" fillId="0" borderId="2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0" fillId="0" borderId="10" xfId="0" applyFont="1" applyFill="1" applyBorder="1" applyAlignment="1">
      <alignment wrapText="1"/>
    </xf>
    <xf numFmtId="0" fontId="4" fillId="0" borderId="0" xfId="0" applyFont="1" applyFill="1" applyAlignment="1">
      <alignment horizontal="center" vertical="top"/>
    </xf>
    <xf numFmtId="0" fontId="3" fillId="0" borderId="10" xfId="0" applyFont="1" applyFill="1" applyBorder="1" applyAlignment="1">
      <alignment wrapText="1"/>
    </xf>
    <xf numFmtId="49" fontId="2" fillId="0" borderId="10" xfId="0" applyNumberFormat="1" applyFont="1" applyFill="1" applyBorder="1" applyAlignment="1">
      <alignment vertical="center" wrapText="1"/>
    </xf>
    <xf numFmtId="3" fontId="2" fillId="0" borderId="10" xfId="0" applyNumberFormat="1" applyFont="1" applyFill="1" applyBorder="1" applyAlignment="1">
      <alignment horizontal="center" vertical="center" wrapText="1"/>
    </xf>
    <xf numFmtId="3" fontId="0" fillId="0" borderId="10" xfId="0" applyNumberFormat="1" applyFont="1" applyFill="1" applyBorder="1" applyAlignment="1">
      <alignment/>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vertical="center" wrapText="1"/>
    </xf>
    <xf numFmtId="49" fontId="2" fillId="0" borderId="23" xfId="0" applyNumberFormat="1" applyFont="1" applyFill="1" applyBorder="1" applyAlignment="1">
      <alignment horizontal="center" vertical="center" wrapText="1"/>
    </xf>
    <xf numFmtId="3" fontId="2" fillId="0" borderId="12" xfId="0" applyNumberFormat="1" applyFont="1" applyFill="1" applyBorder="1" applyAlignment="1">
      <alignment horizontal="left" vertical="center" wrapText="1"/>
    </xf>
    <xf numFmtId="3" fontId="2" fillId="0" borderId="12"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0" xfId="0" applyFont="1" applyFill="1" applyAlignment="1">
      <alignment/>
    </xf>
    <xf numFmtId="0" fontId="2" fillId="0" borderId="0" xfId="0" applyFont="1" applyFill="1" applyBorder="1" applyAlignment="1">
      <alignment vertical="center" wrapText="1"/>
    </xf>
    <xf numFmtId="0" fontId="0" fillId="0" borderId="10" xfId="0" applyFont="1" applyFill="1" applyBorder="1" applyAlignment="1">
      <alignment/>
    </xf>
    <xf numFmtId="0" fontId="2" fillId="0" borderId="22" xfId="0" applyFont="1" applyFill="1" applyBorder="1" applyAlignment="1">
      <alignment horizontal="center" vertical="center" wrapText="1"/>
    </xf>
    <xf numFmtId="0" fontId="25" fillId="0" borderId="14" xfId="0" applyFont="1" applyFill="1" applyBorder="1" applyAlignment="1">
      <alignment horizontal="right" vertical="center"/>
    </xf>
    <xf numFmtId="0" fontId="25" fillId="0" borderId="0" xfId="0" applyFont="1" applyFill="1" applyBorder="1" applyAlignment="1">
      <alignment horizontal="right" vertical="center"/>
    </xf>
    <xf numFmtId="0" fontId="17" fillId="0" borderId="14" xfId="0" applyFont="1" applyFill="1" applyBorder="1" applyAlignment="1">
      <alignment horizontal="left" vertical="center"/>
    </xf>
    <xf numFmtId="0" fontId="17" fillId="0" borderId="0" xfId="0" applyFont="1" applyFill="1" applyBorder="1" applyAlignment="1">
      <alignment horizontal="left" vertical="center"/>
    </xf>
    <xf numFmtId="0" fontId="6" fillId="0" borderId="10" xfId="0" applyFont="1" applyFill="1" applyBorder="1" applyAlignment="1">
      <alignment horizontal="left"/>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left" vertical="top" wrapText="1"/>
    </xf>
    <xf numFmtId="0" fontId="2" fillId="0" borderId="10" xfId="0" applyFont="1" applyFill="1" applyBorder="1" applyAlignment="1">
      <alignment horizontal="center" vertical="center"/>
    </xf>
    <xf numFmtId="0" fontId="21" fillId="0" borderId="0" xfId="0" applyFont="1" applyFill="1" applyBorder="1" applyAlignment="1">
      <alignment/>
    </xf>
    <xf numFmtId="0" fontId="17" fillId="0" borderId="0" xfId="0" applyFont="1" applyFill="1" applyBorder="1" applyAlignment="1">
      <alignment horizontal="left" vertical="top" wrapText="1"/>
    </xf>
    <xf numFmtId="0" fontId="2" fillId="0" borderId="0" xfId="0" applyFont="1" applyFill="1" applyBorder="1" applyAlignment="1">
      <alignment horizontal="center" vertical="center"/>
    </xf>
    <xf numFmtId="0" fontId="5" fillId="0" borderId="16" xfId="0" applyFont="1" applyFill="1" applyBorder="1" applyAlignment="1">
      <alignment horizontal="left"/>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4" fillId="0" borderId="10" xfId="0" applyNumberFormat="1" applyFont="1" applyFill="1" applyBorder="1" applyAlignment="1" applyProtection="1">
      <alignment horizontal="left" vertical="center" wrapText="1"/>
      <protection locked="0"/>
    </xf>
    <xf numFmtId="0" fontId="24" fillId="0" borderId="10" xfId="0" applyNumberFormat="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0" xfId="0" applyFont="1" applyFill="1" applyAlignment="1">
      <alignment horizontal="center" vertical="top"/>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vertical="center"/>
    </xf>
    <xf numFmtId="0" fontId="1" fillId="0" borderId="10" xfId="0" applyFont="1" applyFill="1" applyBorder="1" applyAlignment="1">
      <alignment horizontal="center" vertical="top"/>
    </xf>
    <xf numFmtId="0" fontId="28" fillId="0" borderId="10" xfId="0" applyFont="1" applyFill="1" applyBorder="1" applyAlignment="1">
      <alignment horizontal="left"/>
    </xf>
    <xf numFmtId="0" fontId="0" fillId="0" borderId="11"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0" fillId="0" borderId="13" xfId="0" applyFont="1" applyFill="1" applyBorder="1" applyAlignment="1">
      <alignment horizontal="center"/>
    </xf>
    <xf numFmtId="200" fontId="0" fillId="0" borderId="10" xfId="0" applyNumberFormat="1" applyFont="1" applyFill="1" applyBorder="1" applyAlignment="1">
      <alignment horizontal="center" vertical="center"/>
    </xf>
    <xf numFmtId="200" fontId="0" fillId="0" borderId="10" xfId="0"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200" fontId="2"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wrapText="1"/>
    </xf>
    <xf numFmtId="0" fontId="0" fillId="0" borderId="10" xfId="0" applyFont="1" applyFill="1" applyBorder="1" applyAlignment="1">
      <alignment horizontal="center"/>
    </xf>
    <xf numFmtId="0" fontId="0" fillId="0" borderId="10" xfId="0" applyFont="1" applyFill="1" applyBorder="1" applyAlignment="1">
      <alignment horizontal="center" vertical="top"/>
    </xf>
    <xf numFmtId="200" fontId="0" fillId="0" borderId="10" xfId="0" applyNumberFormat="1" applyFont="1" applyFill="1" applyBorder="1" applyAlignment="1">
      <alignment horizontal="center"/>
    </xf>
    <xf numFmtId="0" fontId="12" fillId="0" borderId="10" xfId="0" applyFont="1" applyFill="1" applyBorder="1" applyAlignment="1">
      <alignment vertical="center" wrapText="1"/>
    </xf>
    <xf numFmtId="0" fontId="0" fillId="0" borderId="0" xfId="0" applyFont="1" applyFill="1" applyAlignment="1">
      <alignment horizontal="left" vertical="center"/>
    </xf>
    <xf numFmtId="49" fontId="0" fillId="0" borderId="10" xfId="0" applyNumberFormat="1" applyFont="1" applyFill="1" applyBorder="1" applyAlignment="1">
      <alignment horizontal="center" vertical="center" wrapText="1"/>
    </xf>
    <xf numFmtId="205" fontId="0" fillId="0" borderId="1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20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29" fillId="0" borderId="10" xfId="0" applyFont="1" applyFill="1" applyBorder="1" applyAlignment="1">
      <alignment horizontal="left" wrapText="1"/>
    </xf>
    <xf numFmtId="1" fontId="0" fillId="0" borderId="0"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10" fontId="0" fillId="0" borderId="10" xfId="0" applyNumberFormat="1" applyFont="1" applyFill="1" applyBorder="1" applyAlignment="1">
      <alignment horizontal="center" vertical="center"/>
    </xf>
    <xf numFmtId="200" fontId="0" fillId="0" borderId="0" xfId="0"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 fillId="0" borderId="10" xfId="0" applyFont="1" applyFill="1" applyBorder="1" applyAlignment="1">
      <alignment/>
    </xf>
    <xf numFmtId="1" fontId="1" fillId="0" borderId="10" xfId="0" applyNumberFormat="1" applyFont="1" applyFill="1" applyBorder="1" applyAlignment="1">
      <alignment horizontal="center"/>
    </xf>
    <xf numFmtId="16" fontId="1" fillId="0" borderId="0" xfId="0" applyNumberFormat="1" applyFont="1" applyFill="1" applyAlignment="1">
      <alignment horizontal="right"/>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 fillId="0" borderId="15" xfId="0" applyFont="1" applyFill="1" applyBorder="1" applyAlignment="1">
      <alignment horizontal="left" vertical="center" wrapText="1"/>
    </xf>
    <xf numFmtId="1" fontId="2" fillId="0" borderId="0" xfId="0" applyNumberFormat="1" applyFont="1" applyFill="1" applyAlignment="1">
      <alignment horizontal="center"/>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1" fontId="6"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5" fillId="0" borderId="0" xfId="0" applyFont="1" applyFill="1" applyAlignment="1">
      <alignment/>
    </xf>
    <xf numFmtId="0" fontId="2" fillId="0" borderId="15" xfId="0" applyFont="1" applyFill="1" applyBorder="1" applyAlignment="1">
      <alignment vertical="center" wrapText="1"/>
    </xf>
    <xf numFmtId="0" fontId="12" fillId="0" borderId="0" xfId="0" applyFont="1" applyFill="1" applyBorder="1" applyAlignment="1">
      <alignment horizontal="center" vertical="top"/>
    </xf>
    <xf numFmtId="0" fontId="0" fillId="0" borderId="0" xfId="0" applyFont="1" applyFill="1" applyBorder="1" applyAlignment="1">
      <alignment horizontal="left" vertical="top"/>
    </xf>
    <xf numFmtId="49" fontId="1" fillId="0" borderId="16" xfId="0" applyNumberFormat="1" applyFont="1" applyFill="1" applyBorder="1" applyAlignment="1">
      <alignment horizontal="center"/>
    </xf>
    <xf numFmtId="0" fontId="12" fillId="0" borderId="2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Alignment="1">
      <alignment vertical="top"/>
    </xf>
    <xf numFmtId="0" fontId="1" fillId="0" borderId="16" xfId="0" applyFont="1" applyFill="1" applyBorder="1" applyAlignment="1">
      <alignment horizontal="center" wrapText="1"/>
    </xf>
    <xf numFmtId="0" fontId="0" fillId="0" borderId="20" xfId="0" applyFont="1" applyFill="1" applyBorder="1" applyAlignment="1">
      <alignment horizontal="center" vertical="top" wrapText="1"/>
    </xf>
    <xf numFmtId="0" fontId="0" fillId="0" borderId="20" xfId="0" applyFont="1" applyFill="1" applyBorder="1" applyAlignment="1">
      <alignment vertical="top"/>
    </xf>
    <xf numFmtId="0" fontId="0" fillId="0" borderId="0" xfId="0" applyFont="1" applyFill="1" applyAlignment="1">
      <alignment horizontal="center" wrapText="1"/>
    </xf>
    <xf numFmtId="0" fontId="0" fillId="0" borderId="0" xfId="0" applyFont="1" applyFill="1" applyAlignment="1">
      <alignment horizontal="justify" wrapText="1"/>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P44"/>
  <sheetViews>
    <sheetView view="pageBreakPreview" zoomScale="70" zoomScaleNormal="80" zoomScaleSheetLayoutView="70" zoomScalePageLayoutView="0" workbookViewId="0" topLeftCell="A1">
      <selection activeCell="D21" sqref="D21:E21"/>
    </sheetView>
  </sheetViews>
  <sheetFormatPr defaultColWidth="9.00390625" defaultRowHeight="15.75"/>
  <cols>
    <col min="1" max="1" width="9.75390625" style="2" customWidth="1"/>
    <col min="2" max="2" width="9.25390625" style="2" customWidth="1"/>
    <col min="3" max="3" width="38.375" style="2" customWidth="1"/>
    <col min="4" max="4" width="10.625" style="2" customWidth="1"/>
    <col min="5" max="6" width="11.00390625" style="2" customWidth="1"/>
    <col min="7" max="7" width="10.125" style="2" customWidth="1"/>
    <col min="8" max="8" width="8.00390625" style="2" customWidth="1"/>
    <col min="9" max="9" width="10.00390625" style="2" customWidth="1"/>
    <col min="10" max="10" width="10.875" style="2" customWidth="1"/>
    <col min="11" max="11" width="11.375" style="2" customWidth="1"/>
    <col min="12" max="16384" width="9.00390625" style="2" customWidth="1"/>
  </cols>
  <sheetData>
    <row r="1" spans="12:15" s="8" customFormat="1" ht="18" customHeight="1">
      <c r="L1" s="87" t="s">
        <v>196</v>
      </c>
      <c r="M1" s="87"/>
      <c r="N1" s="87"/>
      <c r="O1" s="87"/>
    </row>
    <row r="2" spans="12:15" s="8" customFormat="1" ht="18" customHeight="1">
      <c r="L2" s="88" t="s">
        <v>197</v>
      </c>
      <c r="M2" s="88"/>
      <c r="N2" s="88"/>
      <c r="O2" s="88"/>
    </row>
    <row r="3" spans="9:12" s="8" customFormat="1" ht="18" customHeight="1">
      <c r="I3" s="89"/>
      <c r="J3" s="89"/>
      <c r="K3" s="89"/>
      <c r="L3" s="90" t="s">
        <v>198</v>
      </c>
    </row>
    <row r="4" spans="12:15" s="8" customFormat="1" ht="51.75" customHeight="1">
      <c r="L4" s="91"/>
      <c r="M4" s="91"/>
      <c r="N4" s="91"/>
      <c r="O4" s="91"/>
    </row>
    <row r="5" s="8" customFormat="1" ht="15"/>
    <row r="6" spans="1:11" s="8" customFormat="1" ht="18" thickBot="1">
      <c r="A6" s="92" t="s">
        <v>349</v>
      </c>
      <c r="B6" s="92"/>
      <c r="C6" s="92"/>
      <c r="D6" s="92"/>
      <c r="E6" s="92"/>
      <c r="F6" s="92"/>
      <c r="G6" s="92"/>
      <c r="H6" s="92"/>
      <c r="I6" s="92"/>
      <c r="J6" s="92"/>
      <c r="K6" s="92"/>
    </row>
    <row r="7" s="8" customFormat="1" ht="15"/>
    <row r="8" spans="1:11" s="8" customFormat="1" ht="20.25" customHeight="1">
      <c r="A8" s="34" t="s">
        <v>20</v>
      </c>
      <c r="B8" s="93" t="s">
        <v>39</v>
      </c>
      <c r="C8" s="93"/>
      <c r="D8" s="93"/>
      <c r="E8" s="93"/>
      <c r="F8" s="93"/>
      <c r="G8" s="93"/>
      <c r="H8" s="94"/>
      <c r="I8" s="95" t="s">
        <v>224</v>
      </c>
      <c r="J8" s="96"/>
      <c r="K8" s="97"/>
    </row>
    <row r="9" spans="1:13" s="8" customFormat="1" ht="15">
      <c r="A9" s="98" t="s">
        <v>1</v>
      </c>
      <c r="B9" s="99" t="s">
        <v>56</v>
      </c>
      <c r="C9" s="99"/>
      <c r="D9" s="99"/>
      <c r="E9" s="99"/>
      <c r="F9" s="99"/>
      <c r="G9" s="99"/>
      <c r="H9" s="100" t="s">
        <v>231</v>
      </c>
      <c r="I9" s="100"/>
      <c r="J9" s="100"/>
      <c r="K9" s="100"/>
      <c r="L9" s="100"/>
      <c r="M9" s="100"/>
    </row>
    <row r="10" spans="1:2" s="8" customFormat="1" ht="15">
      <c r="A10" s="4"/>
      <c r="B10" s="4"/>
    </row>
    <row r="11" spans="1:3" s="8" customFormat="1" ht="15">
      <c r="A11" s="34" t="s">
        <v>22</v>
      </c>
      <c r="B11" s="4" t="s">
        <v>74</v>
      </c>
      <c r="C11" s="4"/>
    </row>
    <row r="12" spans="1:2" s="8" customFormat="1" ht="15">
      <c r="A12" s="4"/>
      <c r="B12" s="4"/>
    </row>
    <row r="13" spans="1:10" s="8" customFormat="1" ht="27.75" customHeight="1">
      <c r="A13" s="4"/>
      <c r="B13" s="101" t="s">
        <v>350</v>
      </c>
      <c r="C13" s="101"/>
      <c r="D13" s="101"/>
      <c r="E13" s="101"/>
      <c r="F13" s="102"/>
      <c r="G13" s="10"/>
      <c r="H13" s="10"/>
      <c r="I13" s="10"/>
      <c r="J13" s="10"/>
    </row>
    <row r="14" spans="1:10" s="8" customFormat="1" ht="15" customHeight="1">
      <c r="A14" s="4"/>
      <c r="B14" s="4"/>
      <c r="C14" s="11"/>
      <c r="D14" s="11"/>
      <c r="E14" s="11"/>
      <c r="F14" s="11"/>
      <c r="G14" s="11"/>
      <c r="H14" s="11"/>
      <c r="I14" s="11"/>
      <c r="J14" s="11"/>
    </row>
    <row r="15" spans="1:3" s="8" customFormat="1" ht="15" hidden="1">
      <c r="A15" s="34"/>
      <c r="B15" s="4"/>
      <c r="C15" s="4"/>
    </row>
    <row r="16" spans="1:2" s="8" customFormat="1" ht="15" hidden="1">
      <c r="A16" s="4"/>
      <c r="B16" s="4"/>
    </row>
    <row r="17" spans="1:3" s="8" customFormat="1" ht="15">
      <c r="A17" s="34" t="s">
        <v>25</v>
      </c>
      <c r="B17" s="4" t="s">
        <v>232</v>
      </c>
      <c r="C17" s="4"/>
    </row>
    <row r="18" spans="1:3" s="8" customFormat="1" ht="15">
      <c r="A18" s="34"/>
      <c r="B18" s="4" t="s">
        <v>270</v>
      </c>
      <c r="C18" s="4"/>
    </row>
    <row r="19" s="8" customFormat="1" ht="4.5" customHeight="1">
      <c r="P19" s="6"/>
    </row>
    <row r="20" spans="1:16" s="8" customFormat="1" ht="11.25" customHeight="1">
      <c r="A20" s="34"/>
      <c r="B20" s="34"/>
      <c r="C20" s="4"/>
      <c r="P20" s="8" t="s">
        <v>81</v>
      </c>
    </row>
    <row r="21" spans="1:16" s="104" customFormat="1" ht="106.5" customHeight="1">
      <c r="A21" s="86" t="s">
        <v>239</v>
      </c>
      <c r="B21" s="72" t="s">
        <v>238</v>
      </c>
      <c r="C21" s="73"/>
      <c r="D21" s="72" t="s">
        <v>80</v>
      </c>
      <c r="E21" s="73"/>
      <c r="F21" s="35" t="s">
        <v>237</v>
      </c>
      <c r="G21" s="72" t="s">
        <v>236</v>
      </c>
      <c r="H21" s="73"/>
      <c r="I21" s="72" t="s">
        <v>235</v>
      </c>
      <c r="J21" s="73"/>
      <c r="K21" s="103" t="s">
        <v>234</v>
      </c>
      <c r="L21" s="103"/>
      <c r="M21" s="103" t="s">
        <v>200</v>
      </c>
      <c r="N21" s="103"/>
      <c r="O21" s="103" t="s">
        <v>233</v>
      </c>
      <c r="P21" s="103"/>
    </row>
    <row r="22" spans="1:16" s="110" customFormat="1" ht="15">
      <c r="A22" s="105">
        <v>1</v>
      </c>
      <c r="B22" s="106">
        <v>2</v>
      </c>
      <c r="C22" s="107"/>
      <c r="D22" s="108">
        <v>3</v>
      </c>
      <c r="E22" s="108"/>
      <c r="F22" s="105">
        <v>4</v>
      </c>
      <c r="G22" s="108">
        <v>5</v>
      </c>
      <c r="H22" s="108"/>
      <c r="I22" s="108">
        <v>6</v>
      </c>
      <c r="J22" s="108"/>
      <c r="K22" s="108">
        <v>7</v>
      </c>
      <c r="L22" s="108"/>
      <c r="M22" s="109">
        <v>8</v>
      </c>
      <c r="N22" s="109"/>
      <c r="O22" s="109">
        <v>9</v>
      </c>
      <c r="P22" s="109"/>
    </row>
    <row r="23" spans="1:16" s="8" customFormat="1" ht="46.5" customHeight="1">
      <c r="A23" s="3" t="s">
        <v>228</v>
      </c>
      <c r="B23" s="111" t="s">
        <v>195</v>
      </c>
      <c r="C23" s="112"/>
      <c r="D23" s="72" t="s">
        <v>39</v>
      </c>
      <c r="E23" s="73"/>
      <c r="F23" s="35">
        <v>111</v>
      </c>
      <c r="G23" s="113">
        <f>'2019-2(6.1;6.2;6.3,6.4)'!C23</f>
        <v>50426955.49999999</v>
      </c>
      <c r="H23" s="73"/>
      <c r="I23" s="113">
        <f>'2019-2(6.1;6.2;6.3,6.4)'!G23</f>
        <v>74110178</v>
      </c>
      <c r="J23" s="73"/>
      <c r="K23" s="113">
        <f>'2019-2(6.1;6.2;6.3,6.4)'!K23</f>
        <v>93435600</v>
      </c>
      <c r="L23" s="73"/>
      <c r="M23" s="113">
        <f>'2019-2(6.1;6.2;6.3,6.4)'!C62</f>
        <v>102291100.214</v>
      </c>
      <c r="N23" s="73"/>
      <c r="O23" s="113">
        <f>'2019-2(6.1;6.2;6.3,6.4)'!G62</f>
        <v>109831373.347982</v>
      </c>
      <c r="P23" s="73"/>
    </row>
    <row r="24" spans="1:16" s="8" customFormat="1" ht="15" hidden="1">
      <c r="A24" s="15"/>
      <c r="B24" s="15"/>
      <c r="C24" s="29"/>
      <c r="D24" s="72"/>
      <c r="E24" s="73"/>
      <c r="F24" s="35"/>
      <c r="G24" s="72"/>
      <c r="H24" s="73"/>
      <c r="I24" s="72"/>
      <c r="J24" s="73"/>
      <c r="K24" s="72"/>
      <c r="L24" s="73"/>
      <c r="M24" s="72"/>
      <c r="N24" s="73"/>
      <c r="O24" s="72"/>
      <c r="P24" s="73"/>
    </row>
    <row r="25" spans="1:16" s="8" customFormat="1" ht="15" hidden="1">
      <c r="A25" s="86"/>
      <c r="B25" s="86"/>
      <c r="C25" s="29"/>
      <c r="D25" s="72"/>
      <c r="E25" s="73"/>
      <c r="F25" s="35"/>
      <c r="G25" s="72"/>
      <c r="H25" s="73"/>
      <c r="I25" s="72"/>
      <c r="J25" s="73"/>
      <c r="K25" s="72"/>
      <c r="L25" s="73"/>
      <c r="M25" s="72"/>
      <c r="N25" s="73"/>
      <c r="O25" s="72"/>
      <c r="P25" s="73"/>
    </row>
    <row r="26" spans="1:16" s="8" customFormat="1" ht="15" hidden="1">
      <c r="A26" s="86"/>
      <c r="B26" s="86"/>
      <c r="C26" s="29"/>
      <c r="D26" s="72"/>
      <c r="E26" s="73"/>
      <c r="F26" s="35"/>
      <c r="G26" s="72"/>
      <c r="H26" s="73"/>
      <c r="I26" s="72"/>
      <c r="J26" s="73"/>
      <c r="K26" s="72"/>
      <c r="L26" s="73"/>
      <c r="M26" s="72"/>
      <c r="N26" s="73"/>
      <c r="O26" s="72"/>
      <c r="P26" s="73"/>
    </row>
    <row r="27" spans="1:16" s="8" customFormat="1" ht="15" hidden="1">
      <c r="A27" s="86"/>
      <c r="B27" s="114" t="s">
        <v>87</v>
      </c>
      <c r="C27" s="115"/>
      <c r="D27" s="36"/>
      <c r="E27" s="71"/>
      <c r="F27" s="35"/>
      <c r="G27" s="36"/>
      <c r="H27" s="71"/>
      <c r="I27" s="36"/>
      <c r="J27" s="71"/>
      <c r="K27" s="36"/>
      <c r="L27" s="71"/>
      <c r="M27" s="36"/>
      <c r="N27" s="71"/>
      <c r="O27" s="36"/>
      <c r="P27" s="71"/>
    </row>
    <row r="28" spans="1:16" s="8" customFormat="1" ht="15">
      <c r="A28" s="86"/>
      <c r="B28" s="116" t="s">
        <v>2</v>
      </c>
      <c r="C28" s="117"/>
      <c r="D28" s="72"/>
      <c r="E28" s="73"/>
      <c r="F28" s="35"/>
      <c r="G28" s="118">
        <f>G23</f>
        <v>50426955.49999999</v>
      </c>
      <c r="H28" s="119"/>
      <c r="I28" s="118">
        <f>I23</f>
        <v>74110178</v>
      </c>
      <c r="J28" s="119"/>
      <c r="K28" s="118">
        <f>K23</f>
        <v>93435600</v>
      </c>
      <c r="L28" s="119"/>
      <c r="M28" s="118">
        <f>M23</f>
        <v>102291100.214</v>
      </c>
      <c r="N28" s="119"/>
      <c r="O28" s="118">
        <f>O23</f>
        <v>109831373.347982</v>
      </c>
      <c r="P28" s="119"/>
    </row>
    <row r="29" spans="1:16" s="8" customFormat="1" ht="15">
      <c r="A29" s="37"/>
      <c r="B29" s="37"/>
      <c r="C29" s="120"/>
      <c r="D29" s="37"/>
      <c r="E29" s="37"/>
      <c r="F29" s="37"/>
      <c r="G29" s="121"/>
      <c r="H29" s="121"/>
      <c r="I29" s="121"/>
      <c r="J29" s="121"/>
      <c r="K29" s="121"/>
      <c r="L29" s="121"/>
      <c r="M29" s="121"/>
      <c r="N29" s="121"/>
      <c r="O29" s="121"/>
      <c r="P29" s="121"/>
    </row>
    <row r="30" spans="1:3" s="8" customFormat="1" ht="15">
      <c r="A30" s="34" t="s">
        <v>27</v>
      </c>
      <c r="B30" s="4" t="s">
        <v>240</v>
      </c>
      <c r="C30" s="4"/>
    </row>
    <row r="31" spans="1:3" s="8" customFormat="1" ht="15">
      <c r="A31" s="34"/>
      <c r="B31" s="4" t="s">
        <v>269</v>
      </c>
      <c r="C31" s="4"/>
    </row>
    <row r="32" s="8" customFormat="1" ht="15">
      <c r="P32" s="8" t="s">
        <v>81</v>
      </c>
    </row>
    <row r="33" spans="1:16" s="104" customFormat="1" ht="106.5" customHeight="1">
      <c r="A33" s="86" t="s">
        <v>239</v>
      </c>
      <c r="B33" s="72" t="s">
        <v>238</v>
      </c>
      <c r="C33" s="73"/>
      <c r="D33" s="72" t="s">
        <v>80</v>
      </c>
      <c r="E33" s="73"/>
      <c r="F33" s="35" t="s">
        <v>237</v>
      </c>
      <c r="G33" s="72" t="s">
        <v>236</v>
      </c>
      <c r="H33" s="73"/>
      <c r="I33" s="72" t="s">
        <v>235</v>
      </c>
      <c r="J33" s="73"/>
      <c r="K33" s="103" t="s">
        <v>234</v>
      </c>
      <c r="L33" s="103"/>
      <c r="M33" s="103" t="s">
        <v>200</v>
      </c>
      <c r="N33" s="103"/>
      <c r="O33" s="103" t="s">
        <v>233</v>
      </c>
      <c r="P33" s="103"/>
    </row>
    <row r="34" spans="1:16" s="110" customFormat="1" ht="15">
      <c r="A34" s="105">
        <v>1</v>
      </c>
      <c r="B34" s="106">
        <v>2</v>
      </c>
      <c r="C34" s="107"/>
      <c r="D34" s="108">
        <v>3</v>
      </c>
      <c r="E34" s="108"/>
      <c r="F34" s="105">
        <v>4</v>
      </c>
      <c r="G34" s="108">
        <v>5</v>
      </c>
      <c r="H34" s="108"/>
      <c r="I34" s="108">
        <v>6</v>
      </c>
      <c r="J34" s="108"/>
      <c r="K34" s="108">
        <v>7</v>
      </c>
      <c r="L34" s="108"/>
      <c r="M34" s="109">
        <v>8</v>
      </c>
      <c r="N34" s="109"/>
      <c r="O34" s="109">
        <v>9</v>
      </c>
      <c r="P34" s="109"/>
    </row>
    <row r="35" spans="1:16" s="8" customFormat="1" ht="46.5" customHeight="1">
      <c r="A35" s="3" t="s">
        <v>228</v>
      </c>
      <c r="B35" s="111" t="s">
        <v>195</v>
      </c>
      <c r="C35" s="112"/>
      <c r="D35" s="72" t="s">
        <v>39</v>
      </c>
      <c r="E35" s="73"/>
      <c r="F35" s="35">
        <v>111</v>
      </c>
      <c r="G35" s="113">
        <f>'2019-2(6.1;6.2;6.3,6.4)'!D23</f>
        <v>6139212.17</v>
      </c>
      <c r="H35" s="73"/>
      <c r="I35" s="113">
        <f>'2019-2(6.1;6.2;6.3,6.4)'!H23</f>
        <v>3218214</v>
      </c>
      <c r="J35" s="73"/>
      <c r="K35" s="113">
        <f>'2019-2(6.1;6.2;6.3,6.4)'!L23</f>
        <v>2000000</v>
      </c>
      <c r="L35" s="73"/>
      <c r="M35" s="113">
        <f>'2019-2(6.1;6.2;6.3,6.4)'!D62</f>
        <v>2134000</v>
      </c>
      <c r="N35" s="73"/>
      <c r="O35" s="113">
        <f>'2019-2(6.1;6.2;6.3,6.4)'!H62</f>
        <v>2251370</v>
      </c>
      <c r="P35" s="73"/>
    </row>
    <row r="36" spans="1:16" s="8" customFormat="1" ht="15" hidden="1">
      <c r="A36" s="15"/>
      <c r="B36" s="15"/>
      <c r="C36" s="29"/>
      <c r="D36" s="72"/>
      <c r="E36" s="73"/>
      <c r="F36" s="35"/>
      <c r="G36" s="72"/>
      <c r="H36" s="73"/>
      <c r="I36" s="72"/>
      <c r="J36" s="73"/>
      <c r="K36" s="72"/>
      <c r="L36" s="73"/>
      <c r="M36" s="72"/>
      <c r="N36" s="73"/>
      <c r="O36" s="72"/>
      <c r="P36" s="73"/>
    </row>
    <row r="37" spans="1:16" s="8" customFormat="1" ht="15" hidden="1">
      <c r="A37" s="86"/>
      <c r="B37" s="86"/>
      <c r="C37" s="29"/>
      <c r="D37" s="72"/>
      <c r="E37" s="73"/>
      <c r="F37" s="35"/>
      <c r="G37" s="72"/>
      <c r="H37" s="73"/>
      <c r="I37" s="72"/>
      <c r="J37" s="73"/>
      <c r="K37" s="72"/>
      <c r="L37" s="73"/>
      <c r="M37" s="72"/>
      <c r="N37" s="73"/>
      <c r="O37" s="72"/>
      <c r="P37" s="73"/>
    </row>
    <row r="38" spans="1:16" s="8" customFormat="1" ht="15" hidden="1">
      <c r="A38" s="86"/>
      <c r="B38" s="86"/>
      <c r="C38" s="29"/>
      <c r="D38" s="72"/>
      <c r="E38" s="73"/>
      <c r="F38" s="35"/>
      <c r="G38" s="72"/>
      <c r="H38" s="73"/>
      <c r="I38" s="72"/>
      <c r="J38" s="73"/>
      <c r="K38" s="72"/>
      <c r="L38" s="73"/>
      <c r="M38" s="72"/>
      <c r="N38" s="73"/>
      <c r="O38" s="72"/>
      <c r="P38" s="73"/>
    </row>
    <row r="39" spans="1:16" s="8" customFormat="1" ht="15" hidden="1">
      <c r="A39" s="86"/>
      <c r="B39" s="114" t="s">
        <v>87</v>
      </c>
      <c r="C39" s="115"/>
      <c r="D39" s="36"/>
      <c r="E39" s="71"/>
      <c r="F39" s="35"/>
      <c r="G39" s="36"/>
      <c r="H39" s="71"/>
      <c r="I39" s="36"/>
      <c r="J39" s="71"/>
      <c r="K39" s="36"/>
      <c r="L39" s="71"/>
      <c r="M39" s="36"/>
      <c r="N39" s="71"/>
      <c r="O39" s="36"/>
      <c r="P39" s="71"/>
    </row>
    <row r="40" spans="1:16" s="8" customFormat="1" ht="15">
      <c r="A40" s="86"/>
      <c r="B40" s="116" t="s">
        <v>241</v>
      </c>
      <c r="C40" s="117"/>
      <c r="D40" s="72"/>
      <c r="E40" s="73"/>
      <c r="F40" s="35"/>
      <c r="G40" s="118">
        <f>G35</f>
        <v>6139212.17</v>
      </c>
      <c r="H40" s="119"/>
      <c r="I40" s="118">
        <f>I35</f>
        <v>3218214</v>
      </c>
      <c r="J40" s="119"/>
      <c r="K40" s="118">
        <f>K35</f>
        <v>2000000</v>
      </c>
      <c r="L40" s="119"/>
      <c r="M40" s="118">
        <f>M35</f>
        <v>2134000</v>
      </c>
      <c r="N40" s="119"/>
      <c r="O40" s="118">
        <f>O35</f>
        <v>2251370</v>
      </c>
      <c r="P40" s="119"/>
    </row>
    <row r="41" spans="1:11" s="8" customFormat="1" ht="34.5" customHeight="1">
      <c r="A41" s="122" t="s">
        <v>186</v>
      </c>
      <c r="B41" s="122"/>
      <c r="C41" s="122"/>
      <c r="D41" s="123"/>
      <c r="E41" s="123"/>
      <c r="F41" s="124"/>
      <c r="G41" s="124"/>
      <c r="H41" s="125"/>
      <c r="I41" s="93" t="s">
        <v>187</v>
      </c>
      <c r="J41" s="93"/>
      <c r="K41" s="126"/>
    </row>
    <row r="42" spans="1:11" s="8" customFormat="1" ht="16.5">
      <c r="A42" s="127"/>
      <c r="B42" s="127"/>
      <c r="D42" s="128" t="s">
        <v>9</v>
      </c>
      <c r="E42" s="128"/>
      <c r="F42" s="129"/>
      <c r="G42" s="129"/>
      <c r="I42" s="130" t="s">
        <v>38</v>
      </c>
      <c r="J42" s="130"/>
      <c r="K42" s="131"/>
    </row>
    <row r="43" spans="1:11" s="8" customFormat="1" ht="34.5" customHeight="1">
      <c r="A43" s="132" t="s">
        <v>360</v>
      </c>
      <c r="B43" s="132"/>
      <c r="C43" s="132"/>
      <c r="D43" s="123"/>
      <c r="E43" s="123"/>
      <c r="F43" s="124"/>
      <c r="G43" s="124"/>
      <c r="H43" s="125"/>
      <c r="I43" s="93" t="s">
        <v>361</v>
      </c>
      <c r="J43" s="93"/>
      <c r="K43" s="126"/>
    </row>
    <row r="44" spans="1:11" s="8" customFormat="1" ht="16.5">
      <c r="A44" s="127"/>
      <c r="B44" s="127"/>
      <c r="D44" s="128" t="s">
        <v>9</v>
      </c>
      <c r="E44" s="128"/>
      <c r="F44" s="129"/>
      <c r="G44" s="129"/>
      <c r="I44" s="130" t="s">
        <v>38</v>
      </c>
      <c r="J44" s="130"/>
      <c r="K44" s="131"/>
    </row>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106">
    <mergeCell ref="K40:L40"/>
    <mergeCell ref="M40:N40"/>
    <mergeCell ref="O40:P40"/>
    <mergeCell ref="B39:C39"/>
    <mergeCell ref="D40:E40"/>
    <mergeCell ref="G40:H40"/>
    <mergeCell ref="I40:J40"/>
    <mergeCell ref="B33:C33"/>
    <mergeCell ref="B34:C34"/>
    <mergeCell ref="B35:C35"/>
    <mergeCell ref="B21:C21"/>
    <mergeCell ref="B22:C22"/>
    <mergeCell ref="B23:C23"/>
    <mergeCell ref="B27:C27"/>
    <mergeCell ref="M21:N21"/>
    <mergeCell ref="O21:P21"/>
    <mergeCell ref="D21:E21"/>
    <mergeCell ref="A6:K6"/>
    <mergeCell ref="B8:G8"/>
    <mergeCell ref="B13:E13"/>
    <mergeCell ref="B9:G9"/>
    <mergeCell ref="D38:E38"/>
    <mergeCell ref="D22:E22"/>
    <mergeCell ref="G21:H21"/>
    <mergeCell ref="I21:J21"/>
    <mergeCell ref="O22:P22"/>
    <mergeCell ref="G22:H22"/>
    <mergeCell ref="I22:J22"/>
    <mergeCell ref="K22:L22"/>
    <mergeCell ref="M22:N22"/>
    <mergeCell ref="K21:L21"/>
    <mergeCell ref="D28:E28"/>
    <mergeCell ref="A43:C43"/>
    <mergeCell ref="I43:J43"/>
    <mergeCell ref="D24:E24"/>
    <mergeCell ref="D25:E25"/>
    <mergeCell ref="D34:E34"/>
    <mergeCell ref="D36:E36"/>
    <mergeCell ref="D37:E37"/>
    <mergeCell ref="A41:C41"/>
    <mergeCell ref="I41:J41"/>
    <mergeCell ref="O26:P26"/>
    <mergeCell ref="D44:E44"/>
    <mergeCell ref="I44:J44"/>
    <mergeCell ref="D42:E42"/>
    <mergeCell ref="I42:J42"/>
    <mergeCell ref="G24:H24"/>
    <mergeCell ref="I24:J24"/>
    <mergeCell ref="G26:H26"/>
    <mergeCell ref="G28:H28"/>
    <mergeCell ref="I28:J28"/>
    <mergeCell ref="K24:L24"/>
    <mergeCell ref="G25:H25"/>
    <mergeCell ref="I25:J25"/>
    <mergeCell ref="D23:E23"/>
    <mergeCell ref="G23:H23"/>
    <mergeCell ref="I23:J23"/>
    <mergeCell ref="K23:L23"/>
    <mergeCell ref="O25:P25"/>
    <mergeCell ref="M23:N23"/>
    <mergeCell ref="O23:P23"/>
    <mergeCell ref="O24:P24"/>
    <mergeCell ref="K33:L33"/>
    <mergeCell ref="M33:N33"/>
    <mergeCell ref="M24:N24"/>
    <mergeCell ref="M25:N25"/>
    <mergeCell ref="K25:L25"/>
    <mergeCell ref="O28:P28"/>
    <mergeCell ref="O33:P33"/>
    <mergeCell ref="G34:H34"/>
    <mergeCell ref="I34:J34"/>
    <mergeCell ref="K34:L34"/>
    <mergeCell ref="M34:N34"/>
    <mergeCell ref="O34:P34"/>
    <mergeCell ref="G33:H33"/>
    <mergeCell ref="I33:J33"/>
    <mergeCell ref="O35:P35"/>
    <mergeCell ref="G36:H36"/>
    <mergeCell ref="I36:J36"/>
    <mergeCell ref="K36:L36"/>
    <mergeCell ref="M36:N36"/>
    <mergeCell ref="O36:P36"/>
    <mergeCell ref="G35:H35"/>
    <mergeCell ref="I35:J35"/>
    <mergeCell ref="K35:L35"/>
    <mergeCell ref="M35:N35"/>
    <mergeCell ref="O37:P37"/>
    <mergeCell ref="G38:H38"/>
    <mergeCell ref="I38:J38"/>
    <mergeCell ref="K38:L38"/>
    <mergeCell ref="M38:N38"/>
    <mergeCell ref="O38:P38"/>
    <mergeCell ref="G37:H37"/>
    <mergeCell ref="I37:J37"/>
    <mergeCell ref="K37:L37"/>
    <mergeCell ref="M37:N37"/>
    <mergeCell ref="L1:O1"/>
    <mergeCell ref="L4:O4"/>
    <mergeCell ref="D33:E33"/>
    <mergeCell ref="D35:E35"/>
    <mergeCell ref="D26:E26"/>
    <mergeCell ref="K28:L28"/>
    <mergeCell ref="M28:N28"/>
    <mergeCell ref="I26:J26"/>
    <mergeCell ref="K26:L26"/>
    <mergeCell ref="M26:N26"/>
  </mergeCells>
  <printOptions horizontalCentered="1"/>
  <pageMargins left="0" right="0" top="0.2755905511811024" bottom="0" header="0" footer="0"/>
  <pageSetup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tabColor theme="3" tint="-0.24997000396251678"/>
    <pageSetUpPr fitToPage="1"/>
  </sheetPr>
  <dimension ref="A1:K8"/>
  <sheetViews>
    <sheetView zoomScale="70" zoomScaleNormal="70" zoomScaleSheetLayoutView="85" zoomScalePageLayoutView="0" workbookViewId="0" topLeftCell="A1">
      <selection activeCell="D21" sqref="D21:E21"/>
    </sheetView>
  </sheetViews>
  <sheetFormatPr defaultColWidth="9.00390625" defaultRowHeight="15.75"/>
  <cols>
    <col min="1" max="1" width="8.625" style="0" customWidth="1"/>
    <col min="2" max="2" width="50.375" style="0" customWidth="1"/>
    <col min="3" max="3" width="10.625" style="0" customWidth="1"/>
    <col min="4" max="4" width="12.00390625" style="0" customWidth="1"/>
    <col min="5" max="5" width="11.25390625" style="0" customWidth="1"/>
    <col min="6" max="6" width="11.625" style="0" customWidth="1"/>
    <col min="7" max="7" width="11.375" style="0" customWidth="1"/>
    <col min="8" max="8" width="11.25390625" style="0" customWidth="1"/>
    <col min="9" max="9" width="34.625" style="0" customWidth="1"/>
    <col min="10" max="10" width="9.875" style="0" customWidth="1"/>
    <col min="11" max="11" width="10.00390625" style="0" customWidth="1"/>
    <col min="12" max="12" width="10.50390625" style="0" customWidth="1"/>
  </cols>
  <sheetData>
    <row r="1" spans="1:7" s="196" customFormat="1" ht="15">
      <c r="A1" s="194" t="s">
        <v>317</v>
      </c>
      <c r="B1" s="195" t="s">
        <v>318</v>
      </c>
      <c r="C1" s="195"/>
      <c r="D1" s="195"/>
      <c r="E1" s="195"/>
      <c r="F1" s="195"/>
      <c r="G1" s="195"/>
    </row>
    <row r="2" spans="1:7" s="196" customFormat="1" ht="15">
      <c r="A2" s="194"/>
      <c r="B2" s="195"/>
      <c r="C2" s="195"/>
      <c r="D2" s="195"/>
      <c r="E2" s="195"/>
      <c r="F2" s="195"/>
      <c r="G2" s="195"/>
    </row>
    <row r="3" spans="1:9" s="196" customFormat="1" ht="37.5" customHeight="1">
      <c r="A3" s="197" t="s">
        <v>120</v>
      </c>
      <c r="B3" s="198" t="s">
        <v>319</v>
      </c>
      <c r="C3" s="198"/>
      <c r="D3" s="198"/>
      <c r="E3" s="198"/>
      <c r="F3" s="198"/>
      <c r="G3" s="198"/>
      <c r="H3" s="198"/>
      <c r="I3" s="198"/>
    </row>
    <row r="4" spans="1:9" s="196" customFormat="1" ht="97.5" customHeight="1">
      <c r="A4" s="197"/>
      <c r="B4" s="82" t="s">
        <v>348</v>
      </c>
      <c r="C4" s="82"/>
      <c r="D4" s="82"/>
      <c r="E4" s="82"/>
      <c r="F4" s="82"/>
      <c r="G4" s="82"/>
      <c r="H4" s="82"/>
      <c r="I4" s="82"/>
    </row>
    <row r="5" spans="1:10" s="196" customFormat="1" ht="55.5" customHeight="1">
      <c r="A5" s="199"/>
      <c r="B5" s="199" t="s">
        <v>192</v>
      </c>
      <c r="C5" s="199"/>
      <c r="D5" s="200"/>
      <c r="E5" s="200"/>
      <c r="F5" s="201"/>
      <c r="G5" s="202"/>
      <c r="H5" s="203" t="s">
        <v>187</v>
      </c>
      <c r="I5" s="203"/>
      <c r="J5" s="204"/>
    </row>
    <row r="6" spans="1:9" s="196" customFormat="1" ht="16.5" customHeight="1">
      <c r="A6" s="205"/>
      <c r="E6" s="206" t="s">
        <v>9</v>
      </c>
      <c r="F6" s="206"/>
      <c r="H6" s="207" t="s">
        <v>38</v>
      </c>
      <c r="I6" s="207"/>
    </row>
    <row r="7" spans="1:11" s="196" customFormat="1" ht="45" customHeight="1">
      <c r="A7" s="208"/>
      <c r="B7" s="209" t="s">
        <v>360</v>
      </c>
      <c r="C7" s="209"/>
      <c r="D7" s="200"/>
      <c r="E7" s="200"/>
      <c r="F7" s="210"/>
      <c r="G7" s="124"/>
      <c r="H7" s="203" t="s">
        <v>361</v>
      </c>
      <c r="I7" s="203"/>
      <c r="J7" s="211"/>
      <c r="K7" s="211"/>
    </row>
    <row r="8" spans="1:11" s="196" customFormat="1" ht="30" customHeight="1">
      <c r="A8" s="205"/>
      <c r="B8" s="127"/>
      <c r="C8" s="127"/>
      <c r="D8" s="8"/>
      <c r="E8" s="212" t="s">
        <v>9</v>
      </c>
      <c r="F8" s="213"/>
      <c r="G8" s="129"/>
      <c r="H8" s="207" t="s">
        <v>38</v>
      </c>
      <c r="I8" s="207"/>
      <c r="J8" s="130"/>
      <c r="K8" s="130"/>
    </row>
    <row r="9" s="8" customFormat="1" ht="15"/>
    <row r="10" s="8" customFormat="1" ht="15"/>
    <row r="11" s="8" customFormat="1" ht="15"/>
    <row r="12" s="8" customFormat="1" ht="15"/>
    <row r="13" s="8" customFormat="1" ht="15"/>
    <row r="14" s="8" customFormat="1" ht="15"/>
    <row r="15" s="8" customFormat="1" ht="15"/>
    <row r="16" s="8" customFormat="1" ht="15"/>
    <row r="17" s="8" customFormat="1" ht="15"/>
    <row r="18" s="8" customFormat="1" ht="15"/>
    <row r="19" s="8" customFormat="1" ht="15"/>
    <row r="20" s="8" customFormat="1" ht="15"/>
    <row r="21" s="8" customFormat="1" ht="15"/>
    <row r="22" s="8" customFormat="1" ht="15"/>
    <row r="23" s="8" customFormat="1" ht="15"/>
    <row r="24" s="8" customFormat="1" ht="15"/>
    <row r="25" s="8" customFormat="1" ht="15"/>
    <row r="26" s="8" customFormat="1" ht="15"/>
    <row r="27" s="8" customFormat="1" ht="15"/>
    <row r="28" s="8" customFormat="1" ht="15"/>
    <row r="29" s="8" customFormat="1" ht="15"/>
    <row r="30" s="8" customFormat="1" ht="15"/>
    <row r="31" s="8" customFormat="1" ht="15"/>
    <row r="32" s="8" customFormat="1" ht="15"/>
    <row r="33" s="8" customFormat="1" ht="15"/>
    <row r="34" s="8" customFormat="1" ht="15"/>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10">
    <mergeCell ref="J7:K7"/>
    <mergeCell ref="J8:K8"/>
    <mergeCell ref="E8:F8"/>
    <mergeCell ref="H8:I8"/>
    <mergeCell ref="B4:I4"/>
    <mergeCell ref="B3:I3"/>
    <mergeCell ref="H5:I5"/>
    <mergeCell ref="E6:F6"/>
    <mergeCell ref="H6:I6"/>
    <mergeCell ref="H7:I7"/>
  </mergeCells>
  <printOptions horizontalCentered="1"/>
  <pageMargins left="0" right="0" top="0.35433070866141736" bottom="0" header="0" footer="0"/>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theme="3" tint="-0.24997000396251678"/>
    <pageSetUpPr fitToPage="1"/>
  </sheetPr>
  <dimension ref="A1:N241"/>
  <sheetViews>
    <sheetView view="pageBreakPreview" zoomScaleSheetLayoutView="100" zoomScalePageLayoutView="0" workbookViewId="0" topLeftCell="A10">
      <selection activeCell="D21" sqref="D21:E21"/>
    </sheetView>
  </sheetViews>
  <sheetFormatPr defaultColWidth="9.00390625" defaultRowHeight="15.75"/>
  <cols>
    <col min="1" max="1" width="12.625" style="9" customWidth="1"/>
    <col min="2" max="2" width="38.25390625" style="9" customWidth="1"/>
    <col min="3" max="3" width="10.50390625" style="9" customWidth="1"/>
    <col min="4" max="4" width="11.75390625" style="9" customWidth="1"/>
    <col min="5" max="5" width="12.75390625" style="9" customWidth="1"/>
    <col min="6" max="6" width="13.50390625" style="9" customWidth="1"/>
    <col min="7" max="7" width="28.75390625" style="9" customWidth="1"/>
    <col min="8" max="8" width="31.375" style="0" customWidth="1"/>
    <col min="9" max="9" width="20.375" style="1" customWidth="1"/>
    <col min="10" max="10" width="8.75390625" style="1" customWidth="1"/>
    <col min="11" max="11" width="9.00390625" style="1" hidden="1" customWidth="1"/>
    <col min="12" max="16384" width="9.00390625" style="1" customWidth="1"/>
  </cols>
  <sheetData>
    <row r="1" spans="1:11" s="133" customFormat="1" ht="15">
      <c r="A1" s="8"/>
      <c r="B1" s="8"/>
      <c r="C1" s="8"/>
      <c r="D1" s="8"/>
      <c r="E1" s="8"/>
      <c r="F1" s="8"/>
      <c r="G1" s="8" t="s">
        <v>218</v>
      </c>
      <c r="H1" s="8"/>
      <c r="J1" s="8"/>
      <c r="K1" s="8"/>
    </row>
    <row r="2" spans="1:11" s="133" customFormat="1" ht="15">
      <c r="A2" s="8"/>
      <c r="B2" s="8"/>
      <c r="C2" s="8"/>
      <c r="D2" s="8"/>
      <c r="E2" s="8"/>
      <c r="F2" s="8"/>
      <c r="G2" s="8" t="s">
        <v>327</v>
      </c>
      <c r="H2" s="8"/>
      <c r="J2" s="8"/>
      <c r="K2" s="8"/>
    </row>
    <row r="3" spans="1:11" s="133" customFormat="1" ht="15">
      <c r="A3" s="8"/>
      <c r="B3" s="8"/>
      <c r="C3" s="8"/>
      <c r="D3" s="8"/>
      <c r="E3" s="8"/>
      <c r="F3" s="8"/>
      <c r="G3" s="8" t="s">
        <v>198</v>
      </c>
      <c r="H3" s="8"/>
      <c r="J3" s="8"/>
      <c r="K3" s="8"/>
    </row>
    <row r="4" spans="1:11" s="133" customFormat="1" ht="6.75" customHeight="1">
      <c r="A4" s="8"/>
      <c r="B4" s="8"/>
      <c r="C4" s="8"/>
      <c r="D4" s="8"/>
      <c r="E4" s="8"/>
      <c r="F4" s="8"/>
      <c r="G4" s="8"/>
      <c r="H4" s="8"/>
      <c r="J4" s="8"/>
      <c r="K4" s="8"/>
    </row>
    <row r="5" spans="1:11" s="133" customFormat="1" ht="15" hidden="1">
      <c r="A5" s="8"/>
      <c r="B5" s="8"/>
      <c r="C5" s="8"/>
      <c r="D5" s="8"/>
      <c r="E5" s="8"/>
      <c r="F5" s="8"/>
      <c r="G5" s="8"/>
      <c r="H5" s="8"/>
      <c r="I5" s="8"/>
      <c r="J5" s="8"/>
      <c r="K5" s="8"/>
    </row>
    <row r="6" spans="1:9" s="133" customFormat="1" ht="25.5" customHeight="1" thickBot="1">
      <c r="A6" s="92" t="s">
        <v>328</v>
      </c>
      <c r="B6" s="92"/>
      <c r="C6" s="92"/>
      <c r="D6" s="92"/>
      <c r="E6" s="92"/>
      <c r="F6" s="92"/>
      <c r="G6" s="92"/>
      <c r="H6" s="92"/>
      <c r="I6" s="8"/>
    </row>
    <row r="7" spans="1:9" s="133" customFormat="1" ht="15">
      <c r="A7" s="8"/>
      <c r="B7" s="8"/>
      <c r="C7" s="8"/>
      <c r="D7" s="8"/>
      <c r="E7" s="8"/>
      <c r="F7" s="8"/>
      <c r="G7" s="8"/>
      <c r="H7" s="8"/>
      <c r="I7" s="8"/>
    </row>
    <row r="8" spans="1:14" s="175" customFormat="1" ht="13.5">
      <c r="A8" s="171" t="s">
        <v>20</v>
      </c>
      <c r="B8" s="172" t="s">
        <v>39</v>
      </c>
      <c r="C8" s="172"/>
      <c r="D8" s="172"/>
      <c r="E8" s="172"/>
      <c r="F8" s="172"/>
      <c r="G8" s="173"/>
      <c r="H8" s="49" t="s">
        <v>224</v>
      </c>
      <c r="I8" s="50"/>
      <c r="J8" s="51"/>
      <c r="K8" s="51"/>
      <c r="L8" s="174"/>
      <c r="M8" s="174"/>
      <c r="N8" s="174"/>
    </row>
    <row r="9" spans="1:14" s="52" customFormat="1" ht="18" customHeight="1">
      <c r="A9" s="176" t="s">
        <v>1</v>
      </c>
      <c r="B9" s="177" t="s">
        <v>56</v>
      </c>
      <c r="C9" s="177"/>
      <c r="D9" s="177"/>
      <c r="E9" s="177"/>
      <c r="F9" s="177"/>
      <c r="G9" s="83" t="s">
        <v>231</v>
      </c>
      <c r="H9" s="83"/>
      <c r="I9" s="83"/>
      <c r="J9" s="69"/>
      <c r="K9" s="69"/>
      <c r="L9" s="69"/>
      <c r="M9" s="69"/>
      <c r="N9" s="178"/>
    </row>
    <row r="10" spans="1:11" s="52" customFormat="1" ht="6" customHeight="1">
      <c r="A10" s="179"/>
      <c r="J10" s="70"/>
      <c r="K10" s="70"/>
    </row>
    <row r="11" spans="1:14" s="52" customFormat="1" ht="12.75">
      <c r="A11" s="180" t="s">
        <v>22</v>
      </c>
      <c r="B11" s="181" t="str">
        <f>B8</f>
        <v>Виконавчий комітет Сумської міської ради</v>
      </c>
      <c r="C11" s="181"/>
      <c r="D11" s="181"/>
      <c r="E11" s="181"/>
      <c r="F11" s="181"/>
      <c r="G11" s="53"/>
      <c r="H11" s="54" t="s">
        <v>230</v>
      </c>
      <c r="I11" s="53"/>
      <c r="J11" s="56"/>
      <c r="K11" s="56"/>
      <c r="L11" s="182"/>
      <c r="M11" s="182"/>
      <c r="N11" s="182"/>
    </row>
    <row r="12" spans="1:14" s="52" customFormat="1" ht="12.75">
      <c r="A12" s="176" t="s">
        <v>1</v>
      </c>
      <c r="B12" s="183" t="s">
        <v>359</v>
      </c>
      <c r="C12" s="183"/>
      <c r="D12" s="183"/>
      <c r="E12" s="183"/>
      <c r="F12" s="183"/>
      <c r="G12" s="55" t="s">
        <v>231</v>
      </c>
      <c r="H12" s="55"/>
      <c r="I12" s="55"/>
      <c r="J12" s="55"/>
      <c r="K12" s="55"/>
      <c r="L12" s="55"/>
      <c r="M12" s="55"/>
      <c r="N12" s="178"/>
    </row>
    <row r="13" spans="1:10" s="52" customFormat="1" ht="9" customHeight="1">
      <c r="A13" s="179"/>
      <c r="J13" s="70"/>
    </row>
    <row r="14" spans="1:14" s="52" customFormat="1" ht="27" customHeight="1">
      <c r="A14" s="180" t="s">
        <v>25</v>
      </c>
      <c r="B14" s="84" t="s">
        <v>195</v>
      </c>
      <c r="C14" s="84"/>
      <c r="D14" s="84"/>
      <c r="E14" s="84"/>
      <c r="F14" s="84"/>
      <c r="G14" s="56"/>
      <c r="H14" s="54" t="s">
        <v>331</v>
      </c>
      <c r="I14" s="56"/>
      <c r="J14" s="56"/>
      <c r="K14" s="56"/>
      <c r="L14" s="182"/>
      <c r="M14" s="182"/>
      <c r="N14" s="182"/>
    </row>
    <row r="15" spans="1:14" s="52" customFormat="1" ht="33" customHeight="1">
      <c r="A15" s="176" t="s">
        <v>1</v>
      </c>
      <c r="B15" s="184" t="s">
        <v>242</v>
      </c>
      <c r="C15" s="184"/>
      <c r="D15" s="184"/>
      <c r="E15" s="184"/>
      <c r="F15" s="184"/>
      <c r="G15" s="83" t="s">
        <v>329</v>
      </c>
      <c r="H15" s="83"/>
      <c r="I15" s="83"/>
      <c r="J15" s="55"/>
      <c r="K15" s="55"/>
      <c r="L15" s="55"/>
      <c r="M15" s="55"/>
      <c r="N15" s="178"/>
    </row>
    <row r="16" spans="1:9" s="133" customFormat="1" ht="15.75" customHeight="1">
      <c r="A16" s="137" t="s">
        <v>27</v>
      </c>
      <c r="B16" s="138" t="s">
        <v>330</v>
      </c>
      <c r="C16" s="138"/>
      <c r="D16" s="138"/>
      <c r="E16" s="138"/>
      <c r="F16" s="138"/>
      <c r="G16" s="138"/>
      <c r="H16" s="138"/>
      <c r="I16" s="8"/>
    </row>
    <row r="17" spans="1:9" s="133" customFormat="1" ht="15">
      <c r="A17" s="137"/>
      <c r="B17" s="137"/>
      <c r="C17" s="139"/>
      <c r="D17" s="139"/>
      <c r="E17" s="139"/>
      <c r="F17" s="139"/>
      <c r="G17" s="139"/>
      <c r="H17" s="139"/>
      <c r="I17" s="8"/>
    </row>
    <row r="18" spans="1:9" s="133" customFormat="1" ht="18" customHeight="1">
      <c r="A18" s="140" t="s">
        <v>243</v>
      </c>
      <c r="B18" s="138" t="s">
        <v>332</v>
      </c>
      <c r="C18" s="138"/>
      <c r="D18" s="138"/>
      <c r="E18" s="138"/>
      <c r="F18" s="138"/>
      <c r="G18" s="138"/>
      <c r="H18" s="138"/>
      <c r="I18" s="8"/>
    </row>
    <row r="19" spans="1:9" s="133" customFormat="1" ht="15">
      <c r="A19" s="8"/>
      <c r="B19" s="8"/>
      <c r="C19" s="8"/>
      <c r="D19" s="8"/>
      <c r="E19" s="8"/>
      <c r="F19" s="8"/>
      <c r="G19" s="6" t="s">
        <v>81</v>
      </c>
      <c r="I19" s="8"/>
    </row>
    <row r="20" spans="1:8" s="37" customFormat="1" ht="42.75" customHeight="1">
      <c r="A20" s="142" t="s">
        <v>303</v>
      </c>
      <c r="B20" s="142" t="s">
        <v>55</v>
      </c>
      <c r="C20" s="142" t="s">
        <v>253</v>
      </c>
      <c r="D20" s="142" t="s">
        <v>333</v>
      </c>
      <c r="E20" s="72" t="s">
        <v>274</v>
      </c>
      <c r="F20" s="73"/>
      <c r="G20" s="142" t="s">
        <v>334</v>
      </c>
      <c r="H20" s="143"/>
    </row>
    <row r="21" spans="1:8" s="37" customFormat="1" ht="72" customHeight="1">
      <c r="A21" s="144"/>
      <c r="B21" s="144"/>
      <c r="C21" s="144"/>
      <c r="D21" s="144"/>
      <c r="E21" s="86" t="s">
        <v>121</v>
      </c>
      <c r="F21" s="36" t="s">
        <v>95</v>
      </c>
      <c r="G21" s="144"/>
      <c r="H21" s="143"/>
    </row>
    <row r="22" spans="1:8" s="146" customFormat="1" ht="12.75">
      <c r="A22" s="41">
        <v>1</v>
      </c>
      <c r="B22" s="145">
        <v>2</v>
      </c>
      <c r="C22" s="41">
        <v>3</v>
      </c>
      <c r="D22" s="41">
        <v>4</v>
      </c>
      <c r="E22" s="41">
        <v>5</v>
      </c>
      <c r="F22" s="41">
        <v>6</v>
      </c>
      <c r="G22" s="41">
        <v>7</v>
      </c>
      <c r="H22" s="104"/>
    </row>
    <row r="23" spans="1:8" s="146" customFormat="1" ht="12.75">
      <c r="A23" s="3" t="s">
        <v>45</v>
      </c>
      <c r="B23" s="29" t="s">
        <v>103</v>
      </c>
      <c r="C23" s="40">
        <f>'2019-2(6.1;6.2;6.3,6.4)'!C8</f>
        <v>33662979</v>
      </c>
      <c r="D23" s="41">
        <f>'2019-2(6.1;6.2;6.3,6.4)'!G8</f>
        <v>52440920</v>
      </c>
      <c r="E23" s="41">
        <f>'2019-2(6.1;6.2;6.3,6.4)'!K8</f>
        <v>67900413</v>
      </c>
      <c r="F23" s="41">
        <v>0</v>
      </c>
      <c r="G23" s="41"/>
      <c r="H23" s="104"/>
    </row>
    <row r="24" spans="1:8" s="146" customFormat="1" ht="12.75">
      <c r="A24" s="86">
        <v>2120</v>
      </c>
      <c r="B24" s="29" t="s">
        <v>104</v>
      </c>
      <c r="C24" s="40">
        <f>'2019-2(6.1;6.2;6.3,6.4)'!C9</f>
        <v>7392362.16</v>
      </c>
      <c r="D24" s="41">
        <f>'2019-2(6.1;6.2;6.3,6.4)'!G9</f>
        <v>11537006</v>
      </c>
      <c r="E24" s="41">
        <f>'2019-2(6.1;6.2;6.3,6.4)'!K9</f>
        <v>14938109</v>
      </c>
      <c r="F24" s="41">
        <v>0</v>
      </c>
      <c r="G24" s="41"/>
      <c r="H24" s="104"/>
    </row>
    <row r="25" spans="1:8" s="146" customFormat="1" ht="12.75">
      <c r="A25" s="86">
        <v>2210</v>
      </c>
      <c r="B25" s="29" t="s">
        <v>105</v>
      </c>
      <c r="C25" s="40">
        <f>'2019-2(6.1;6.2;6.3,6.4)'!C10</f>
        <v>2379629.46</v>
      </c>
      <c r="D25" s="41">
        <f>'2019-2(6.1;6.2;6.3,6.4)'!G10</f>
        <v>2595025</v>
      </c>
      <c r="E25" s="41">
        <f>'2019-2(6.1;6.2;6.3,6.4)'!K10</f>
        <v>2658050</v>
      </c>
      <c r="F25" s="41">
        <v>0</v>
      </c>
      <c r="G25" s="41"/>
      <c r="H25" s="104"/>
    </row>
    <row r="26" spans="1:8" s="146" customFormat="1" ht="12.75" hidden="1">
      <c r="A26" s="86">
        <v>2220</v>
      </c>
      <c r="B26" s="29" t="s">
        <v>40</v>
      </c>
      <c r="C26" s="40"/>
      <c r="D26" s="41"/>
      <c r="E26" s="41"/>
      <c r="F26" s="41"/>
      <c r="G26" s="41"/>
      <c r="H26" s="104"/>
    </row>
    <row r="27" spans="1:8" s="146" customFormat="1" ht="12.75" hidden="1">
      <c r="A27" s="86">
        <v>2230</v>
      </c>
      <c r="B27" s="29" t="s">
        <v>41</v>
      </c>
      <c r="C27" s="40"/>
      <c r="D27" s="41"/>
      <c r="E27" s="41"/>
      <c r="F27" s="41"/>
      <c r="G27" s="41"/>
      <c r="H27" s="104"/>
    </row>
    <row r="28" spans="1:8" s="124" customFormat="1" ht="12.75" customHeight="1">
      <c r="A28" s="86">
        <v>2240</v>
      </c>
      <c r="B28" s="29" t="s">
        <v>123</v>
      </c>
      <c r="C28" s="40">
        <f>'2019-2(6.1;6.2;6.3,6.4)'!C11</f>
        <v>5173823.51</v>
      </c>
      <c r="D28" s="40">
        <f>'2019-2(6.1;6.2;6.3,6.4)'!G11</f>
        <v>5065375</v>
      </c>
      <c r="E28" s="40">
        <f>'2019-2(6.1;6.2;6.3,6.4)'!K11</f>
        <v>5077300</v>
      </c>
      <c r="F28" s="65">
        <v>0</v>
      </c>
      <c r="G28" s="65"/>
      <c r="H28" s="148"/>
    </row>
    <row r="29" spans="1:8" s="124" customFormat="1" ht="13.5" customHeight="1">
      <c r="A29" s="86">
        <v>2250</v>
      </c>
      <c r="B29" s="29" t="s">
        <v>42</v>
      </c>
      <c r="C29" s="40">
        <f>'2019-2(6.1;6.2;6.3,6.4)'!C12</f>
        <v>75174.28</v>
      </c>
      <c r="D29" s="40">
        <f>'2019-2(6.1;6.2;6.3,6.4)'!G12</f>
        <v>95300</v>
      </c>
      <c r="E29" s="40">
        <f>'2019-2(6.1;6.2;6.3,6.4)'!K12</f>
        <v>120000</v>
      </c>
      <c r="F29" s="65">
        <v>0</v>
      </c>
      <c r="G29" s="65"/>
      <c r="H29" s="148"/>
    </row>
    <row r="30" spans="1:8" s="124" customFormat="1" ht="15" hidden="1">
      <c r="A30" s="86">
        <v>2260</v>
      </c>
      <c r="B30" s="29" t="s">
        <v>106</v>
      </c>
      <c r="C30" s="40"/>
      <c r="D30" s="65"/>
      <c r="E30" s="41"/>
      <c r="F30" s="65"/>
      <c r="G30" s="65"/>
      <c r="H30" s="148"/>
    </row>
    <row r="31" spans="1:8" s="124" customFormat="1" ht="14.25" customHeight="1">
      <c r="A31" s="86">
        <v>2270</v>
      </c>
      <c r="B31" s="29" t="s">
        <v>43</v>
      </c>
      <c r="C31" s="40">
        <f>C34+C35+C36+C32+C33</f>
        <v>1611841.9800000002</v>
      </c>
      <c r="D31" s="40">
        <f>D34+D35+D36+D32+D33</f>
        <v>2204532</v>
      </c>
      <c r="E31" s="40">
        <f>E34+E35+E36+E32+E33</f>
        <v>2571728</v>
      </c>
      <c r="F31" s="65">
        <v>0</v>
      </c>
      <c r="G31" s="65"/>
      <c r="H31" s="148"/>
    </row>
    <row r="32" spans="1:8" s="124" customFormat="1" ht="14.25" customHeight="1">
      <c r="A32" s="86">
        <v>2271</v>
      </c>
      <c r="B32" s="29" t="s">
        <v>155</v>
      </c>
      <c r="C32" s="40">
        <f>'2019-2(6.1;6.2;6.3,6.4)'!C14</f>
        <v>953392.51</v>
      </c>
      <c r="D32" s="40">
        <f>'2019-2(6.1;6.2;6.3,6.4)'!G14</f>
        <v>1194000</v>
      </c>
      <c r="E32" s="40">
        <f>'2019-2(6.1;6.2;6.3,6.4)'!K14</f>
        <v>1375573</v>
      </c>
      <c r="F32" s="65">
        <v>0</v>
      </c>
      <c r="G32" s="65"/>
      <c r="H32" s="148"/>
    </row>
    <row r="33" spans="1:8" s="124" customFormat="1" ht="14.25" customHeight="1">
      <c r="A33" s="86">
        <v>2272</v>
      </c>
      <c r="B33" s="29" t="s">
        <v>112</v>
      </c>
      <c r="C33" s="40">
        <f>'2019-2(6.1;6.2;6.3,6.4)'!C15</f>
        <v>28790.61</v>
      </c>
      <c r="D33" s="40">
        <f>'2019-2(6.1;6.2;6.3,6.4)'!G15</f>
        <v>42140</v>
      </c>
      <c r="E33" s="40">
        <f>'2019-2(6.1;6.2;6.3,6.4)'!K15</f>
        <v>49092</v>
      </c>
      <c r="F33" s="65">
        <v>0</v>
      </c>
      <c r="G33" s="65"/>
      <c r="H33" s="148"/>
    </row>
    <row r="34" spans="1:8" s="124" customFormat="1" ht="14.25" customHeight="1">
      <c r="A34" s="86">
        <v>2273</v>
      </c>
      <c r="B34" s="29" t="s">
        <v>113</v>
      </c>
      <c r="C34" s="40">
        <f>'2019-2(6.1;6.2;6.3,6.4)'!C16</f>
        <v>536513.32</v>
      </c>
      <c r="D34" s="40">
        <f>'2019-2(6.1;6.2;6.3,6.4)'!G16</f>
        <v>847204</v>
      </c>
      <c r="E34" s="40">
        <f>'2019-2(6.1;6.2;6.3,6.4)'!K16</f>
        <v>996683</v>
      </c>
      <c r="F34" s="65">
        <v>0</v>
      </c>
      <c r="G34" s="65"/>
      <c r="H34" s="148"/>
    </row>
    <row r="35" spans="1:8" s="124" customFormat="1" ht="13.5" customHeight="1">
      <c r="A35" s="86">
        <v>2274</v>
      </c>
      <c r="B35" s="29" t="s">
        <v>142</v>
      </c>
      <c r="C35" s="40">
        <f>'2019-2(6.1;6.2;6.3,6.4)'!C17</f>
        <v>93145.54</v>
      </c>
      <c r="D35" s="40">
        <f>'2019-2(6.1;6.2;6.3,6.4)'!G17</f>
        <v>120438</v>
      </c>
      <c r="E35" s="40">
        <f>'2019-2(6.1;6.2;6.3,6.4)'!K17</f>
        <v>150380</v>
      </c>
      <c r="F35" s="65">
        <v>0</v>
      </c>
      <c r="G35" s="65"/>
      <c r="H35" s="148"/>
    </row>
    <row r="36" spans="1:8" s="124" customFormat="1" ht="12" customHeight="1" hidden="1">
      <c r="A36" s="86">
        <v>2275</v>
      </c>
      <c r="B36" s="29" t="s">
        <v>143</v>
      </c>
      <c r="C36" s="40">
        <f>'2019-2(6.1;6.2;6.3,6.4)'!C18</f>
        <v>0</v>
      </c>
      <c r="D36" s="40">
        <f>'2019-2(6.1;6.2;6.3,6.4)'!G18</f>
        <v>750</v>
      </c>
      <c r="E36" s="40">
        <f>'2019-2(6.1;6.2;6.3,6.4)'!K18</f>
        <v>0</v>
      </c>
      <c r="F36" s="65"/>
      <c r="G36" s="65"/>
      <c r="H36" s="148"/>
    </row>
    <row r="37" spans="1:8" s="124" customFormat="1" ht="48" customHeight="1">
      <c r="A37" s="86">
        <v>2282</v>
      </c>
      <c r="B37" s="29" t="s">
        <v>44</v>
      </c>
      <c r="C37" s="40">
        <f>'2019-2(6.1;6.2;6.3,6.4)'!C19</f>
        <v>3225</v>
      </c>
      <c r="D37" s="40">
        <f>'2019-2(6.1;6.2;6.3,6.4)'!G19</f>
        <v>12000</v>
      </c>
      <c r="E37" s="40">
        <f>'2019-2(6.1;6.2;6.3,6.4)'!K19</f>
        <v>10000</v>
      </c>
      <c r="F37" s="65">
        <v>0</v>
      </c>
      <c r="G37" s="65"/>
      <c r="H37" s="148"/>
    </row>
    <row r="38" spans="1:8" s="146" customFormat="1" ht="29.25" customHeight="1">
      <c r="A38" s="86">
        <v>2800</v>
      </c>
      <c r="B38" s="29" t="s">
        <v>144</v>
      </c>
      <c r="C38" s="40">
        <f>'2019-2(6.1;6.2;6.3,6.4)'!C20</f>
        <v>127920.11</v>
      </c>
      <c r="D38" s="40">
        <f>'2019-2(6.1;6.2;6.3,6.4)'!G20</f>
        <v>160020</v>
      </c>
      <c r="E38" s="40">
        <f>'2019-2(6.1;6.2;6.3,6.4)'!K20</f>
        <v>160000</v>
      </c>
      <c r="F38" s="14">
        <v>0</v>
      </c>
      <c r="G38" s="41"/>
      <c r="H38" s="104"/>
    </row>
    <row r="39" spans="1:8" s="146" customFormat="1" ht="13.5">
      <c r="A39" s="150"/>
      <c r="B39" s="151" t="s">
        <v>139</v>
      </c>
      <c r="C39" s="14">
        <f>SUM(C23:C38)-C31</f>
        <v>50426955.49999999</v>
      </c>
      <c r="D39" s="14">
        <f>SUM(D23:D38)-D31</f>
        <v>74110178</v>
      </c>
      <c r="E39" s="14">
        <f>SUM(E23:E38)-E31</f>
        <v>93435600</v>
      </c>
      <c r="F39" s="14">
        <v>0</v>
      </c>
      <c r="G39" s="41"/>
      <c r="H39" s="104"/>
    </row>
    <row r="40" spans="1:8" s="133" customFormat="1" ht="15">
      <c r="A40" s="8"/>
      <c r="B40" s="8"/>
      <c r="C40" s="8"/>
      <c r="D40" s="8"/>
      <c r="E40" s="8"/>
      <c r="F40" s="8"/>
      <c r="G40" s="8"/>
      <c r="H40" s="8"/>
    </row>
    <row r="41" spans="1:9" s="153" customFormat="1" ht="13.5" customHeight="1">
      <c r="A41" s="4" t="s">
        <v>122</v>
      </c>
      <c r="B41" s="4"/>
      <c r="C41" s="152"/>
      <c r="D41" s="152"/>
      <c r="E41" s="152"/>
      <c r="F41" s="152"/>
      <c r="G41" s="152"/>
      <c r="H41" s="152"/>
      <c r="I41" s="4"/>
    </row>
    <row r="42" spans="1:9" s="133" customFormat="1" ht="15">
      <c r="A42" s="8"/>
      <c r="B42" s="8"/>
      <c r="C42" s="8"/>
      <c r="D42" s="8"/>
      <c r="E42" s="8"/>
      <c r="F42" s="8"/>
      <c r="G42" s="8"/>
      <c r="H42" s="8"/>
      <c r="I42" s="8"/>
    </row>
    <row r="43" spans="1:9" s="133" customFormat="1" ht="15">
      <c r="A43" s="8"/>
      <c r="B43" s="8"/>
      <c r="C43" s="8"/>
      <c r="D43" s="8"/>
      <c r="E43" s="8"/>
      <c r="F43" s="8"/>
      <c r="G43" s="8"/>
      <c r="H43" s="8"/>
      <c r="I43" s="8"/>
    </row>
    <row r="44" spans="1:9" s="133" customFormat="1" ht="29.25" customHeight="1">
      <c r="A44" s="72" t="s">
        <v>28</v>
      </c>
      <c r="B44" s="73"/>
      <c r="C44" s="86" t="s">
        <v>94</v>
      </c>
      <c r="D44" s="86" t="s">
        <v>60</v>
      </c>
      <c r="E44" s="86" t="s">
        <v>61</v>
      </c>
      <c r="F44" s="103" t="s">
        <v>335</v>
      </c>
      <c r="G44" s="103"/>
      <c r="H44" s="86" t="s">
        <v>336</v>
      </c>
      <c r="I44" s="8"/>
    </row>
    <row r="45" spans="1:9" s="124" customFormat="1" ht="15">
      <c r="A45" s="185">
        <v>1</v>
      </c>
      <c r="B45" s="186"/>
      <c r="C45" s="41">
        <v>2</v>
      </c>
      <c r="D45" s="41">
        <v>3</v>
      </c>
      <c r="E45" s="41">
        <v>4</v>
      </c>
      <c r="F45" s="154">
        <v>5</v>
      </c>
      <c r="G45" s="154"/>
      <c r="H45" s="41">
        <v>6</v>
      </c>
      <c r="I45" s="148"/>
    </row>
    <row r="46" spans="1:9" s="124" customFormat="1" ht="15">
      <c r="A46" s="185"/>
      <c r="B46" s="186"/>
      <c r="C46" s="155"/>
      <c r="D46" s="41"/>
      <c r="E46" s="41"/>
      <c r="F46" s="156"/>
      <c r="G46" s="157"/>
      <c r="H46" s="41"/>
      <c r="I46" s="148"/>
    </row>
    <row r="47" spans="1:9" s="124" customFormat="1" ht="15">
      <c r="A47" s="185"/>
      <c r="B47" s="186"/>
      <c r="C47" s="155"/>
      <c r="D47" s="41"/>
      <c r="E47" s="41"/>
      <c r="F47" s="156"/>
      <c r="G47" s="157"/>
      <c r="H47" s="41"/>
      <c r="I47" s="148"/>
    </row>
    <row r="48" spans="1:9" s="124" customFormat="1" ht="15">
      <c r="A48" s="185"/>
      <c r="B48" s="186"/>
      <c r="C48" s="155" t="s">
        <v>63</v>
      </c>
      <c r="D48" s="41"/>
      <c r="E48" s="41"/>
      <c r="F48" s="156"/>
      <c r="G48" s="157"/>
      <c r="H48" s="41"/>
      <c r="I48" s="148"/>
    </row>
    <row r="49" spans="1:9" s="124" customFormat="1" ht="15">
      <c r="A49" s="185"/>
      <c r="B49" s="186"/>
      <c r="C49" s="155" t="s">
        <v>96</v>
      </c>
      <c r="D49" s="41"/>
      <c r="E49" s="41"/>
      <c r="F49" s="156"/>
      <c r="G49" s="157"/>
      <c r="H49" s="41"/>
      <c r="I49" s="148"/>
    </row>
    <row r="50" spans="1:9" s="133" customFormat="1" ht="15">
      <c r="A50" s="185"/>
      <c r="B50" s="186"/>
      <c r="C50" s="155" t="s">
        <v>64</v>
      </c>
      <c r="D50" s="64"/>
      <c r="E50" s="64"/>
      <c r="F50" s="156"/>
      <c r="G50" s="157"/>
      <c r="H50" s="64"/>
      <c r="I50" s="8"/>
    </row>
    <row r="51" spans="1:9" s="133" customFormat="1" ht="15">
      <c r="A51" s="185"/>
      <c r="B51" s="186"/>
      <c r="C51" s="155" t="s">
        <v>96</v>
      </c>
      <c r="D51" s="64"/>
      <c r="E51" s="64"/>
      <c r="F51" s="156"/>
      <c r="G51" s="157"/>
      <c r="H51" s="64"/>
      <c r="I51" s="8"/>
    </row>
    <row r="52" spans="1:9" s="133" customFormat="1" ht="15">
      <c r="A52" s="185"/>
      <c r="B52" s="186"/>
      <c r="C52" s="155" t="s">
        <v>65</v>
      </c>
      <c r="D52" s="64"/>
      <c r="E52" s="64"/>
      <c r="F52" s="156"/>
      <c r="G52" s="157"/>
      <c r="H52" s="64"/>
      <c r="I52" s="8"/>
    </row>
    <row r="53" spans="1:9" s="133" customFormat="1" ht="15">
      <c r="A53" s="185"/>
      <c r="B53" s="186"/>
      <c r="C53" s="155" t="s">
        <v>96</v>
      </c>
      <c r="D53" s="64"/>
      <c r="E53" s="64"/>
      <c r="F53" s="156"/>
      <c r="G53" s="157"/>
      <c r="H53" s="64"/>
      <c r="I53" s="8"/>
    </row>
    <row r="54" spans="1:9" s="133" customFormat="1" ht="15">
      <c r="A54" s="185"/>
      <c r="B54" s="186"/>
      <c r="C54" s="155" t="s">
        <v>66</v>
      </c>
      <c r="D54" s="64"/>
      <c r="E54" s="64"/>
      <c r="F54" s="156"/>
      <c r="G54" s="157"/>
      <c r="H54" s="64"/>
      <c r="I54" s="8"/>
    </row>
    <row r="55" spans="1:9" s="133" customFormat="1" ht="15">
      <c r="A55" s="185"/>
      <c r="B55" s="186"/>
      <c r="C55" s="155" t="s">
        <v>96</v>
      </c>
      <c r="D55" s="64"/>
      <c r="E55" s="64"/>
      <c r="F55" s="156"/>
      <c r="G55" s="157"/>
      <c r="H55" s="64"/>
      <c r="I55" s="8"/>
    </row>
    <row r="56" spans="1:9" s="133" customFormat="1" ht="15">
      <c r="A56" s="8"/>
      <c r="B56" s="8"/>
      <c r="C56" s="8"/>
      <c r="D56" s="8"/>
      <c r="E56" s="8"/>
      <c r="F56" s="8"/>
      <c r="G56" s="8"/>
      <c r="H56" s="8"/>
      <c r="I56" s="8"/>
    </row>
    <row r="57" spans="1:9" s="153" customFormat="1" ht="30" customHeight="1">
      <c r="A57" s="138" t="s">
        <v>343</v>
      </c>
      <c r="B57" s="138"/>
      <c r="C57" s="138"/>
      <c r="D57" s="138"/>
      <c r="E57" s="138"/>
      <c r="F57" s="138"/>
      <c r="G57" s="138"/>
      <c r="H57" s="138"/>
      <c r="I57" s="4"/>
    </row>
    <row r="58" spans="1:9" s="133" customFormat="1" ht="13.5" customHeight="1">
      <c r="A58" s="8"/>
      <c r="B58" s="8"/>
      <c r="C58" s="152"/>
      <c r="D58" s="152"/>
      <c r="E58" s="152"/>
      <c r="F58" s="152"/>
      <c r="G58" s="152"/>
      <c r="H58" s="152"/>
      <c r="I58" s="8"/>
    </row>
    <row r="59" spans="1:9" s="133" customFormat="1" ht="13.5" customHeight="1">
      <c r="A59" s="8"/>
      <c r="B59" s="8"/>
      <c r="C59" s="152"/>
      <c r="D59" s="152"/>
      <c r="E59" s="152"/>
      <c r="F59" s="152"/>
      <c r="G59" s="152"/>
      <c r="I59" s="27"/>
    </row>
    <row r="60" spans="1:9" s="133" customFormat="1" ht="13.5" customHeight="1">
      <c r="A60" s="155" t="s">
        <v>241</v>
      </c>
      <c r="B60" s="155"/>
      <c r="C60" s="159"/>
      <c r="D60" s="155"/>
      <c r="E60" s="155"/>
      <c r="F60" s="155"/>
      <c r="G60" s="155"/>
      <c r="H60" s="155"/>
      <c r="I60" s="5"/>
    </row>
    <row r="61" spans="1:9" s="133" customFormat="1" ht="13.5" customHeight="1">
      <c r="A61" s="8"/>
      <c r="B61" s="8"/>
      <c r="C61" s="152"/>
      <c r="D61" s="152"/>
      <c r="E61" s="152"/>
      <c r="F61" s="152"/>
      <c r="G61" s="152"/>
      <c r="H61" s="152"/>
      <c r="I61" s="8"/>
    </row>
    <row r="62" spans="1:9" s="133" customFormat="1" ht="15" customHeight="1">
      <c r="A62" s="140" t="s">
        <v>245</v>
      </c>
      <c r="B62" s="138" t="s">
        <v>344</v>
      </c>
      <c r="C62" s="138"/>
      <c r="D62" s="138"/>
      <c r="E62" s="138"/>
      <c r="F62" s="138"/>
      <c r="G62" s="138"/>
      <c r="H62" s="138"/>
      <c r="I62" s="8"/>
    </row>
    <row r="63" spans="1:9" s="133" customFormat="1" ht="13.5" customHeight="1">
      <c r="A63" s="8"/>
      <c r="B63" s="8"/>
      <c r="C63" s="152"/>
      <c r="D63" s="152"/>
      <c r="E63" s="152"/>
      <c r="F63" s="152"/>
      <c r="G63" s="152"/>
      <c r="H63" s="6" t="s">
        <v>81</v>
      </c>
      <c r="I63" s="8"/>
    </row>
    <row r="64" spans="1:9" s="133" customFormat="1" ht="32.25" customHeight="1">
      <c r="A64" s="103" t="s">
        <v>19</v>
      </c>
      <c r="B64" s="80" t="s">
        <v>55</v>
      </c>
      <c r="C64" s="187"/>
      <c r="D64" s="103" t="s">
        <v>213</v>
      </c>
      <c r="E64" s="103"/>
      <c r="F64" s="103" t="s">
        <v>337</v>
      </c>
      <c r="G64" s="103"/>
      <c r="H64" s="142" t="s">
        <v>338</v>
      </c>
      <c r="I64" s="8"/>
    </row>
    <row r="65" spans="1:9" s="133" customFormat="1" ht="39" customHeight="1">
      <c r="A65" s="103"/>
      <c r="B65" s="81"/>
      <c r="C65" s="188"/>
      <c r="D65" s="86" t="s">
        <v>98</v>
      </c>
      <c r="E65" s="12" t="s">
        <v>339</v>
      </c>
      <c r="F65" s="86" t="s">
        <v>98</v>
      </c>
      <c r="G65" s="12" t="s">
        <v>339</v>
      </c>
      <c r="H65" s="144"/>
      <c r="I65" s="8"/>
    </row>
    <row r="66" spans="1:9" s="133" customFormat="1" ht="13.5" customHeight="1">
      <c r="A66" s="86">
        <v>1</v>
      </c>
      <c r="B66" s="72">
        <v>2</v>
      </c>
      <c r="C66" s="73"/>
      <c r="D66" s="86">
        <v>3</v>
      </c>
      <c r="E66" s="86">
        <v>4</v>
      </c>
      <c r="F66" s="86">
        <v>5</v>
      </c>
      <c r="G66" s="86">
        <v>6</v>
      </c>
      <c r="H66" s="86">
        <v>7</v>
      </c>
      <c r="I66" s="8"/>
    </row>
    <row r="67" spans="1:9" s="133" customFormat="1" ht="13.5" customHeight="1">
      <c r="A67" s="29"/>
      <c r="B67" s="114"/>
      <c r="C67" s="115"/>
      <c r="D67" s="86"/>
      <c r="E67" s="86"/>
      <c r="F67" s="86"/>
      <c r="G67" s="86"/>
      <c r="H67" s="86"/>
      <c r="I67" s="8"/>
    </row>
    <row r="68" spans="1:9" s="133" customFormat="1" ht="13.5" customHeight="1">
      <c r="A68" s="29"/>
      <c r="B68" s="114"/>
      <c r="C68" s="115"/>
      <c r="D68" s="86"/>
      <c r="E68" s="86"/>
      <c r="F68" s="86"/>
      <c r="G68" s="86"/>
      <c r="H68" s="86"/>
      <c r="I68" s="8"/>
    </row>
    <row r="69" spans="1:9" s="133" customFormat="1" ht="13.5" customHeight="1">
      <c r="A69" s="29"/>
      <c r="B69" s="114"/>
      <c r="C69" s="115"/>
      <c r="D69" s="86"/>
      <c r="E69" s="86"/>
      <c r="F69" s="86"/>
      <c r="G69" s="86"/>
      <c r="H69" s="86"/>
      <c r="I69" s="8"/>
    </row>
    <row r="70" spans="1:9" s="133" customFormat="1" ht="13.5" customHeight="1">
      <c r="A70" s="29"/>
      <c r="B70" s="114"/>
      <c r="C70" s="115"/>
      <c r="D70" s="86"/>
      <c r="E70" s="86"/>
      <c r="F70" s="86"/>
      <c r="G70" s="86"/>
      <c r="H70" s="86"/>
      <c r="I70" s="8"/>
    </row>
    <row r="71" spans="1:9" s="133" customFormat="1" ht="13.5" customHeight="1">
      <c r="A71" s="29"/>
      <c r="B71" s="114"/>
      <c r="C71" s="115"/>
      <c r="D71" s="86"/>
      <c r="E71" s="86"/>
      <c r="F71" s="86"/>
      <c r="G71" s="86"/>
      <c r="H71" s="86"/>
      <c r="I71" s="8"/>
    </row>
    <row r="72" spans="1:9" s="133" customFormat="1" ht="13.5" customHeight="1">
      <c r="A72" s="8"/>
      <c r="B72" s="8"/>
      <c r="C72" s="152"/>
      <c r="D72" s="152"/>
      <c r="E72" s="152"/>
      <c r="F72" s="152"/>
      <c r="G72" s="152"/>
      <c r="H72" s="152"/>
      <c r="I72" s="8"/>
    </row>
    <row r="73" spans="1:9" s="153" customFormat="1" ht="13.5" customHeight="1">
      <c r="A73" s="4" t="s">
        <v>345</v>
      </c>
      <c r="B73" s="4"/>
      <c r="C73" s="152"/>
      <c r="D73" s="152"/>
      <c r="E73" s="152"/>
      <c r="F73" s="152"/>
      <c r="G73" s="152"/>
      <c r="H73" s="152"/>
      <c r="I73" s="4"/>
    </row>
    <row r="74" spans="1:9" s="133" customFormat="1" ht="13.5" customHeight="1">
      <c r="A74" s="160"/>
      <c r="B74" s="160"/>
      <c r="C74" s="152"/>
      <c r="D74" s="152"/>
      <c r="E74" s="152"/>
      <c r="F74" s="152"/>
      <c r="G74" s="152"/>
      <c r="H74" s="152"/>
      <c r="I74" s="8"/>
    </row>
    <row r="75" spans="1:9" s="133" customFormat="1" ht="73.5" customHeight="1">
      <c r="A75" s="189" t="s">
        <v>28</v>
      </c>
      <c r="B75" s="190"/>
      <c r="C75" s="161" t="s">
        <v>94</v>
      </c>
      <c r="D75" s="161" t="s">
        <v>60</v>
      </c>
      <c r="E75" s="161" t="s">
        <v>61</v>
      </c>
      <c r="F75" s="161" t="s">
        <v>340</v>
      </c>
      <c r="G75" s="161" t="s">
        <v>216</v>
      </c>
      <c r="H75" s="161" t="s">
        <v>341</v>
      </c>
      <c r="I75" s="161" t="s">
        <v>342</v>
      </c>
    </row>
    <row r="76" spans="1:9" s="133" customFormat="1" ht="13.5" customHeight="1">
      <c r="A76" s="189">
        <v>1</v>
      </c>
      <c r="B76" s="190"/>
      <c r="C76" s="161">
        <v>2</v>
      </c>
      <c r="D76" s="161">
        <v>3</v>
      </c>
      <c r="E76" s="161">
        <v>4</v>
      </c>
      <c r="F76" s="161">
        <v>5</v>
      </c>
      <c r="G76" s="161">
        <v>6</v>
      </c>
      <c r="H76" s="161">
        <v>7</v>
      </c>
      <c r="I76" s="161">
        <v>8</v>
      </c>
    </row>
    <row r="77" spans="1:9" s="133" customFormat="1" ht="13.5" customHeight="1">
      <c r="A77" s="189"/>
      <c r="B77" s="190"/>
      <c r="C77" s="163" t="s">
        <v>63</v>
      </c>
      <c r="D77" s="162"/>
      <c r="E77" s="162"/>
      <c r="F77" s="162"/>
      <c r="G77" s="162"/>
      <c r="H77" s="162"/>
      <c r="I77" s="162"/>
    </row>
    <row r="78" spans="1:9" s="133" customFormat="1" ht="13.5" customHeight="1">
      <c r="A78" s="189"/>
      <c r="B78" s="190"/>
      <c r="C78" s="163" t="s">
        <v>96</v>
      </c>
      <c r="D78" s="162"/>
      <c r="E78" s="162"/>
      <c r="F78" s="162"/>
      <c r="G78" s="162"/>
      <c r="H78" s="162"/>
      <c r="I78" s="162"/>
    </row>
    <row r="79" spans="1:9" s="133" customFormat="1" ht="13.5" customHeight="1">
      <c r="A79" s="189"/>
      <c r="B79" s="190"/>
      <c r="C79" s="163" t="s">
        <v>64</v>
      </c>
      <c r="D79" s="162"/>
      <c r="E79" s="162"/>
      <c r="F79" s="162"/>
      <c r="G79" s="162"/>
      <c r="H79" s="162"/>
      <c r="I79" s="162"/>
    </row>
    <row r="80" spans="1:9" s="133" customFormat="1" ht="13.5" customHeight="1">
      <c r="A80" s="189"/>
      <c r="B80" s="190"/>
      <c r="C80" s="163" t="s">
        <v>96</v>
      </c>
      <c r="D80" s="162"/>
      <c r="E80" s="162"/>
      <c r="F80" s="162"/>
      <c r="G80" s="162"/>
      <c r="H80" s="162"/>
      <c r="I80" s="162"/>
    </row>
    <row r="81" spans="1:9" s="133" customFormat="1" ht="13.5" customHeight="1">
      <c r="A81" s="189"/>
      <c r="B81" s="190"/>
      <c r="C81" s="163" t="s">
        <v>65</v>
      </c>
      <c r="D81" s="162"/>
      <c r="E81" s="162"/>
      <c r="F81" s="162"/>
      <c r="G81" s="162"/>
      <c r="H81" s="162"/>
      <c r="I81" s="162"/>
    </row>
    <row r="82" spans="1:9" s="133" customFormat="1" ht="13.5" customHeight="1">
      <c r="A82" s="189"/>
      <c r="B82" s="190"/>
      <c r="C82" s="163" t="s">
        <v>96</v>
      </c>
      <c r="D82" s="162"/>
      <c r="E82" s="162"/>
      <c r="F82" s="162"/>
      <c r="G82" s="162"/>
      <c r="H82" s="162"/>
      <c r="I82" s="162"/>
    </row>
    <row r="83" spans="1:9" s="133" customFormat="1" ht="13.5" customHeight="1">
      <c r="A83" s="189"/>
      <c r="B83" s="190"/>
      <c r="C83" s="163" t="s">
        <v>66</v>
      </c>
      <c r="D83" s="162"/>
      <c r="E83" s="162"/>
      <c r="F83" s="162"/>
      <c r="G83" s="162"/>
      <c r="H83" s="162"/>
      <c r="I83" s="162"/>
    </row>
    <row r="84" spans="1:9" s="133" customFormat="1" ht="13.5" customHeight="1">
      <c r="A84" s="189"/>
      <c r="B84" s="190"/>
      <c r="C84" s="163" t="s">
        <v>96</v>
      </c>
      <c r="D84" s="162"/>
      <c r="E84" s="162"/>
      <c r="F84" s="162"/>
      <c r="G84" s="162"/>
      <c r="H84" s="162"/>
      <c r="I84" s="162"/>
    </row>
    <row r="85" spans="1:9" s="133" customFormat="1" ht="13.5" customHeight="1">
      <c r="A85" s="164"/>
      <c r="B85" s="164"/>
      <c r="C85" s="8"/>
      <c r="D85" s="8"/>
      <c r="E85" s="8"/>
      <c r="F85" s="8"/>
      <c r="G85" s="8"/>
      <c r="H85" s="8"/>
      <c r="I85" s="8"/>
    </row>
    <row r="86" spans="1:9" s="133" customFormat="1" ht="6" customHeight="1">
      <c r="A86" s="164"/>
      <c r="B86" s="164"/>
      <c r="C86" s="8"/>
      <c r="D86" s="8"/>
      <c r="E86" s="8"/>
      <c r="F86" s="8"/>
      <c r="G86" s="8"/>
      <c r="H86" s="8"/>
      <c r="I86" s="8"/>
    </row>
    <row r="87" spans="1:9" s="133" customFormat="1" ht="29.25" customHeight="1">
      <c r="A87" s="138" t="s">
        <v>346</v>
      </c>
      <c r="B87" s="138"/>
      <c r="C87" s="138"/>
      <c r="D87" s="138"/>
      <c r="E87" s="138"/>
      <c r="F87" s="138"/>
      <c r="G87" s="138"/>
      <c r="H87" s="138"/>
      <c r="I87" s="8"/>
    </row>
    <row r="88" spans="1:9" s="133" customFormat="1" ht="17.25" customHeight="1">
      <c r="A88" s="139"/>
      <c r="B88" s="139"/>
      <c r="C88" s="139"/>
      <c r="D88" s="139"/>
      <c r="E88" s="139"/>
      <c r="F88" s="139"/>
      <c r="G88" s="139"/>
      <c r="H88" s="139"/>
      <c r="I88" s="8"/>
    </row>
    <row r="89" spans="1:9" s="70" customFormat="1" ht="13.5" customHeight="1">
      <c r="A89" s="191" t="s">
        <v>241</v>
      </c>
      <c r="B89" s="191"/>
      <c r="C89" s="191"/>
      <c r="D89" s="167"/>
      <c r="E89" s="167"/>
      <c r="F89" s="168"/>
      <c r="G89" s="169"/>
      <c r="H89" s="167"/>
      <c r="I89" s="167"/>
    </row>
    <row r="90" spans="1:9" s="133" customFormat="1" ht="44.25" customHeight="1">
      <c r="A90" s="170"/>
      <c r="B90" s="192" t="s">
        <v>192</v>
      </c>
      <c r="C90" s="192"/>
      <c r="D90" s="123"/>
      <c r="E90" s="123"/>
      <c r="F90" s="125"/>
      <c r="G90" s="93" t="s">
        <v>187</v>
      </c>
      <c r="H90" s="93"/>
      <c r="I90" s="8"/>
    </row>
    <row r="91" spans="1:9" s="133" customFormat="1" ht="15">
      <c r="A91" s="8"/>
      <c r="B91" s="8"/>
      <c r="C91" s="8"/>
      <c r="D91" s="128" t="s">
        <v>9</v>
      </c>
      <c r="E91" s="128"/>
      <c r="F91" s="8"/>
      <c r="G91" s="130" t="s">
        <v>38</v>
      </c>
      <c r="H91" s="130"/>
      <c r="I91" s="8"/>
    </row>
    <row r="92" spans="1:9" s="133" customFormat="1" ht="36" customHeight="1">
      <c r="A92" s="170"/>
      <c r="B92" s="193" t="s">
        <v>360</v>
      </c>
      <c r="C92" s="193"/>
      <c r="D92" s="123"/>
      <c r="E92" s="123"/>
      <c r="F92" s="125"/>
      <c r="G92" s="93" t="s">
        <v>361</v>
      </c>
      <c r="H92" s="93"/>
      <c r="I92" s="8"/>
    </row>
    <row r="93" spans="1:8" s="133" customFormat="1" ht="15">
      <c r="A93" s="8"/>
      <c r="B93" s="8"/>
      <c r="C93" s="8"/>
      <c r="D93" s="8"/>
      <c r="E93" s="8"/>
      <c r="F93" s="8"/>
      <c r="G93" s="8"/>
      <c r="H93" s="8"/>
    </row>
    <row r="94" spans="1:8" s="133" customFormat="1" ht="15">
      <c r="A94" s="8"/>
      <c r="B94" s="8"/>
      <c r="C94" s="8"/>
      <c r="D94" s="8"/>
      <c r="E94" s="8"/>
      <c r="F94" s="8"/>
      <c r="G94" s="8"/>
      <c r="H94" s="8"/>
    </row>
    <row r="95" spans="1:8" s="133" customFormat="1" ht="15">
      <c r="A95" s="8"/>
      <c r="B95" s="8"/>
      <c r="C95" s="8"/>
      <c r="D95" s="8"/>
      <c r="E95" s="8"/>
      <c r="F95" s="8"/>
      <c r="G95" s="8"/>
      <c r="H95" s="8"/>
    </row>
    <row r="96" spans="1:8" s="133" customFormat="1" ht="15">
      <c r="A96" s="8"/>
      <c r="B96" s="8"/>
      <c r="C96" s="8"/>
      <c r="D96" s="8"/>
      <c r="E96" s="8"/>
      <c r="F96" s="8"/>
      <c r="G96" s="8"/>
      <c r="H96" s="8"/>
    </row>
    <row r="97" spans="1:8" s="133" customFormat="1" ht="15">
      <c r="A97" s="8"/>
      <c r="B97" s="8"/>
      <c r="C97" s="8"/>
      <c r="D97" s="8"/>
      <c r="E97" s="8"/>
      <c r="F97" s="8"/>
      <c r="G97" s="8"/>
      <c r="H97" s="8"/>
    </row>
    <row r="98" spans="1:8" s="133" customFormat="1" ht="15">
      <c r="A98" s="8"/>
      <c r="B98" s="8"/>
      <c r="C98" s="8"/>
      <c r="D98" s="8"/>
      <c r="E98" s="8"/>
      <c r="F98" s="8"/>
      <c r="G98" s="8"/>
      <c r="H98" s="8"/>
    </row>
    <row r="99" spans="1:8" s="133" customFormat="1" ht="15">
      <c r="A99" s="8"/>
      <c r="B99" s="8"/>
      <c r="C99" s="8"/>
      <c r="D99" s="8"/>
      <c r="E99" s="8"/>
      <c r="F99" s="8"/>
      <c r="G99" s="8"/>
      <c r="H99" s="8"/>
    </row>
    <row r="100" spans="1:8" s="133" customFormat="1" ht="15">
      <c r="A100" s="8"/>
      <c r="B100" s="8"/>
      <c r="C100" s="8"/>
      <c r="D100" s="8"/>
      <c r="E100" s="8"/>
      <c r="F100" s="8"/>
      <c r="G100" s="8"/>
      <c r="H100" s="8"/>
    </row>
    <row r="101" spans="1:8" s="133" customFormat="1" ht="15">
      <c r="A101" s="8"/>
      <c r="B101" s="8"/>
      <c r="C101" s="8"/>
      <c r="D101" s="8"/>
      <c r="E101" s="8"/>
      <c r="F101" s="8"/>
      <c r="G101" s="8"/>
      <c r="H101" s="8"/>
    </row>
    <row r="102" spans="1:8" s="133" customFormat="1" ht="15">
      <c r="A102" s="8"/>
      <c r="B102" s="8"/>
      <c r="C102" s="8"/>
      <c r="D102" s="8"/>
      <c r="E102" s="8"/>
      <c r="F102" s="8"/>
      <c r="G102" s="8"/>
      <c r="H102" s="8"/>
    </row>
    <row r="103" spans="1:8" s="133" customFormat="1" ht="15">
      <c r="A103" s="8"/>
      <c r="B103" s="8"/>
      <c r="C103" s="8"/>
      <c r="D103" s="8"/>
      <c r="E103" s="8"/>
      <c r="F103" s="8"/>
      <c r="G103" s="8"/>
      <c r="H103" s="8"/>
    </row>
    <row r="104" spans="1:8" s="133" customFormat="1" ht="15">
      <c r="A104" s="8"/>
      <c r="B104" s="8"/>
      <c r="C104" s="8"/>
      <c r="D104" s="8"/>
      <c r="E104" s="8"/>
      <c r="F104" s="8"/>
      <c r="G104" s="8"/>
      <c r="H104" s="8"/>
    </row>
    <row r="105" spans="1:8" s="133" customFormat="1" ht="15">
      <c r="A105" s="8"/>
      <c r="B105" s="8"/>
      <c r="C105" s="8"/>
      <c r="D105" s="8"/>
      <c r="E105" s="8"/>
      <c r="F105" s="8"/>
      <c r="G105" s="8"/>
      <c r="H105" s="8"/>
    </row>
    <row r="106" spans="1:8" s="133" customFormat="1" ht="15">
      <c r="A106" s="8"/>
      <c r="B106" s="8"/>
      <c r="C106" s="8"/>
      <c r="D106" s="8"/>
      <c r="E106" s="8"/>
      <c r="F106" s="8"/>
      <c r="G106" s="8"/>
      <c r="H106" s="8"/>
    </row>
    <row r="107" spans="1:8" s="133" customFormat="1" ht="15">
      <c r="A107" s="8"/>
      <c r="B107" s="8"/>
      <c r="C107" s="8"/>
      <c r="D107" s="8"/>
      <c r="E107" s="8"/>
      <c r="F107" s="8"/>
      <c r="G107" s="8"/>
      <c r="H107" s="8"/>
    </row>
    <row r="108" spans="1:8" s="133" customFormat="1" ht="15">
      <c r="A108" s="8"/>
      <c r="B108" s="8"/>
      <c r="C108" s="8"/>
      <c r="D108" s="8"/>
      <c r="E108" s="8"/>
      <c r="F108" s="8"/>
      <c r="G108" s="8"/>
      <c r="H108" s="8"/>
    </row>
    <row r="109" spans="1:8" s="133" customFormat="1" ht="15">
      <c r="A109" s="8"/>
      <c r="B109" s="8"/>
      <c r="C109" s="8"/>
      <c r="D109" s="8"/>
      <c r="E109" s="8"/>
      <c r="F109" s="8"/>
      <c r="G109" s="8"/>
      <c r="H109" s="8"/>
    </row>
    <row r="110" spans="1:8" s="133" customFormat="1" ht="15">
      <c r="A110" s="8"/>
      <c r="B110" s="8"/>
      <c r="C110" s="8"/>
      <c r="D110" s="8"/>
      <c r="E110" s="8"/>
      <c r="F110" s="8"/>
      <c r="G110" s="8"/>
      <c r="H110" s="8"/>
    </row>
    <row r="111" spans="1:8" s="133" customFormat="1" ht="15">
      <c r="A111" s="8"/>
      <c r="B111" s="8"/>
      <c r="C111" s="8"/>
      <c r="D111" s="8"/>
      <c r="E111" s="8"/>
      <c r="F111" s="8"/>
      <c r="G111" s="8"/>
      <c r="H111" s="8"/>
    </row>
    <row r="112" spans="1:8" s="133" customFormat="1" ht="15">
      <c r="A112" s="8"/>
      <c r="B112" s="8"/>
      <c r="C112" s="8"/>
      <c r="D112" s="8"/>
      <c r="E112" s="8"/>
      <c r="F112" s="8"/>
      <c r="G112" s="8"/>
      <c r="H112" s="8"/>
    </row>
    <row r="113" spans="1:8" s="133" customFormat="1" ht="15">
      <c r="A113" s="8"/>
      <c r="B113" s="8"/>
      <c r="C113" s="8"/>
      <c r="D113" s="8"/>
      <c r="E113" s="8"/>
      <c r="F113" s="8"/>
      <c r="G113" s="8"/>
      <c r="H113" s="8"/>
    </row>
    <row r="114" spans="1:8" s="133" customFormat="1" ht="15">
      <c r="A114" s="8"/>
      <c r="B114" s="8"/>
      <c r="C114" s="8"/>
      <c r="D114" s="8"/>
      <c r="E114" s="8"/>
      <c r="F114" s="8"/>
      <c r="G114" s="8"/>
      <c r="H114" s="8"/>
    </row>
    <row r="115" spans="1:8" s="133" customFormat="1" ht="15">
      <c r="A115" s="8"/>
      <c r="B115" s="8"/>
      <c r="C115" s="8"/>
      <c r="D115" s="8"/>
      <c r="E115" s="8"/>
      <c r="F115" s="8"/>
      <c r="G115" s="8"/>
      <c r="H115" s="8"/>
    </row>
    <row r="116" spans="1:8" s="133" customFormat="1" ht="15">
      <c r="A116" s="8"/>
      <c r="B116" s="8"/>
      <c r="C116" s="8"/>
      <c r="D116" s="8"/>
      <c r="E116" s="8"/>
      <c r="F116" s="8"/>
      <c r="G116" s="8"/>
      <c r="H116" s="8"/>
    </row>
    <row r="117" spans="1:8" s="133" customFormat="1" ht="15">
      <c r="A117" s="8"/>
      <c r="B117" s="8"/>
      <c r="C117" s="8"/>
      <c r="D117" s="8"/>
      <c r="E117" s="8"/>
      <c r="F117" s="8"/>
      <c r="G117" s="8"/>
      <c r="H117" s="8"/>
    </row>
    <row r="118" spans="1:8" s="133" customFormat="1" ht="15">
      <c r="A118" s="8"/>
      <c r="B118" s="8"/>
      <c r="C118" s="8"/>
      <c r="D118" s="8"/>
      <c r="E118" s="8"/>
      <c r="F118" s="8"/>
      <c r="G118" s="8"/>
      <c r="H118" s="8"/>
    </row>
    <row r="119" spans="1:8" s="133" customFormat="1" ht="15">
      <c r="A119" s="8"/>
      <c r="B119" s="8"/>
      <c r="C119" s="8"/>
      <c r="D119" s="8"/>
      <c r="E119" s="8"/>
      <c r="F119" s="8"/>
      <c r="G119" s="8"/>
      <c r="H119" s="8"/>
    </row>
    <row r="120" spans="1:8" s="133" customFormat="1" ht="15">
      <c r="A120" s="8"/>
      <c r="B120" s="8"/>
      <c r="C120" s="8"/>
      <c r="D120" s="8"/>
      <c r="E120" s="8"/>
      <c r="F120" s="8"/>
      <c r="G120" s="8"/>
      <c r="H120" s="8"/>
    </row>
    <row r="121" spans="1:8" s="133" customFormat="1" ht="15">
      <c r="A121" s="8"/>
      <c r="B121" s="8"/>
      <c r="C121" s="8"/>
      <c r="D121" s="8"/>
      <c r="E121" s="8"/>
      <c r="F121" s="8"/>
      <c r="G121" s="8"/>
      <c r="H121" s="8"/>
    </row>
    <row r="122" spans="1:8" s="133" customFormat="1" ht="15">
      <c r="A122" s="8"/>
      <c r="B122" s="8"/>
      <c r="C122" s="8"/>
      <c r="D122" s="8"/>
      <c r="E122" s="8"/>
      <c r="F122" s="8"/>
      <c r="G122" s="8"/>
      <c r="H122" s="8"/>
    </row>
    <row r="123" spans="1:8" s="133" customFormat="1" ht="15">
      <c r="A123" s="8"/>
      <c r="B123" s="8"/>
      <c r="C123" s="8"/>
      <c r="D123" s="8"/>
      <c r="E123" s="8"/>
      <c r="F123" s="8"/>
      <c r="G123" s="8"/>
      <c r="H123" s="8"/>
    </row>
    <row r="124" spans="1:8" s="133" customFormat="1" ht="15">
      <c r="A124" s="8"/>
      <c r="B124" s="8"/>
      <c r="C124" s="8"/>
      <c r="D124" s="8"/>
      <c r="E124" s="8"/>
      <c r="F124" s="8"/>
      <c r="G124" s="8"/>
      <c r="H124" s="8"/>
    </row>
    <row r="125" spans="1:8" s="133" customFormat="1" ht="15">
      <c r="A125" s="8"/>
      <c r="B125" s="8"/>
      <c r="C125" s="8"/>
      <c r="D125" s="8"/>
      <c r="E125" s="8"/>
      <c r="F125" s="8"/>
      <c r="G125" s="8"/>
      <c r="H125" s="8"/>
    </row>
    <row r="126" spans="1:8" s="133" customFormat="1" ht="15">
      <c r="A126" s="8"/>
      <c r="B126" s="8"/>
      <c r="C126" s="8"/>
      <c r="D126" s="8"/>
      <c r="E126" s="8"/>
      <c r="F126" s="8"/>
      <c r="G126" s="8"/>
      <c r="H126" s="8"/>
    </row>
    <row r="127" spans="1:8" s="133" customFormat="1" ht="15">
      <c r="A127" s="8"/>
      <c r="B127" s="8"/>
      <c r="C127" s="8"/>
      <c r="D127" s="8"/>
      <c r="E127" s="8"/>
      <c r="F127" s="8"/>
      <c r="G127" s="8"/>
      <c r="H127" s="8"/>
    </row>
    <row r="128" spans="1:8" s="133" customFormat="1" ht="15">
      <c r="A128" s="8"/>
      <c r="B128" s="8"/>
      <c r="C128" s="8"/>
      <c r="D128" s="8"/>
      <c r="E128" s="8"/>
      <c r="F128" s="8"/>
      <c r="G128" s="8"/>
      <c r="H128" s="8"/>
    </row>
    <row r="129" spans="1:8" s="133" customFormat="1" ht="15">
      <c r="A129" s="8"/>
      <c r="B129" s="8"/>
      <c r="C129" s="8"/>
      <c r="D129" s="8"/>
      <c r="E129" s="8"/>
      <c r="F129" s="8"/>
      <c r="G129" s="8"/>
      <c r="H129" s="8"/>
    </row>
    <row r="130" spans="1:8" s="133" customFormat="1" ht="15">
      <c r="A130" s="8"/>
      <c r="B130" s="8"/>
      <c r="C130" s="8"/>
      <c r="D130" s="8"/>
      <c r="E130" s="8"/>
      <c r="F130" s="8"/>
      <c r="G130" s="8"/>
      <c r="H130" s="8"/>
    </row>
    <row r="131" spans="1:8" s="133" customFormat="1" ht="15">
      <c r="A131" s="8"/>
      <c r="B131" s="8"/>
      <c r="C131" s="8"/>
      <c r="D131" s="8"/>
      <c r="E131" s="8"/>
      <c r="F131" s="8"/>
      <c r="G131" s="8"/>
      <c r="H131" s="8"/>
    </row>
    <row r="132" spans="1:8" s="133" customFormat="1" ht="15">
      <c r="A132" s="8"/>
      <c r="B132" s="8"/>
      <c r="C132" s="8"/>
      <c r="D132" s="8"/>
      <c r="E132" s="8"/>
      <c r="F132" s="8"/>
      <c r="G132" s="8"/>
      <c r="H132" s="8"/>
    </row>
    <row r="133" spans="1:8" s="133" customFormat="1" ht="15">
      <c r="A133" s="8"/>
      <c r="B133" s="8"/>
      <c r="C133" s="8"/>
      <c r="D133" s="8"/>
      <c r="E133" s="8"/>
      <c r="F133" s="8"/>
      <c r="G133" s="8"/>
      <c r="H133" s="8"/>
    </row>
    <row r="134" spans="1:8" s="133" customFormat="1" ht="15">
      <c r="A134" s="8"/>
      <c r="B134" s="8"/>
      <c r="C134" s="8"/>
      <c r="D134" s="8"/>
      <c r="E134" s="8"/>
      <c r="F134" s="8"/>
      <c r="G134" s="8"/>
      <c r="H134" s="8"/>
    </row>
    <row r="135" spans="1:8" s="133" customFormat="1" ht="15">
      <c r="A135" s="8"/>
      <c r="B135" s="8"/>
      <c r="C135" s="8"/>
      <c r="D135" s="8"/>
      <c r="E135" s="8"/>
      <c r="F135" s="8"/>
      <c r="G135" s="8"/>
      <c r="H135" s="8"/>
    </row>
    <row r="136" spans="1:8" s="133" customFormat="1" ht="15">
      <c r="A136" s="8"/>
      <c r="B136" s="8"/>
      <c r="C136" s="8"/>
      <c r="D136" s="8"/>
      <c r="E136" s="8"/>
      <c r="F136" s="8"/>
      <c r="G136" s="8"/>
      <c r="H136" s="8"/>
    </row>
    <row r="137" spans="1:8" s="133" customFormat="1" ht="15">
      <c r="A137" s="8"/>
      <c r="B137" s="8"/>
      <c r="C137" s="8"/>
      <c r="D137" s="8"/>
      <c r="E137" s="8"/>
      <c r="F137" s="8"/>
      <c r="G137" s="8"/>
      <c r="H137" s="8"/>
    </row>
    <row r="138" spans="1:8" s="133" customFormat="1" ht="15">
      <c r="A138" s="8"/>
      <c r="B138" s="8"/>
      <c r="C138" s="8"/>
      <c r="D138" s="8"/>
      <c r="E138" s="8"/>
      <c r="F138" s="8"/>
      <c r="G138" s="8"/>
      <c r="H138" s="8"/>
    </row>
    <row r="139" spans="1:8" s="133" customFormat="1" ht="15">
      <c r="A139" s="8"/>
      <c r="B139" s="8"/>
      <c r="C139" s="8"/>
      <c r="D139" s="8"/>
      <c r="E139" s="8"/>
      <c r="F139" s="8"/>
      <c r="G139" s="8"/>
      <c r="H139" s="8"/>
    </row>
    <row r="140" spans="1:8" s="133" customFormat="1" ht="15">
      <c r="A140" s="8"/>
      <c r="B140" s="8"/>
      <c r="C140" s="8"/>
      <c r="D140" s="8"/>
      <c r="E140" s="8"/>
      <c r="F140" s="8"/>
      <c r="G140" s="8"/>
      <c r="H140" s="8"/>
    </row>
    <row r="141" spans="1:8" s="133" customFormat="1" ht="15">
      <c r="A141" s="8"/>
      <c r="B141" s="8"/>
      <c r="C141" s="8"/>
      <c r="D141" s="8"/>
      <c r="E141" s="8"/>
      <c r="F141" s="8"/>
      <c r="G141" s="8"/>
      <c r="H141" s="8"/>
    </row>
    <row r="142" spans="1:8" s="133" customFormat="1" ht="15">
      <c r="A142" s="8"/>
      <c r="B142" s="8"/>
      <c r="C142" s="8"/>
      <c r="D142" s="8"/>
      <c r="E142" s="8"/>
      <c r="F142" s="8"/>
      <c r="G142" s="8"/>
      <c r="H142" s="8"/>
    </row>
    <row r="143" spans="1:8" s="133" customFormat="1" ht="15">
      <c r="A143" s="8"/>
      <c r="B143" s="8"/>
      <c r="C143" s="8"/>
      <c r="D143" s="8"/>
      <c r="E143" s="8"/>
      <c r="F143" s="8"/>
      <c r="G143" s="8"/>
      <c r="H143" s="8"/>
    </row>
    <row r="144" spans="1:8" s="133" customFormat="1" ht="15">
      <c r="A144" s="8"/>
      <c r="B144" s="8"/>
      <c r="C144" s="8"/>
      <c r="D144" s="8"/>
      <c r="E144" s="8"/>
      <c r="F144" s="8"/>
      <c r="G144" s="8"/>
      <c r="H144" s="8"/>
    </row>
    <row r="145" spans="1:8" s="133" customFormat="1" ht="15">
      <c r="A145" s="8"/>
      <c r="B145" s="8"/>
      <c r="C145" s="8"/>
      <c r="D145" s="8"/>
      <c r="E145" s="8"/>
      <c r="F145" s="8"/>
      <c r="G145" s="8"/>
      <c r="H145" s="8"/>
    </row>
    <row r="146" spans="1:8" s="133" customFormat="1" ht="15">
      <c r="A146" s="8"/>
      <c r="B146" s="8"/>
      <c r="C146" s="8"/>
      <c r="D146" s="8"/>
      <c r="E146" s="8"/>
      <c r="F146" s="8"/>
      <c r="G146" s="8"/>
      <c r="H146" s="8"/>
    </row>
    <row r="147" spans="1:8" s="133" customFormat="1" ht="15">
      <c r="A147" s="8"/>
      <c r="B147" s="8"/>
      <c r="C147" s="8"/>
      <c r="D147" s="8"/>
      <c r="E147" s="8"/>
      <c r="F147" s="8"/>
      <c r="G147" s="8"/>
      <c r="H147" s="8"/>
    </row>
    <row r="148" spans="1:8" s="133" customFormat="1" ht="15">
      <c r="A148" s="8"/>
      <c r="B148" s="8"/>
      <c r="C148" s="8"/>
      <c r="D148" s="8"/>
      <c r="E148" s="8"/>
      <c r="F148" s="8"/>
      <c r="G148" s="8"/>
      <c r="H148" s="8"/>
    </row>
    <row r="149" spans="1:8" s="133" customFormat="1" ht="15">
      <c r="A149" s="8"/>
      <c r="B149" s="8"/>
      <c r="C149" s="8"/>
      <c r="D149" s="8"/>
      <c r="E149" s="8"/>
      <c r="F149" s="8"/>
      <c r="G149" s="8"/>
      <c r="H149" s="8"/>
    </row>
    <row r="150" spans="1:8" s="133" customFormat="1" ht="15">
      <c r="A150" s="8"/>
      <c r="B150" s="8"/>
      <c r="C150" s="8"/>
      <c r="D150" s="8"/>
      <c r="E150" s="8"/>
      <c r="F150" s="8"/>
      <c r="G150" s="8"/>
      <c r="H150" s="8"/>
    </row>
    <row r="151" spans="1:8" s="133" customFormat="1" ht="15">
      <c r="A151" s="8"/>
      <c r="B151" s="8"/>
      <c r="C151" s="8"/>
      <c r="D151" s="8"/>
      <c r="E151" s="8"/>
      <c r="F151" s="8"/>
      <c r="G151" s="8"/>
      <c r="H151" s="8"/>
    </row>
    <row r="152" spans="1:8" s="133" customFormat="1" ht="15">
      <c r="A152" s="8"/>
      <c r="B152" s="8"/>
      <c r="C152" s="8"/>
      <c r="D152" s="8"/>
      <c r="E152" s="8"/>
      <c r="F152" s="8"/>
      <c r="G152" s="8"/>
      <c r="H152" s="8"/>
    </row>
    <row r="153" spans="1:8" s="133" customFormat="1" ht="15">
      <c r="A153" s="8"/>
      <c r="B153" s="8"/>
      <c r="C153" s="8"/>
      <c r="D153" s="8"/>
      <c r="E153" s="8"/>
      <c r="F153" s="8"/>
      <c r="G153" s="8"/>
      <c r="H153" s="8"/>
    </row>
    <row r="154" spans="1:8" s="133" customFormat="1" ht="15">
      <c r="A154" s="8"/>
      <c r="B154" s="8"/>
      <c r="C154" s="8"/>
      <c r="D154" s="8"/>
      <c r="E154" s="8"/>
      <c r="F154" s="8"/>
      <c r="G154" s="8"/>
      <c r="H154" s="8"/>
    </row>
    <row r="155" spans="1:8" s="133" customFormat="1" ht="15">
      <c r="A155" s="8"/>
      <c r="B155" s="8"/>
      <c r="C155" s="8"/>
      <c r="D155" s="8"/>
      <c r="E155" s="8"/>
      <c r="F155" s="8"/>
      <c r="G155" s="8"/>
      <c r="H155" s="8"/>
    </row>
    <row r="156" spans="1:8" s="133" customFormat="1" ht="15">
      <c r="A156" s="8"/>
      <c r="B156" s="8"/>
      <c r="C156" s="8"/>
      <c r="D156" s="8"/>
      <c r="E156" s="8"/>
      <c r="F156" s="8"/>
      <c r="G156" s="8"/>
      <c r="H156" s="8"/>
    </row>
    <row r="157" spans="1:8" s="133" customFormat="1" ht="15">
      <c r="A157" s="8"/>
      <c r="B157" s="8"/>
      <c r="C157" s="8"/>
      <c r="D157" s="8"/>
      <c r="E157" s="8"/>
      <c r="F157" s="8"/>
      <c r="G157" s="8"/>
      <c r="H157" s="8"/>
    </row>
    <row r="158" spans="1:8" s="133" customFormat="1" ht="15">
      <c r="A158" s="8"/>
      <c r="B158" s="8"/>
      <c r="C158" s="8"/>
      <c r="D158" s="8"/>
      <c r="E158" s="8"/>
      <c r="F158" s="8"/>
      <c r="G158" s="8"/>
      <c r="H158" s="8"/>
    </row>
    <row r="159" spans="1:8" s="133" customFormat="1" ht="15">
      <c r="A159" s="8"/>
      <c r="B159" s="8"/>
      <c r="C159" s="8"/>
      <c r="D159" s="8"/>
      <c r="E159" s="8"/>
      <c r="F159" s="8"/>
      <c r="G159" s="8"/>
      <c r="H159" s="8"/>
    </row>
    <row r="160" spans="1:8" s="133" customFormat="1" ht="15">
      <c r="A160" s="8"/>
      <c r="B160" s="8"/>
      <c r="C160" s="8"/>
      <c r="D160" s="8"/>
      <c r="E160" s="8"/>
      <c r="F160" s="8"/>
      <c r="G160" s="8"/>
      <c r="H160" s="8"/>
    </row>
    <row r="161" spans="1:8" s="133" customFormat="1" ht="15">
      <c r="A161" s="8"/>
      <c r="B161" s="8"/>
      <c r="C161" s="8"/>
      <c r="D161" s="8"/>
      <c r="E161" s="8"/>
      <c r="F161" s="8"/>
      <c r="G161" s="8"/>
      <c r="H161" s="8"/>
    </row>
    <row r="162" spans="1:8" s="133" customFormat="1" ht="15">
      <c r="A162" s="8"/>
      <c r="B162" s="8"/>
      <c r="C162" s="8"/>
      <c r="D162" s="8"/>
      <c r="E162" s="8"/>
      <c r="F162" s="8"/>
      <c r="G162" s="8"/>
      <c r="H162" s="8"/>
    </row>
    <row r="163" spans="1:8" s="133" customFormat="1" ht="15">
      <c r="A163" s="8"/>
      <c r="B163" s="8"/>
      <c r="C163" s="8"/>
      <c r="D163" s="8"/>
      <c r="E163" s="8"/>
      <c r="F163" s="8"/>
      <c r="G163" s="8"/>
      <c r="H163" s="8"/>
    </row>
    <row r="164" spans="1:8" s="133" customFormat="1" ht="15">
      <c r="A164" s="8"/>
      <c r="B164" s="8"/>
      <c r="C164" s="8"/>
      <c r="D164" s="8"/>
      <c r="E164" s="8"/>
      <c r="F164" s="8"/>
      <c r="G164" s="8"/>
      <c r="H164" s="8"/>
    </row>
    <row r="165" spans="1:8" s="133" customFormat="1" ht="15">
      <c r="A165" s="8"/>
      <c r="B165" s="8"/>
      <c r="C165" s="8"/>
      <c r="D165" s="8"/>
      <c r="E165" s="8"/>
      <c r="F165" s="8"/>
      <c r="G165" s="8"/>
      <c r="H165" s="8"/>
    </row>
    <row r="166" spans="1:8" s="133" customFormat="1" ht="15">
      <c r="A166" s="8"/>
      <c r="B166" s="8"/>
      <c r="C166" s="8"/>
      <c r="D166" s="8"/>
      <c r="E166" s="8"/>
      <c r="F166" s="8"/>
      <c r="G166" s="8"/>
      <c r="H166" s="8"/>
    </row>
    <row r="167" spans="1:8" s="133" customFormat="1" ht="15">
      <c r="A167" s="8"/>
      <c r="B167" s="8"/>
      <c r="C167" s="8"/>
      <c r="D167" s="8"/>
      <c r="E167" s="8"/>
      <c r="F167" s="8"/>
      <c r="G167" s="8"/>
      <c r="H167" s="8"/>
    </row>
    <row r="168" spans="1:8" s="133" customFormat="1" ht="15">
      <c r="A168" s="8"/>
      <c r="B168" s="8"/>
      <c r="C168" s="8"/>
      <c r="D168" s="8"/>
      <c r="E168" s="8"/>
      <c r="F168" s="8"/>
      <c r="G168" s="8"/>
      <c r="H168" s="8"/>
    </row>
    <row r="169" spans="1:8" s="133" customFormat="1" ht="15">
      <c r="A169" s="8"/>
      <c r="B169" s="8"/>
      <c r="C169" s="8"/>
      <c r="D169" s="8"/>
      <c r="E169" s="8"/>
      <c r="F169" s="8"/>
      <c r="G169" s="8"/>
      <c r="H169" s="8"/>
    </row>
    <row r="170" spans="1:8" s="133" customFormat="1" ht="15">
      <c r="A170" s="8"/>
      <c r="B170" s="8"/>
      <c r="C170" s="8"/>
      <c r="D170" s="8"/>
      <c r="E170" s="8"/>
      <c r="F170" s="8"/>
      <c r="G170" s="8"/>
      <c r="H170" s="8"/>
    </row>
    <row r="171" spans="1:8" s="133" customFormat="1" ht="15">
      <c r="A171" s="8"/>
      <c r="B171" s="8"/>
      <c r="C171" s="8"/>
      <c r="D171" s="8"/>
      <c r="E171" s="8"/>
      <c r="F171" s="8"/>
      <c r="G171" s="8"/>
      <c r="H171" s="8"/>
    </row>
    <row r="172" spans="1:8" s="133" customFormat="1" ht="15">
      <c r="A172" s="8"/>
      <c r="B172" s="8"/>
      <c r="C172" s="8"/>
      <c r="D172" s="8"/>
      <c r="E172" s="8"/>
      <c r="F172" s="8"/>
      <c r="G172" s="8"/>
      <c r="H172" s="8"/>
    </row>
    <row r="173" spans="1:8" s="133" customFormat="1" ht="15">
      <c r="A173" s="8"/>
      <c r="B173" s="8"/>
      <c r="C173" s="8"/>
      <c r="D173" s="8"/>
      <c r="E173" s="8"/>
      <c r="F173" s="8"/>
      <c r="G173" s="8"/>
      <c r="H173" s="8"/>
    </row>
    <row r="174" spans="1:8" s="133" customFormat="1" ht="15">
      <c r="A174" s="8"/>
      <c r="B174" s="8"/>
      <c r="C174" s="8"/>
      <c r="D174" s="8"/>
      <c r="E174" s="8"/>
      <c r="F174" s="8"/>
      <c r="G174" s="8"/>
      <c r="H174" s="8"/>
    </row>
    <row r="175" spans="1:8" s="133" customFormat="1" ht="15">
      <c r="A175" s="8"/>
      <c r="B175" s="8"/>
      <c r="C175" s="8"/>
      <c r="D175" s="8"/>
      <c r="E175" s="8"/>
      <c r="F175" s="8"/>
      <c r="G175" s="8"/>
      <c r="H175" s="8"/>
    </row>
    <row r="176" spans="1:8" s="133" customFormat="1" ht="15">
      <c r="A176" s="8"/>
      <c r="B176" s="8"/>
      <c r="C176" s="8"/>
      <c r="D176" s="8"/>
      <c r="E176" s="8"/>
      <c r="F176" s="8"/>
      <c r="G176" s="8"/>
      <c r="H176" s="8"/>
    </row>
    <row r="177" spans="1:8" s="133" customFormat="1" ht="15">
      <c r="A177" s="8"/>
      <c r="B177" s="8"/>
      <c r="C177" s="8"/>
      <c r="D177" s="8"/>
      <c r="E177" s="8"/>
      <c r="F177" s="8"/>
      <c r="G177" s="8"/>
      <c r="H177" s="8"/>
    </row>
    <row r="178" spans="1:8" s="133" customFormat="1" ht="15">
      <c r="A178" s="8"/>
      <c r="B178" s="8"/>
      <c r="C178" s="8"/>
      <c r="D178" s="8"/>
      <c r="E178" s="8"/>
      <c r="F178" s="8"/>
      <c r="G178" s="8"/>
      <c r="H178" s="8"/>
    </row>
    <row r="179" spans="1:8" s="133" customFormat="1" ht="15">
      <c r="A179" s="8"/>
      <c r="B179" s="8"/>
      <c r="C179" s="8"/>
      <c r="D179" s="8"/>
      <c r="E179" s="8"/>
      <c r="F179" s="8"/>
      <c r="G179" s="8"/>
      <c r="H179" s="8"/>
    </row>
    <row r="180" spans="1:8" s="133" customFormat="1" ht="15">
      <c r="A180" s="8"/>
      <c r="B180" s="8"/>
      <c r="C180" s="8"/>
      <c r="D180" s="8"/>
      <c r="E180" s="8"/>
      <c r="F180" s="8"/>
      <c r="G180" s="8"/>
      <c r="H180" s="8"/>
    </row>
    <row r="181" spans="1:8" s="133" customFormat="1" ht="15">
      <c r="A181" s="8"/>
      <c r="B181" s="8"/>
      <c r="C181" s="8"/>
      <c r="D181" s="8"/>
      <c r="E181" s="8"/>
      <c r="F181" s="8"/>
      <c r="G181" s="8"/>
      <c r="H181" s="8"/>
    </row>
    <row r="182" spans="1:8" s="133" customFormat="1" ht="15">
      <c r="A182" s="8"/>
      <c r="B182" s="8"/>
      <c r="C182" s="8"/>
      <c r="D182" s="8"/>
      <c r="E182" s="8"/>
      <c r="F182" s="8"/>
      <c r="G182" s="8"/>
      <c r="H182" s="8"/>
    </row>
    <row r="183" spans="1:8" s="133" customFormat="1" ht="15">
      <c r="A183" s="8"/>
      <c r="B183" s="8"/>
      <c r="C183" s="8"/>
      <c r="D183" s="8"/>
      <c r="E183" s="8"/>
      <c r="F183" s="8"/>
      <c r="G183" s="8"/>
      <c r="H183" s="8"/>
    </row>
    <row r="184" spans="1:8" s="133" customFormat="1" ht="15">
      <c r="A184" s="8"/>
      <c r="B184" s="8"/>
      <c r="C184" s="8"/>
      <c r="D184" s="8"/>
      <c r="E184" s="8"/>
      <c r="F184" s="8"/>
      <c r="G184" s="8"/>
      <c r="H184" s="8"/>
    </row>
    <row r="185" spans="1:8" s="133" customFormat="1" ht="15">
      <c r="A185" s="8"/>
      <c r="B185" s="8"/>
      <c r="C185" s="8"/>
      <c r="D185" s="8"/>
      <c r="E185" s="8"/>
      <c r="F185" s="8"/>
      <c r="G185" s="8"/>
      <c r="H185" s="8"/>
    </row>
    <row r="186" spans="1:8" s="133" customFormat="1" ht="15">
      <c r="A186" s="8"/>
      <c r="B186" s="8"/>
      <c r="C186" s="8"/>
      <c r="D186" s="8"/>
      <c r="E186" s="8"/>
      <c r="F186" s="8"/>
      <c r="G186" s="8"/>
      <c r="H186" s="8"/>
    </row>
    <row r="187" spans="1:8" s="133" customFormat="1" ht="15">
      <c r="A187" s="8"/>
      <c r="B187" s="8"/>
      <c r="C187" s="8"/>
      <c r="D187" s="8"/>
      <c r="E187" s="8"/>
      <c r="F187" s="8"/>
      <c r="G187" s="8"/>
      <c r="H187" s="8"/>
    </row>
    <row r="188" spans="1:8" s="133" customFormat="1" ht="15">
      <c r="A188" s="8"/>
      <c r="B188" s="8"/>
      <c r="C188" s="8"/>
      <c r="D188" s="8"/>
      <c r="E188" s="8"/>
      <c r="F188" s="8"/>
      <c r="G188" s="8"/>
      <c r="H188" s="8"/>
    </row>
    <row r="189" spans="1:8" s="133" customFormat="1" ht="15">
      <c r="A189" s="8"/>
      <c r="B189" s="8"/>
      <c r="C189" s="8"/>
      <c r="D189" s="8"/>
      <c r="E189" s="8"/>
      <c r="F189" s="8"/>
      <c r="G189" s="8"/>
      <c r="H189" s="8"/>
    </row>
    <row r="190" spans="1:8" s="133" customFormat="1" ht="15">
      <c r="A190" s="8"/>
      <c r="B190" s="8"/>
      <c r="C190" s="8"/>
      <c r="D190" s="8"/>
      <c r="E190" s="8"/>
      <c r="F190" s="8"/>
      <c r="G190" s="8"/>
      <c r="H190" s="8"/>
    </row>
    <row r="191" spans="1:8" s="133" customFormat="1" ht="15">
      <c r="A191" s="8"/>
      <c r="B191" s="8"/>
      <c r="C191" s="8"/>
      <c r="D191" s="8"/>
      <c r="E191" s="8"/>
      <c r="F191" s="8"/>
      <c r="G191" s="8"/>
      <c r="H191" s="8"/>
    </row>
    <row r="192" spans="1:8" s="133" customFormat="1" ht="15">
      <c r="A192" s="8"/>
      <c r="B192" s="8"/>
      <c r="C192" s="8"/>
      <c r="D192" s="8"/>
      <c r="E192" s="8"/>
      <c r="F192" s="8"/>
      <c r="G192" s="8"/>
      <c r="H192" s="8"/>
    </row>
    <row r="193" spans="1:8" s="133" customFormat="1" ht="15">
      <c r="A193" s="8"/>
      <c r="B193" s="8"/>
      <c r="C193" s="8"/>
      <c r="D193" s="8"/>
      <c r="E193" s="8"/>
      <c r="F193" s="8"/>
      <c r="G193" s="8"/>
      <c r="H193" s="8"/>
    </row>
    <row r="194" spans="1:8" s="133" customFormat="1" ht="15">
      <c r="A194" s="8"/>
      <c r="B194" s="8"/>
      <c r="C194" s="8"/>
      <c r="D194" s="8"/>
      <c r="E194" s="8"/>
      <c r="F194" s="8"/>
      <c r="G194" s="8"/>
      <c r="H194" s="8"/>
    </row>
    <row r="195" spans="1:8" s="133" customFormat="1" ht="15">
      <c r="A195" s="8"/>
      <c r="B195" s="8"/>
      <c r="C195" s="8"/>
      <c r="D195" s="8"/>
      <c r="E195" s="8"/>
      <c r="F195" s="8"/>
      <c r="G195" s="8"/>
      <c r="H195" s="8"/>
    </row>
    <row r="196" spans="1:8" s="133" customFormat="1" ht="15">
      <c r="A196" s="8"/>
      <c r="B196" s="8"/>
      <c r="C196" s="8"/>
      <c r="D196" s="8"/>
      <c r="E196" s="8"/>
      <c r="F196" s="8"/>
      <c r="G196" s="8"/>
      <c r="H196" s="8"/>
    </row>
    <row r="197" spans="1:8" s="133" customFormat="1" ht="15">
      <c r="A197" s="8"/>
      <c r="B197" s="8"/>
      <c r="C197" s="8"/>
      <c r="D197" s="8"/>
      <c r="E197" s="8"/>
      <c r="F197" s="8"/>
      <c r="G197" s="8"/>
      <c r="H197" s="8"/>
    </row>
    <row r="198" spans="1:8" s="133" customFormat="1" ht="15">
      <c r="A198" s="8"/>
      <c r="B198" s="8"/>
      <c r="C198" s="8"/>
      <c r="D198" s="8"/>
      <c r="E198" s="8"/>
      <c r="F198" s="8"/>
      <c r="G198" s="8"/>
      <c r="H198" s="8"/>
    </row>
    <row r="199" spans="1:8" s="133" customFormat="1" ht="15">
      <c r="A199" s="8"/>
      <c r="B199" s="8"/>
      <c r="C199" s="8"/>
      <c r="D199" s="8"/>
      <c r="E199" s="8"/>
      <c r="F199" s="8"/>
      <c r="G199" s="8"/>
      <c r="H199" s="8"/>
    </row>
    <row r="200" spans="1:8" s="133" customFormat="1" ht="15">
      <c r="A200" s="8"/>
      <c r="B200" s="8"/>
      <c r="C200" s="8"/>
      <c r="D200" s="8"/>
      <c r="E200" s="8"/>
      <c r="F200" s="8"/>
      <c r="G200" s="8"/>
      <c r="H200" s="8"/>
    </row>
    <row r="201" spans="1:8" s="133" customFormat="1" ht="15">
      <c r="A201" s="8"/>
      <c r="B201" s="8"/>
      <c r="C201" s="8"/>
      <c r="D201" s="8"/>
      <c r="E201" s="8"/>
      <c r="F201" s="8"/>
      <c r="G201" s="8"/>
      <c r="H201" s="8"/>
    </row>
    <row r="202" spans="1:8" s="133" customFormat="1" ht="15">
      <c r="A202" s="8"/>
      <c r="B202" s="8"/>
      <c r="C202" s="8"/>
      <c r="D202" s="8"/>
      <c r="E202" s="8"/>
      <c r="F202" s="8"/>
      <c r="G202" s="8"/>
      <c r="H202" s="8"/>
    </row>
    <row r="203" spans="1:8" s="133" customFormat="1" ht="15">
      <c r="A203" s="8"/>
      <c r="B203" s="8"/>
      <c r="C203" s="8"/>
      <c r="D203" s="8"/>
      <c r="E203" s="8"/>
      <c r="F203" s="8"/>
      <c r="G203" s="8"/>
      <c r="H203" s="8"/>
    </row>
    <row r="204" spans="1:8" s="133" customFormat="1" ht="15">
      <c r="A204" s="8"/>
      <c r="B204" s="8"/>
      <c r="C204" s="8"/>
      <c r="D204" s="8"/>
      <c r="E204" s="8"/>
      <c r="F204" s="8"/>
      <c r="G204" s="8"/>
      <c r="H204" s="8"/>
    </row>
    <row r="205" spans="1:8" s="133" customFormat="1" ht="15">
      <c r="A205" s="8"/>
      <c r="B205" s="8"/>
      <c r="C205" s="8"/>
      <c r="D205" s="8"/>
      <c r="E205" s="8"/>
      <c r="F205" s="8"/>
      <c r="G205" s="8"/>
      <c r="H205" s="8"/>
    </row>
    <row r="206" spans="1:8" s="133" customFormat="1" ht="15">
      <c r="A206" s="8"/>
      <c r="B206" s="8"/>
      <c r="C206" s="8"/>
      <c r="D206" s="8"/>
      <c r="E206" s="8"/>
      <c r="F206" s="8"/>
      <c r="G206" s="8"/>
      <c r="H206" s="8"/>
    </row>
    <row r="207" spans="1:8" s="133" customFormat="1" ht="15">
      <c r="A207" s="8"/>
      <c r="B207" s="8"/>
      <c r="C207" s="8"/>
      <c r="D207" s="8"/>
      <c r="E207" s="8"/>
      <c r="F207" s="8"/>
      <c r="G207" s="8"/>
      <c r="H207" s="8"/>
    </row>
    <row r="208" spans="1:8" s="133" customFormat="1" ht="15">
      <c r="A208" s="8"/>
      <c r="B208" s="8"/>
      <c r="C208" s="8"/>
      <c r="D208" s="8"/>
      <c r="E208" s="8"/>
      <c r="F208" s="8"/>
      <c r="G208" s="8"/>
      <c r="H208" s="8"/>
    </row>
    <row r="209" spans="1:8" s="133" customFormat="1" ht="15">
      <c r="A209" s="8"/>
      <c r="B209" s="8"/>
      <c r="C209" s="8"/>
      <c r="D209" s="8"/>
      <c r="E209" s="8"/>
      <c r="F209" s="8"/>
      <c r="G209" s="8"/>
      <c r="H209" s="8"/>
    </row>
    <row r="210" spans="1:8" s="133" customFormat="1" ht="15">
      <c r="A210" s="8"/>
      <c r="B210" s="8"/>
      <c r="C210" s="8"/>
      <c r="D210" s="8"/>
      <c r="E210" s="8"/>
      <c r="F210" s="8"/>
      <c r="G210" s="8"/>
      <c r="H210" s="8"/>
    </row>
    <row r="211" spans="1:8" s="133" customFormat="1" ht="15">
      <c r="A211" s="8"/>
      <c r="B211" s="8"/>
      <c r="C211" s="8"/>
      <c r="D211" s="8"/>
      <c r="E211" s="8"/>
      <c r="F211" s="8"/>
      <c r="G211" s="8"/>
      <c r="H211" s="8"/>
    </row>
    <row r="212" spans="1:8" s="133" customFormat="1" ht="15">
      <c r="A212" s="8"/>
      <c r="B212" s="8"/>
      <c r="C212" s="8"/>
      <c r="D212" s="8"/>
      <c r="E212" s="8"/>
      <c r="F212" s="8"/>
      <c r="G212" s="8"/>
      <c r="H212" s="8"/>
    </row>
    <row r="213" spans="1:8" s="133" customFormat="1" ht="15">
      <c r="A213" s="8"/>
      <c r="B213" s="8"/>
      <c r="C213" s="8"/>
      <c r="D213" s="8"/>
      <c r="E213" s="8"/>
      <c r="F213" s="8"/>
      <c r="G213" s="8"/>
      <c r="H213" s="8"/>
    </row>
    <row r="214" spans="1:8" s="133" customFormat="1" ht="15">
      <c r="A214" s="8"/>
      <c r="B214" s="8"/>
      <c r="C214" s="8"/>
      <c r="D214" s="8"/>
      <c r="E214" s="8"/>
      <c r="F214" s="8"/>
      <c r="G214" s="8"/>
      <c r="H214" s="8"/>
    </row>
    <row r="215" spans="1:8" s="133" customFormat="1" ht="15">
      <c r="A215" s="8"/>
      <c r="B215" s="8"/>
      <c r="C215" s="8"/>
      <c r="D215" s="8"/>
      <c r="E215" s="8"/>
      <c r="F215" s="8"/>
      <c r="G215" s="8"/>
      <c r="H215" s="8"/>
    </row>
    <row r="216" spans="1:8" s="133" customFormat="1" ht="15">
      <c r="A216" s="8"/>
      <c r="B216" s="8"/>
      <c r="C216" s="8"/>
      <c r="D216" s="8"/>
      <c r="E216" s="8"/>
      <c r="F216" s="8"/>
      <c r="G216" s="8"/>
      <c r="H216" s="8"/>
    </row>
    <row r="217" spans="1:8" s="133" customFormat="1" ht="15">
      <c r="A217" s="8"/>
      <c r="B217" s="8"/>
      <c r="C217" s="8"/>
      <c r="D217" s="8"/>
      <c r="E217" s="8"/>
      <c r="F217" s="8"/>
      <c r="G217" s="8"/>
      <c r="H217" s="8"/>
    </row>
    <row r="218" spans="1:8" s="133" customFormat="1" ht="15">
      <c r="A218" s="8"/>
      <c r="B218" s="8"/>
      <c r="C218" s="8"/>
      <c r="D218" s="8"/>
      <c r="E218" s="8"/>
      <c r="F218" s="8"/>
      <c r="G218" s="8"/>
      <c r="H218" s="8"/>
    </row>
    <row r="219" spans="1:8" s="133" customFormat="1" ht="15">
      <c r="A219" s="8"/>
      <c r="B219" s="8"/>
      <c r="C219" s="8"/>
      <c r="D219" s="8"/>
      <c r="E219" s="8"/>
      <c r="F219" s="8"/>
      <c r="G219" s="8"/>
      <c r="H219" s="8"/>
    </row>
    <row r="220" spans="1:8" s="133" customFormat="1" ht="15">
      <c r="A220" s="8"/>
      <c r="B220" s="8"/>
      <c r="C220" s="8"/>
      <c r="D220" s="8"/>
      <c r="E220" s="8"/>
      <c r="F220" s="8"/>
      <c r="G220" s="8"/>
      <c r="H220" s="8"/>
    </row>
    <row r="221" spans="1:8" s="133" customFormat="1" ht="15">
      <c r="A221" s="8"/>
      <c r="B221" s="8"/>
      <c r="C221" s="8"/>
      <c r="D221" s="8"/>
      <c r="E221" s="8"/>
      <c r="F221" s="8"/>
      <c r="G221" s="8"/>
      <c r="H221" s="8"/>
    </row>
    <row r="222" spans="1:8" s="133" customFormat="1" ht="15">
      <c r="A222" s="8"/>
      <c r="B222" s="8"/>
      <c r="C222" s="8"/>
      <c r="D222" s="8"/>
      <c r="E222" s="8"/>
      <c r="F222" s="8"/>
      <c r="G222" s="8"/>
      <c r="H222" s="8"/>
    </row>
    <row r="223" spans="1:8" s="133" customFormat="1" ht="15">
      <c r="A223" s="8"/>
      <c r="B223" s="8"/>
      <c r="C223" s="8"/>
      <c r="D223" s="8"/>
      <c r="E223" s="8"/>
      <c r="F223" s="8"/>
      <c r="G223" s="8"/>
      <c r="H223" s="8"/>
    </row>
    <row r="224" spans="1:8" s="133" customFormat="1" ht="15">
      <c r="A224" s="8"/>
      <c r="B224" s="8"/>
      <c r="C224" s="8"/>
      <c r="D224" s="8"/>
      <c r="E224" s="8"/>
      <c r="F224" s="8"/>
      <c r="G224" s="8"/>
      <c r="H224" s="8"/>
    </row>
    <row r="225" spans="1:8" s="133" customFormat="1" ht="15">
      <c r="A225" s="8"/>
      <c r="B225" s="8"/>
      <c r="C225" s="8"/>
      <c r="D225" s="8"/>
      <c r="E225" s="8"/>
      <c r="F225" s="8"/>
      <c r="G225" s="8"/>
      <c r="H225" s="8"/>
    </row>
    <row r="226" spans="1:8" s="133" customFormat="1" ht="15">
      <c r="A226" s="8"/>
      <c r="B226" s="8"/>
      <c r="C226" s="8"/>
      <c r="D226" s="8"/>
      <c r="E226" s="8"/>
      <c r="F226" s="8"/>
      <c r="G226" s="8"/>
      <c r="H226" s="8"/>
    </row>
    <row r="227" spans="1:8" s="133" customFormat="1" ht="15">
      <c r="A227" s="8"/>
      <c r="B227" s="8"/>
      <c r="C227" s="8"/>
      <c r="D227" s="8"/>
      <c r="E227" s="8"/>
      <c r="F227" s="8"/>
      <c r="G227" s="8"/>
      <c r="H227" s="8"/>
    </row>
    <row r="228" spans="1:8" s="133" customFormat="1" ht="15">
      <c r="A228" s="8"/>
      <c r="B228" s="8"/>
      <c r="C228" s="8"/>
      <c r="D228" s="8"/>
      <c r="E228" s="8"/>
      <c r="F228" s="8"/>
      <c r="G228" s="8"/>
      <c r="H228" s="8"/>
    </row>
    <row r="229" spans="1:8" s="133" customFormat="1" ht="15">
      <c r="A229" s="8"/>
      <c r="B229" s="8"/>
      <c r="C229" s="8"/>
      <c r="D229" s="8"/>
      <c r="E229" s="8"/>
      <c r="F229" s="8"/>
      <c r="G229" s="8"/>
      <c r="H229" s="8"/>
    </row>
    <row r="230" spans="1:8" s="133" customFormat="1" ht="15">
      <c r="A230" s="8"/>
      <c r="B230" s="8"/>
      <c r="C230" s="8"/>
      <c r="D230" s="8"/>
      <c r="E230" s="8"/>
      <c r="F230" s="8"/>
      <c r="G230" s="8"/>
      <c r="H230" s="8"/>
    </row>
    <row r="231" spans="1:8" s="133" customFormat="1" ht="15">
      <c r="A231" s="8"/>
      <c r="B231" s="8"/>
      <c r="C231" s="8"/>
      <c r="D231" s="8"/>
      <c r="E231" s="8"/>
      <c r="F231" s="8"/>
      <c r="G231" s="8"/>
      <c r="H231" s="8"/>
    </row>
    <row r="232" spans="1:8" s="133" customFormat="1" ht="15">
      <c r="A232" s="8"/>
      <c r="B232" s="8"/>
      <c r="C232" s="8"/>
      <c r="D232" s="8"/>
      <c r="E232" s="8"/>
      <c r="F232" s="8"/>
      <c r="G232" s="8"/>
      <c r="H232" s="8"/>
    </row>
    <row r="233" spans="1:8" s="133" customFormat="1" ht="15">
      <c r="A233" s="8"/>
      <c r="B233" s="8"/>
      <c r="C233" s="8"/>
      <c r="D233" s="8"/>
      <c r="E233" s="8"/>
      <c r="F233" s="8"/>
      <c r="G233" s="8"/>
      <c r="H233" s="8"/>
    </row>
    <row r="234" spans="1:8" s="133" customFormat="1" ht="15">
      <c r="A234" s="8"/>
      <c r="B234" s="8"/>
      <c r="C234" s="8"/>
      <c r="D234" s="8"/>
      <c r="E234" s="8"/>
      <c r="F234" s="8"/>
      <c r="G234" s="8"/>
      <c r="H234" s="8"/>
    </row>
    <row r="235" spans="1:8" s="133" customFormat="1" ht="15">
      <c r="A235" s="8"/>
      <c r="B235" s="8"/>
      <c r="C235" s="8"/>
      <c r="D235" s="8"/>
      <c r="E235" s="8"/>
      <c r="F235" s="8"/>
      <c r="G235" s="8"/>
      <c r="H235" s="8"/>
    </row>
    <row r="236" spans="1:8" s="133" customFormat="1" ht="15">
      <c r="A236" s="8"/>
      <c r="B236" s="8"/>
      <c r="C236" s="8"/>
      <c r="D236" s="8"/>
      <c r="E236" s="8"/>
      <c r="F236" s="8"/>
      <c r="G236" s="8"/>
      <c r="H236" s="8"/>
    </row>
    <row r="237" spans="1:8" s="133" customFormat="1" ht="15">
      <c r="A237" s="8"/>
      <c r="B237" s="8"/>
      <c r="C237" s="8"/>
      <c r="D237" s="8"/>
      <c r="E237" s="8"/>
      <c r="F237" s="8"/>
      <c r="G237" s="8"/>
      <c r="H237" s="8"/>
    </row>
    <row r="238" spans="1:8" s="133" customFormat="1" ht="15">
      <c r="A238" s="8"/>
      <c r="B238" s="8"/>
      <c r="C238" s="8"/>
      <c r="D238" s="8"/>
      <c r="E238" s="8"/>
      <c r="F238" s="8"/>
      <c r="G238" s="8"/>
      <c r="H238" s="8"/>
    </row>
    <row r="239" spans="1:8" s="133" customFormat="1" ht="15">
      <c r="A239" s="8"/>
      <c r="B239" s="8"/>
      <c r="C239" s="8"/>
      <c r="D239" s="8"/>
      <c r="E239" s="8"/>
      <c r="F239" s="8"/>
      <c r="G239" s="8"/>
      <c r="H239" s="8"/>
    </row>
    <row r="240" spans="1:8" s="133" customFormat="1" ht="15">
      <c r="A240" s="8"/>
      <c r="B240" s="8"/>
      <c r="C240" s="8"/>
      <c r="D240" s="8"/>
      <c r="E240" s="8"/>
      <c r="F240" s="8"/>
      <c r="G240" s="8"/>
      <c r="H240" s="8"/>
    </row>
    <row r="241" spans="1:8" s="133" customFormat="1" ht="15">
      <c r="A241" s="8"/>
      <c r="B241" s="8"/>
      <c r="C241" s="8"/>
      <c r="D241" s="8"/>
      <c r="E241" s="8"/>
      <c r="F241" s="8"/>
      <c r="G241" s="8"/>
      <c r="H241" s="8"/>
    </row>
  </sheetData>
  <sheetProtection/>
  <mergeCells count="73">
    <mergeCell ref="A44:B44"/>
    <mergeCell ref="F44:G44"/>
    <mergeCell ref="A45:B45"/>
    <mergeCell ref="B12:F12"/>
    <mergeCell ref="G20:G21"/>
    <mergeCell ref="B20:B21"/>
    <mergeCell ref="C20:C21"/>
    <mergeCell ref="E20:F20"/>
    <mergeCell ref="D20:D21"/>
    <mergeCell ref="B14:F14"/>
    <mergeCell ref="B15:F15"/>
    <mergeCell ref="G15:I15"/>
    <mergeCell ref="B16:H16"/>
    <mergeCell ref="B18:H18"/>
    <mergeCell ref="A6:H6"/>
    <mergeCell ref="B8:F8"/>
    <mergeCell ref="B9:F9"/>
    <mergeCell ref="G9:I9"/>
    <mergeCell ref="B11:F11"/>
    <mergeCell ref="A20:A21"/>
    <mergeCell ref="A47:B47"/>
    <mergeCell ref="F47:G47"/>
    <mergeCell ref="A48:B48"/>
    <mergeCell ref="F48:G48"/>
    <mergeCell ref="A49:B49"/>
    <mergeCell ref="F49:G49"/>
    <mergeCell ref="F45:G45"/>
    <mergeCell ref="A46:B46"/>
    <mergeCell ref="F46:G46"/>
    <mergeCell ref="A50:B50"/>
    <mergeCell ref="F50:G50"/>
    <mergeCell ref="A51:B51"/>
    <mergeCell ref="F51:G51"/>
    <mergeCell ref="A52:B52"/>
    <mergeCell ref="F52:G52"/>
    <mergeCell ref="A53:B53"/>
    <mergeCell ref="F53:G53"/>
    <mergeCell ref="A54:B54"/>
    <mergeCell ref="F54:G54"/>
    <mergeCell ref="A55:B55"/>
    <mergeCell ref="F55:G55"/>
    <mergeCell ref="A57:H57"/>
    <mergeCell ref="B62:H62"/>
    <mergeCell ref="A64:A65"/>
    <mergeCell ref="B64:C65"/>
    <mergeCell ref="D64:E64"/>
    <mergeCell ref="F64:G64"/>
    <mergeCell ref="H64:H65"/>
    <mergeCell ref="B66:C66"/>
    <mergeCell ref="B67:C67"/>
    <mergeCell ref="B68:C68"/>
    <mergeCell ref="B69:C69"/>
    <mergeCell ref="B70:C70"/>
    <mergeCell ref="B71:C71"/>
    <mergeCell ref="A75:B75"/>
    <mergeCell ref="A76:B76"/>
    <mergeCell ref="A77:B77"/>
    <mergeCell ref="A78:B78"/>
    <mergeCell ref="A79:B79"/>
    <mergeCell ref="A80:B80"/>
    <mergeCell ref="A81:B81"/>
    <mergeCell ref="A82:B82"/>
    <mergeCell ref="A83:B83"/>
    <mergeCell ref="A84:B84"/>
    <mergeCell ref="A87:H87"/>
    <mergeCell ref="A89:C89"/>
    <mergeCell ref="F89:G89"/>
    <mergeCell ref="B90:C90"/>
    <mergeCell ref="G90:H90"/>
    <mergeCell ref="D91:E91"/>
    <mergeCell ref="G91:H91"/>
    <mergeCell ref="B92:C92"/>
    <mergeCell ref="G92:H92"/>
  </mergeCells>
  <printOptions horizontalCentered="1"/>
  <pageMargins left="0" right="0" top="0" bottom="0" header="0" footer="0"/>
  <pageSetup fitToHeight="2"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theme="3" tint="-0.24997000396251678"/>
    <pageSetUpPr fitToPage="1"/>
  </sheetPr>
  <dimension ref="A1:J241"/>
  <sheetViews>
    <sheetView view="pageBreakPreview" zoomScaleSheetLayoutView="100" zoomScalePageLayoutView="0" workbookViewId="0" topLeftCell="A77">
      <selection activeCell="D21" sqref="D21:E21"/>
    </sheetView>
  </sheetViews>
  <sheetFormatPr defaultColWidth="9.00390625" defaultRowHeight="15.75"/>
  <cols>
    <col min="1" max="1" width="9.25390625" style="9" customWidth="1"/>
    <col min="2" max="2" width="38.25390625" style="9" customWidth="1"/>
    <col min="3" max="3" width="10.50390625" style="9" customWidth="1"/>
    <col min="4" max="4" width="11.75390625" style="9" customWidth="1"/>
    <col min="5" max="5" width="12.75390625" style="9" customWidth="1"/>
    <col min="6" max="6" width="13.50390625" style="9" customWidth="1"/>
    <col min="7" max="7" width="35.125" style="9" customWidth="1"/>
    <col min="8" max="8" width="14.50390625" style="0" customWidth="1"/>
    <col min="9" max="16384" width="9.00390625" style="1" customWidth="1"/>
  </cols>
  <sheetData>
    <row r="1" spans="1:10" s="133" customFormat="1" ht="15">
      <c r="A1" s="8"/>
      <c r="B1" s="8"/>
      <c r="C1" s="8"/>
      <c r="D1" s="8"/>
      <c r="E1" s="8"/>
      <c r="F1" s="8"/>
      <c r="G1" s="87" t="s">
        <v>218</v>
      </c>
      <c r="H1" s="87"/>
      <c r="I1" s="87"/>
      <c r="J1" s="87"/>
    </row>
    <row r="2" spans="1:10" s="133" customFormat="1" ht="15">
      <c r="A2" s="8"/>
      <c r="B2" s="8"/>
      <c r="C2" s="8"/>
      <c r="D2" s="8"/>
      <c r="E2" s="8"/>
      <c r="F2" s="8"/>
      <c r="G2" s="88" t="s">
        <v>197</v>
      </c>
      <c r="H2" s="88"/>
      <c r="I2" s="88"/>
      <c r="J2" s="88"/>
    </row>
    <row r="3" spans="1:10" s="133" customFormat="1" ht="15">
      <c r="A3" s="8"/>
      <c r="B3" s="8"/>
      <c r="C3" s="8"/>
      <c r="D3" s="8"/>
      <c r="E3" s="8"/>
      <c r="F3" s="8"/>
      <c r="G3" s="90" t="s">
        <v>198</v>
      </c>
      <c r="H3" s="8"/>
      <c r="I3" s="8"/>
      <c r="J3" s="8"/>
    </row>
    <row r="4" spans="1:10" s="133" customFormat="1" ht="15">
      <c r="A4" s="8"/>
      <c r="B4" s="8"/>
      <c r="C4" s="8"/>
      <c r="D4" s="8"/>
      <c r="E4" s="8"/>
      <c r="F4" s="8"/>
      <c r="G4" s="91" t="s">
        <v>199</v>
      </c>
      <c r="H4" s="91"/>
      <c r="I4" s="91"/>
      <c r="J4" s="91"/>
    </row>
    <row r="5" spans="1:8" s="133" customFormat="1" ht="15">
      <c r="A5" s="8"/>
      <c r="B5" s="8"/>
      <c r="C5" s="8"/>
      <c r="D5" s="8"/>
      <c r="E5" s="8"/>
      <c r="F5" s="8"/>
      <c r="G5" s="8"/>
      <c r="H5" s="8"/>
    </row>
    <row r="6" spans="1:8" s="133" customFormat="1" ht="18" thickBot="1">
      <c r="A6" s="92" t="s">
        <v>209</v>
      </c>
      <c r="B6" s="92"/>
      <c r="C6" s="92"/>
      <c r="D6" s="92"/>
      <c r="E6" s="92"/>
      <c r="F6" s="92"/>
      <c r="G6" s="92"/>
      <c r="H6" s="8"/>
    </row>
    <row r="7" spans="1:8" s="133" customFormat="1" ht="15">
      <c r="A7" s="8"/>
      <c r="B7" s="8"/>
      <c r="C7" s="8"/>
      <c r="D7" s="8"/>
      <c r="E7" s="8"/>
      <c r="F7" s="8"/>
      <c r="G7" s="8"/>
      <c r="H7" s="8"/>
    </row>
    <row r="8" spans="1:9" s="133" customFormat="1" ht="15">
      <c r="A8" s="34" t="s">
        <v>20</v>
      </c>
      <c r="B8" s="93" t="s">
        <v>39</v>
      </c>
      <c r="C8" s="93"/>
      <c r="D8" s="93"/>
      <c r="E8" s="94"/>
      <c r="F8" s="95" t="s">
        <v>224</v>
      </c>
      <c r="G8" s="97"/>
      <c r="H8" s="96"/>
      <c r="I8" s="97"/>
    </row>
    <row r="9" spans="1:9" s="133" customFormat="1" ht="15">
      <c r="A9" s="98" t="s">
        <v>1</v>
      </c>
      <c r="B9" s="134" t="s">
        <v>56</v>
      </c>
      <c r="C9" s="134"/>
      <c r="D9" s="134"/>
      <c r="E9" s="100"/>
      <c r="F9" s="135" t="s">
        <v>21</v>
      </c>
      <c r="G9" s="136"/>
      <c r="H9" s="100"/>
      <c r="I9" s="136"/>
    </row>
    <row r="10" spans="1:8" s="133" customFormat="1" ht="15">
      <c r="A10" s="4"/>
      <c r="B10" s="8"/>
      <c r="C10" s="8"/>
      <c r="D10" s="8"/>
      <c r="E10" s="8"/>
      <c r="F10" s="8"/>
      <c r="G10" s="8"/>
      <c r="H10" s="8"/>
    </row>
    <row r="11" spans="1:8" s="133" customFormat="1" ht="15">
      <c r="A11" s="137" t="s">
        <v>22</v>
      </c>
      <c r="B11" s="138" t="s">
        <v>153</v>
      </c>
      <c r="C11" s="138"/>
      <c r="D11" s="138"/>
      <c r="E11" s="138"/>
      <c r="F11" s="138"/>
      <c r="G11" s="138"/>
      <c r="H11" s="8"/>
    </row>
    <row r="12" spans="1:8" s="133" customFormat="1" ht="15">
      <c r="A12" s="137"/>
      <c r="B12" s="139"/>
      <c r="C12" s="139"/>
      <c r="D12" s="139"/>
      <c r="E12" s="139"/>
      <c r="F12" s="139"/>
      <c r="G12" s="139"/>
      <c r="H12" s="8"/>
    </row>
    <row r="13" spans="1:8" s="133" customFormat="1" ht="17.25" customHeight="1">
      <c r="A13" s="140" t="s">
        <v>23</v>
      </c>
      <c r="B13" s="141" t="s">
        <v>219</v>
      </c>
      <c r="C13" s="141"/>
      <c r="D13" s="141"/>
      <c r="E13" s="141"/>
      <c r="F13" s="141"/>
      <c r="G13" s="141"/>
      <c r="H13" s="8"/>
    </row>
    <row r="14" spans="1:8" s="133" customFormat="1" ht="15">
      <c r="A14" s="8"/>
      <c r="B14" s="8"/>
      <c r="C14" s="8"/>
      <c r="D14" s="8"/>
      <c r="E14" s="8"/>
      <c r="F14" s="8"/>
      <c r="G14" s="6" t="s">
        <v>81</v>
      </c>
      <c r="H14" s="8"/>
    </row>
    <row r="15" spans="1:8" s="37" customFormat="1" ht="42.75" customHeight="1">
      <c r="A15" s="142" t="s">
        <v>19</v>
      </c>
      <c r="B15" s="142" t="s">
        <v>55</v>
      </c>
      <c r="C15" s="142" t="s">
        <v>202</v>
      </c>
      <c r="D15" s="142" t="s">
        <v>206</v>
      </c>
      <c r="E15" s="72" t="s">
        <v>205</v>
      </c>
      <c r="F15" s="73"/>
      <c r="G15" s="142" t="s">
        <v>220</v>
      </c>
      <c r="H15" s="143"/>
    </row>
    <row r="16" spans="1:8" s="37" customFormat="1" ht="32.25" customHeight="1">
      <c r="A16" s="144"/>
      <c r="B16" s="144"/>
      <c r="C16" s="144"/>
      <c r="D16" s="144"/>
      <c r="E16" s="86" t="s">
        <v>121</v>
      </c>
      <c r="F16" s="36" t="s">
        <v>95</v>
      </c>
      <c r="G16" s="144"/>
      <c r="H16" s="143"/>
    </row>
    <row r="17" spans="1:8" s="146" customFormat="1" ht="12.75">
      <c r="A17" s="41">
        <v>1</v>
      </c>
      <c r="B17" s="145">
        <v>2</v>
      </c>
      <c r="C17" s="41">
        <v>3</v>
      </c>
      <c r="D17" s="41">
        <v>4</v>
      </c>
      <c r="E17" s="41">
        <v>5</v>
      </c>
      <c r="F17" s="41">
        <v>6</v>
      </c>
      <c r="G17" s="41">
        <v>7</v>
      </c>
      <c r="H17" s="104"/>
    </row>
    <row r="18" spans="1:8" s="146" customFormat="1" ht="12.75">
      <c r="A18" s="3" t="s">
        <v>45</v>
      </c>
      <c r="B18" s="29" t="s">
        <v>103</v>
      </c>
      <c r="C18" s="40"/>
      <c r="D18" s="41"/>
      <c r="E18" s="41"/>
      <c r="F18" s="147">
        <v>0</v>
      </c>
      <c r="G18" s="41"/>
      <c r="H18" s="104"/>
    </row>
    <row r="19" spans="1:8" s="146" customFormat="1" ht="12.75">
      <c r="A19" s="86">
        <v>2120</v>
      </c>
      <c r="B19" s="29" t="s">
        <v>104</v>
      </c>
      <c r="C19" s="40"/>
      <c r="D19" s="41"/>
      <c r="E19" s="41"/>
      <c r="F19" s="147">
        <v>0</v>
      </c>
      <c r="G19" s="41"/>
      <c r="H19" s="104"/>
    </row>
    <row r="20" spans="1:8" s="146" customFormat="1" ht="12.75">
      <c r="A20" s="86">
        <v>2210</v>
      </c>
      <c r="B20" s="29" t="s">
        <v>105</v>
      </c>
      <c r="C20" s="40"/>
      <c r="D20" s="41"/>
      <c r="E20" s="41"/>
      <c r="F20" s="147">
        <v>0</v>
      </c>
      <c r="G20" s="41"/>
      <c r="H20" s="104"/>
    </row>
    <row r="21" spans="1:8" s="146" customFormat="1" ht="12.75" hidden="1">
      <c r="A21" s="86">
        <v>2220</v>
      </c>
      <c r="B21" s="29" t="s">
        <v>40</v>
      </c>
      <c r="C21" s="40"/>
      <c r="D21" s="41"/>
      <c r="E21" s="41"/>
      <c r="F21" s="147"/>
      <c r="G21" s="41"/>
      <c r="H21" s="104"/>
    </row>
    <row r="22" spans="1:8" s="146" customFormat="1" ht="12.75" hidden="1">
      <c r="A22" s="86">
        <v>2230</v>
      </c>
      <c r="B22" s="29" t="s">
        <v>41</v>
      </c>
      <c r="C22" s="40"/>
      <c r="D22" s="41"/>
      <c r="E22" s="41"/>
      <c r="F22" s="147"/>
      <c r="G22" s="41"/>
      <c r="H22" s="104"/>
    </row>
    <row r="23" spans="1:8" s="124" customFormat="1" ht="12.75" customHeight="1">
      <c r="A23" s="86">
        <v>2240</v>
      </c>
      <c r="B23" s="29" t="s">
        <v>123</v>
      </c>
      <c r="C23" s="40">
        <v>8190</v>
      </c>
      <c r="D23" s="40"/>
      <c r="E23" s="40"/>
      <c r="F23" s="147">
        <v>0</v>
      </c>
      <c r="G23" s="65"/>
      <c r="H23" s="148"/>
    </row>
    <row r="24" spans="1:8" s="124" customFormat="1" ht="13.5" customHeight="1">
      <c r="A24" s="86">
        <v>2250</v>
      </c>
      <c r="B24" s="29" t="s">
        <v>42</v>
      </c>
      <c r="C24" s="40"/>
      <c r="D24" s="40"/>
      <c r="E24" s="40"/>
      <c r="F24" s="147">
        <v>0</v>
      </c>
      <c r="G24" s="65"/>
      <c r="H24" s="148"/>
    </row>
    <row r="25" spans="1:8" s="124" customFormat="1" ht="15" hidden="1">
      <c r="A25" s="86">
        <v>2260</v>
      </c>
      <c r="B25" s="29" t="s">
        <v>106</v>
      </c>
      <c r="C25" s="40"/>
      <c r="D25" s="65"/>
      <c r="E25" s="41"/>
      <c r="F25" s="147"/>
      <c r="G25" s="65"/>
      <c r="H25" s="148"/>
    </row>
    <row r="26" spans="1:8" s="124" customFormat="1" ht="14.25" customHeight="1">
      <c r="A26" s="86">
        <v>2270</v>
      </c>
      <c r="B26" s="29" t="s">
        <v>43</v>
      </c>
      <c r="C26" s="40"/>
      <c r="D26" s="40"/>
      <c r="E26" s="40"/>
      <c r="F26" s="147">
        <v>0</v>
      </c>
      <c r="G26" s="65"/>
      <c r="H26" s="148"/>
    </row>
    <row r="27" spans="1:8" s="124" customFormat="1" ht="14.25" customHeight="1">
      <c r="A27" s="86">
        <v>2271</v>
      </c>
      <c r="B27" s="29" t="s">
        <v>155</v>
      </c>
      <c r="C27" s="40"/>
      <c r="D27" s="40"/>
      <c r="E27" s="40"/>
      <c r="F27" s="147">
        <v>0</v>
      </c>
      <c r="G27" s="65"/>
      <c r="H27" s="148"/>
    </row>
    <row r="28" spans="1:8" s="124" customFormat="1" ht="14.25" customHeight="1">
      <c r="A28" s="86">
        <v>2272</v>
      </c>
      <c r="B28" s="29" t="s">
        <v>112</v>
      </c>
      <c r="C28" s="40"/>
      <c r="D28" s="40"/>
      <c r="E28" s="40"/>
      <c r="F28" s="147">
        <v>0</v>
      </c>
      <c r="G28" s="65"/>
      <c r="H28" s="148"/>
    </row>
    <row r="29" spans="1:8" s="124" customFormat="1" ht="14.25" customHeight="1">
      <c r="A29" s="86">
        <v>2273</v>
      </c>
      <c r="B29" s="29" t="s">
        <v>113</v>
      </c>
      <c r="C29" s="40"/>
      <c r="D29" s="40"/>
      <c r="E29" s="40"/>
      <c r="F29" s="147">
        <v>0</v>
      </c>
      <c r="G29" s="65"/>
      <c r="H29" s="148"/>
    </row>
    <row r="30" spans="1:8" s="124" customFormat="1" ht="13.5" customHeight="1">
      <c r="A30" s="86">
        <v>2274</v>
      </c>
      <c r="B30" s="29" t="s">
        <v>142</v>
      </c>
      <c r="C30" s="40"/>
      <c r="D30" s="40"/>
      <c r="E30" s="40"/>
      <c r="F30" s="147">
        <v>0</v>
      </c>
      <c r="G30" s="65"/>
      <c r="H30" s="148"/>
    </row>
    <row r="31" spans="1:8" s="124" customFormat="1" ht="41.25" customHeight="1">
      <c r="A31" s="86">
        <v>2282</v>
      </c>
      <c r="B31" s="29" t="s">
        <v>44</v>
      </c>
      <c r="C31" s="40"/>
      <c r="D31" s="40"/>
      <c r="E31" s="40"/>
      <c r="F31" s="147">
        <v>0</v>
      </c>
      <c r="G31" s="65"/>
      <c r="H31" s="148"/>
    </row>
    <row r="32" spans="1:8" s="146" customFormat="1" ht="21" customHeight="1">
      <c r="A32" s="86">
        <v>2800</v>
      </c>
      <c r="B32" s="29" t="s">
        <v>144</v>
      </c>
      <c r="C32" s="40">
        <v>3352.44</v>
      </c>
      <c r="D32" s="40">
        <f>'2019-2(6.1;6.2;6.3,6.4)'!H20</f>
        <v>0</v>
      </c>
      <c r="E32" s="40"/>
      <c r="F32" s="149">
        <v>0</v>
      </c>
      <c r="G32" s="41"/>
      <c r="H32" s="104"/>
    </row>
    <row r="33" spans="1:8" s="146" customFormat="1" ht="29.25" customHeight="1">
      <c r="A33" s="86">
        <v>3110</v>
      </c>
      <c r="B33" s="29" t="s">
        <v>108</v>
      </c>
      <c r="C33" s="40">
        <v>3203684.6</v>
      </c>
      <c r="D33" s="40">
        <f>'2019-2(6.1;6.2;6.3,6.4)'!H21</f>
        <v>1341200</v>
      </c>
      <c r="E33" s="40">
        <f>'2019-2(6.1;6.2;6.3,6.4)'!L21</f>
        <v>0</v>
      </c>
      <c r="F33" s="149">
        <v>0</v>
      </c>
      <c r="G33" s="41"/>
      <c r="H33" s="104"/>
    </row>
    <row r="34" spans="1:8" s="146" customFormat="1" ht="18" customHeight="1">
      <c r="A34" s="86">
        <v>3130</v>
      </c>
      <c r="B34" s="29" t="s">
        <v>47</v>
      </c>
      <c r="C34" s="40">
        <v>2709188.07</v>
      </c>
      <c r="D34" s="40">
        <f>'2019-2(6.1;6.2;6.3,6.4)'!H22</f>
        <v>1877014</v>
      </c>
      <c r="E34" s="40">
        <f>'2019-2(6.1;6.2;6.3,6.4)'!L22</f>
        <v>2000000</v>
      </c>
      <c r="F34" s="149">
        <v>0</v>
      </c>
      <c r="G34" s="41"/>
      <c r="H34" s="104"/>
    </row>
    <row r="35" spans="1:8" s="146" customFormat="1" ht="13.5">
      <c r="A35" s="150"/>
      <c r="B35" s="151" t="s">
        <v>139</v>
      </c>
      <c r="C35" s="14">
        <f>SUM(C18:C34)-C26</f>
        <v>5924415.109999999</v>
      </c>
      <c r="D35" s="14">
        <f>SUM(D18:D34)-D26</f>
        <v>3218214</v>
      </c>
      <c r="E35" s="14">
        <f>SUM(E18:E34)-E26</f>
        <v>2000000</v>
      </c>
      <c r="F35" s="149">
        <v>0</v>
      </c>
      <c r="G35" s="41"/>
      <c r="H35" s="104"/>
    </row>
    <row r="36" spans="1:8" s="133" customFormat="1" ht="15">
      <c r="A36" s="8"/>
      <c r="B36" s="8"/>
      <c r="C36" s="8"/>
      <c r="D36" s="8"/>
      <c r="E36" s="8"/>
      <c r="F36" s="8"/>
      <c r="G36" s="8"/>
      <c r="H36" s="8"/>
    </row>
    <row r="37" spans="1:8" s="153" customFormat="1" ht="13.5" customHeight="1">
      <c r="A37" s="4" t="s">
        <v>122</v>
      </c>
      <c r="B37" s="152"/>
      <c r="C37" s="152"/>
      <c r="D37" s="152"/>
      <c r="E37" s="152"/>
      <c r="F37" s="152"/>
      <c r="G37" s="152"/>
      <c r="H37" s="4"/>
    </row>
    <row r="38" spans="1:8" s="133" customFormat="1" ht="15">
      <c r="A38" s="8"/>
      <c r="B38" s="8"/>
      <c r="C38" s="8"/>
      <c r="D38" s="8"/>
      <c r="E38" s="8"/>
      <c r="F38" s="8"/>
      <c r="G38" s="8"/>
      <c r="H38" s="8"/>
    </row>
    <row r="39" spans="1:8" s="133" customFormat="1" ht="29.25" customHeight="1">
      <c r="A39" s="86" t="s">
        <v>28</v>
      </c>
      <c r="B39" s="86" t="s">
        <v>59</v>
      </c>
      <c r="C39" s="86" t="s">
        <v>60</v>
      </c>
      <c r="D39" s="86" t="s">
        <v>61</v>
      </c>
      <c r="E39" s="103" t="s">
        <v>210</v>
      </c>
      <c r="F39" s="103"/>
      <c r="G39" s="86" t="s">
        <v>211</v>
      </c>
      <c r="H39" s="8"/>
    </row>
    <row r="40" spans="1:8" s="124" customFormat="1" ht="15">
      <c r="A40" s="41">
        <v>1</v>
      </c>
      <c r="B40" s="41">
        <v>2</v>
      </c>
      <c r="C40" s="41">
        <v>3</v>
      </c>
      <c r="D40" s="41">
        <v>4</v>
      </c>
      <c r="E40" s="154">
        <v>5</v>
      </c>
      <c r="F40" s="154"/>
      <c r="G40" s="41">
        <v>6</v>
      </c>
      <c r="H40" s="148"/>
    </row>
    <row r="41" spans="1:8" s="124" customFormat="1" ht="15">
      <c r="A41" s="41"/>
      <c r="B41" s="155" t="s">
        <v>87</v>
      </c>
      <c r="C41" s="41"/>
      <c r="D41" s="41"/>
      <c r="E41" s="156"/>
      <c r="F41" s="157"/>
      <c r="G41" s="41"/>
      <c r="H41" s="148"/>
    </row>
    <row r="42" spans="1:8" s="124" customFormat="1" ht="15">
      <c r="A42" s="41"/>
      <c r="B42" s="155" t="s">
        <v>62</v>
      </c>
      <c r="C42" s="41"/>
      <c r="D42" s="41"/>
      <c r="E42" s="156"/>
      <c r="F42" s="157"/>
      <c r="G42" s="41"/>
      <c r="H42" s="148"/>
    </row>
    <row r="43" spans="1:8" s="124" customFormat="1" ht="15">
      <c r="A43" s="41"/>
      <c r="B43" s="155" t="s">
        <v>63</v>
      </c>
      <c r="C43" s="41"/>
      <c r="D43" s="41"/>
      <c r="E43" s="156"/>
      <c r="F43" s="157"/>
      <c r="G43" s="41"/>
      <c r="H43" s="148"/>
    </row>
    <row r="44" spans="1:8" s="124" customFormat="1" ht="15">
      <c r="A44" s="41"/>
      <c r="B44" s="155" t="s">
        <v>96</v>
      </c>
      <c r="C44" s="41"/>
      <c r="D44" s="41"/>
      <c r="E44" s="156"/>
      <c r="F44" s="157"/>
      <c r="G44" s="41"/>
      <c r="H44" s="148"/>
    </row>
    <row r="45" spans="1:8" s="133" customFormat="1" ht="15">
      <c r="A45" s="64"/>
      <c r="B45" s="155" t="s">
        <v>64</v>
      </c>
      <c r="C45" s="64"/>
      <c r="D45" s="64"/>
      <c r="E45" s="156"/>
      <c r="F45" s="157"/>
      <c r="G45" s="64"/>
      <c r="H45" s="8"/>
    </row>
    <row r="46" spans="1:8" s="133" customFormat="1" ht="15">
      <c r="A46" s="64"/>
      <c r="B46" s="155" t="s">
        <v>96</v>
      </c>
      <c r="C46" s="64"/>
      <c r="D46" s="64"/>
      <c r="E46" s="156"/>
      <c r="F46" s="157"/>
      <c r="G46" s="64"/>
      <c r="H46" s="8"/>
    </row>
    <row r="47" spans="1:8" s="133" customFormat="1" ht="15">
      <c r="A47" s="64"/>
      <c r="B47" s="155" t="s">
        <v>65</v>
      </c>
      <c r="C47" s="64"/>
      <c r="D47" s="64"/>
      <c r="E47" s="156"/>
      <c r="F47" s="157"/>
      <c r="G47" s="64"/>
      <c r="H47" s="8"/>
    </row>
    <row r="48" spans="1:8" s="133" customFormat="1" ht="15">
      <c r="A48" s="64"/>
      <c r="B48" s="155" t="s">
        <v>96</v>
      </c>
      <c r="C48" s="64"/>
      <c r="D48" s="64"/>
      <c r="E48" s="156"/>
      <c r="F48" s="157"/>
      <c r="G48" s="64"/>
      <c r="H48" s="8"/>
    </row>
    <row r="49" spans="1:8" s="133" customFormat="1" ht="15">
      <c r="A49" s="64"/>
      <c r="B49" s="155" t="s">
        <v>66</v>
      </c>
      <c r="C49" s="64"/>
      <c r="D49" s="64"/>
      <c r="E49" s="156"/>
      <c r="F49" s="157"/>
      <c r="G49" s="64"/>
      <c r="H49" s="8"/>
    </row>
    <row r="50" spans="1:8" s="133" customFormat="1" ht="15">
      <c r="A50" s="64"/>
      <c r="B50" s="155" t="s">
        <v>96</v>
      </c>
      <c r="C50" s="64"/>
      <c r="D50" s="64"/>
      <c r="E50" s="156"/>
      <c r="F50" s="157"/>
      <c r="G50" s="64"/>
      <c r="H50" s="8"/>
    </row>
    <row r="51" spans="1:8" s="133" customFormat="1" ht="15">
      <c r="A51" s="8"/>
      <c r="B51" s="8"/>
      <c r="C51" s="8"/>
      <c r="D51" s="8"/>
      <c r="E51" s="8"/>
      <c r="F51" s="8"/>
      <c r="G51" s="8"/>
      <c r="H51" s="8"/>
    </row>
    <row r="52" spans="1:8" s="153" customFormat="1" ht="30" customHeight="1">
      <c r="A52" s="138" t="s">
        <v>212</v>
      </c>
      <c r="B52" s="138"/>
      <c r="C52" s="138"/>
      <c r="D52" s="138"/>
      <c r="E52" s="138"/>
      <c r="F52" s="138"/>
      <c r="G52" s="138"/>
      <c r="H52" s="4"/>
    </row>
    <row r="53" spans="1:8" s="133" customFormat="1" ht="13.5" customHeight="1">
      <c r="A53" s="8"/>
      <c r="B53" s="152"/>
      <c r="C53" s="152"/>
      <c r="D53" s="152"/>
      <c r="E53" s="152"/>
      <c r="F53" s="152"/>
      <c r="G53" s="152"/>
      <c r="H53" s="8"/>
    </row>
    <row r="54" spans="1:7" s="133" customFormat="1" ht="13.5" customHeight="1">
      <c r="A54" s="158" t="s">
        <v>101</v>
      </c>
      <c r="B54" s="158"/>
      <c r="C54" s="158"/>
      <c r="D54" s="158"/>
      <c r="E54" s="158"/>
      <c r="F54" s="158"/>
      <c r="G54" s="158"/>
    </row>
    <row r="55" spans="1:8" s="133" customFormat="1" ht="13.5" customHeight="1">
      <c r="A55" s="8"/>
      <c r="B55" s="152"/>
      <c r="C55" s="152"/>
      <c r="D55" s="152"/>
      <c r="E55" s="152"/>
      <c r="F55" s="152"/>
      <c r="G55" s="6" t="s">
        <v>81</v>
      </c>
      <c r="H55" s="27"/>
    </row>
    <row r="56" spans="1:8" s="133" customFormat="1" ht="13.5" customHeight="1">
      <c r="A56" s="155" t="s">
        <v>2</v>
      </c>
      <c r="B56" s="159"/>
      <c r="C56" s="155"/>
      <c r="D56" s="155"/>
      <c r="E56" s="155"/>
      <c r="F56" s="155"/>
      <c r="G56" s="155"/>
      <c r="H56" s="5"/>
    </row>
    <row r="57" spans="1:8" s="133" customFormat="1" ht="13.5" customHeight="1">
      <c r="A57" s="8"/>
      <c r="B57" s="152"/>
      <c r="C57" s="152"/>
      <c r="D57" s="152"/>
      <c r="E57" s="152"/>
      <c r="F57" s="152"/>
      <c r="G57" s="152"/>
      <c r="H57" s="8"/>
    </row>
    <row r="58" spans="1:8" s="133" customFormat="1" ht="28.5" customHeight="1">
      <c r="A58" s="140" t="s">
        <v>97</v>
      </c>
      <c r="B58" s="141" t="s">
        <v>221</v>
      </c>
      <c r="C58" s="141"/>
      <c r="D58" s="141"/>
      <c r="E58" s="141"/>
      <c r="F58" s="141"/>
      <c r="G58" s="141"/>
      <c r="H58" s="8"/>
    </row>
    <row r="59" spans="1:8" s="133" customFormat="1" ht="13.5" customHeight="1">
      <c r="A59" s="8"/>
      <c r="B59" s="152"/>
      <c r="C59" s="152"/>
      <c r="D59" s="152"/>
      <c r="E59" s="152"/>
      <c r="F59" s="152"/>
      <c r="G59" s="152"/>
      <c r="H59" s="8"/>
    </row>
    <row r="60" spans="1:8" s="133" customFormat="1" ht="32.25" customHeight="1">
      <c r="A60" s="103" t="s">
        <v>19</v>
      </c>
      <c r="B60" s="103" t="s">
        <v>55</v>
      </c>
      <c r="C60" s="103" t="s">
        <v>193</v>
      </c>
      <c r="D60" s="103"/>
      <c r="E60" s="103" t="s">
        <v>213</v>
      </c>
      <c r="F60" s="103"/>
      <c r="G60" s="142" t="s">
        <v>222</v>
      </c>
      <c r="H60" s="8"/>
    </row>
    <row r="61" spans="1:8" s="133" customFormat="1" ht="39" customHeight="1">
      <c r="A61" s="103"/>
      <c r="B61" s="103"/>
      <c r="C61" s="86" t="s">
        <v>98</v>
      </c>
      <c r="D61" s="12" t="s">
        <v>100</v>
      </c>
      <c r="E61" s="86" t="s">
        <v>98</v>
      </c>
      <c r="F61" s="12" t="s">
        <v>100</v>
      </c>
      <c r="G61" s="144"/>
      <c r="H61" s="8"/>
    </row>
    <row r="62" spans="1:8" s="133" customFormat="1" ht="13.5" customHeight="1">
      <c r="A62" s="86">
        <v>1</v>
      </c>
      <c r="B62" s="86">
        <v>2</v>
      </c>
      <c r="C62" s="86">
        <v>3</v>
      </c>
      <c r="D62" s="86">
        <v>4</v>
      </c>
      <c r="E62" s="86">
        <v>5</v>
      </c>
      <c r="F62" s="86">
        <v>6</v>
      </c>
      <c r="G62" s="86">
        <v>7</v>
      </c>
      <c r="H62" s="8"/>
    </row>
    <row r="63" spans="1:8" s="133" customFormat="1" ht="13.5" customHeight="1">
      <c r="A63" s="29" t="s">
        <v>57</v>
      </c>
      <c r="B63" s="29" t="s">
        <v>99</v>
      </c>
      <c r="C63" s="86"/>
      <c r="D63" s="86"/>
      <c r="E63" s="86"/>
      <c r="F63" s="86"/>
      <c r="G63" s="86"/>
      <c r="H63" s="8"/>
    </row>
    <row r="64" spans="1:8" s="133" customFormat="1" ht="13.5" customHeight="1">
      <c r="A64" s="29" t="s">
        <v>57</v>
      </c>
      <c r="B64" s="29" t="s">
        <v>85</v>
      </c>
      <c r="C64" s="86"/>
      <c r="D64" s="86"/>
      <c r="E64" s="86"/>
      <c r="F64" s="86"/>
      <c r="G64" s="86"/>
      <c r="H64" s="8"/>
    </row>
    <row r="65" spans="1:8" s="133" customFormat="1" ht="13.5" customHeight="1">
      <c r="A65" s="29" t="s">
        <v>26</v>
      </c>
      <c r="B65" s="29" t="s">
        <v>7</v>
      </c>
      <c r="C65" s="86"/>
      <c r="D65" s="86"/>
      <c r="E65" s="86"/>
      <c r="F65" s="86"/>
      <c r="G65" s="86"/>
      <c r="H65" s="8"/>
    </row>
    <row r="66" spans="1:8" s="133" customFormat="1" ht="13.5" customHeight="1">
      <c r="A66" s="29" t="s">
        <v>57</v>
      </c>
      <c r="B66" s="29" t="s">
        <v>86</v>
      </c>
      <c r="C66" s="86"/>
      <c r="D66" s="86"/>
      <c r="E66" s="86"/>
      <c r="F66" s="86"/>
      <c r="G66" s="86"/>
      <c r="H66" s="8"/>
    </row>
    <row r="67" spans="1:8" s="133" customFormat="1" ht="13.5" customHeight="1">
      <c r="A67" s="29" t="s">
        <v>26</v>
      </c>
      <c r="B67" s="29" t="s">
        <v>7</v>
      </c>
      <c r="C67" s="86"/>
      <c r="D67" s="86"/>
      <c r="E67" s="86"/>
      <c r="F67" s="86"/>
      <c r="G67" s="86"/>
      <c r="H67" s="8"/>
    </row>
    <row r="68" spans="1:8" s="133" customFormat="1" ht="13.5" customHeight="1">
      <c r="A68" s="8"/>
      <c r="B68" s="152"/>
      <c r="C68" s="152"/>
      <c r="D68" s="152"/>
      <c r="E68" s="152"/>
      <c r="F68" s="152"/>
      <c r="G68" s="152"/>
      <c r="H68" s="8"/>
    </row>
    <row r="69" spans="1:8" s="133" customFormat="1" ht="13.5" customHeight="1">
      <c r="A69" s="160" t="s">
        <v>214</v>
      </c>
      <c r="B69" s="152"/>
      <c r="C69" s="152"/>
      <c r="D69" s="152"/>
      <c r="E69" s="152"/>
      <c r="F69" s="152"/>
      <c r="G69" s="152"/>
      <c r="H69" s="8"/>
    </row>
    <row r="70" spans="1:8" s="133" customFormat="1" ht="13.5" customHeight="1">
      <c r="A70" s="160"/>
      <c r="B70" s="152"/>
      <c r="C70" s="152"/>
      <c r="D70" s="152"/>
      <c r="E70" s="152"/>
      <c r="F70" s="152"/>
      <c r="G70" s="152"/>
      <c r="H70" s="8"/>
    </row>
    <row r="71" spans="1:8" s="133" customFormat="1" ht="73.5" customHeight="1">
      <c r="A71" s="161" t="s">
        <v>28</v>
      </c>
      <c r="B71" s="161" t="s">
        <v>59</v>
      </c>
      <c r="C71" s="161" t="s">
        <v>60</v>
      </c>
      <c r="D71" s="161" t="s">
        <v>61</v>
      </c>
      <c r="E71" s="161" t="s">
        <v>194</v>
      </c>
      <c r="F71" s="161" t="s">
        <v>223</v>
      </c>
      <c r="G71" s="161" t="s">
        <v>215</v>
      </c>
      <c r="H71" s="161" t="s">
        <v>216</v>
      </c>
    </row>
    <row r="72" spans="1:8" s="133" customFormat="1" ht="13.5" customHeight="1">
      <c r="A72" s="161">
        <v>1</v>
      </c>
      <c r="B72" s="161">
        <v>2</v>
      </c>
      <c r="C72" s="161">
        <v>3</v>
      </c>
      <c r="D72" s="161">
        <v>4</v>
      </c>
      <c r="E72" s="161">
        <v>5</v>
      </c>
      <c r="F72" s="161">
        <v>6</v>
      </c>
      <c r="G72" s="161">
        <v>7</v>
      </c>
      <c r="H72" s="161">
        <v>8</v>
      </c>
    </row>
    <row r="73" spans="1:8" s="133" customFormat="1" ht="13.5" customHeight="1">
      <c r="A73" s="162"/>
      <c r="B73" s="163" t="s">
        <v>87</v>
      </c>
      <c r="C73" s="162"/>
      <c r="D73" s="162"/>
      <c r="E73" s="162"/>
      <c r="F73" s="162"/>
      <c r="G73" s="162"/>
      <c r="H73" s="162"/>
    </row>
    <row r="74" spans="1:8" s="133" customFormat="1" ht="13.5" customHeight="1">
      <c r="A74" s="162"/>
      <c r="B74" s="163" t="s">
        <v>62</v>
      </c>
      <c r="C74" s="162"/>
      <c r="D74" s="162"/>
      <c r="E74" s="162"/>
      <c r="F74" s="162"/>
      <c r="G74" s="162"/>
      <c r="H74" s="162"/>
    </row>
    <row r="75" spans="1:8" s="133" customFormat="1" ht="13.5" customHeight="1">
      <c r="A75" s="162"/>
      <c r="B75" s="163" t="s">
        <v>63</v>
      </c>
      <c r="C75" s="162"/>
      <c r="D75" s="162"/>
      <c r="E75" s="162"/>
      <c r="F75" s="162"/>
      <c r="G75" s="162"/>
      <c r="H75" s="162"/>
    </row>
    <row r="76" spans="1:8" s="133" customFormat="1" ht="13.5" customHeight="1">
      <c r="A76" s="162"/>
      <c r="B76" s="163" t="s">
        <v>96</v>
      </c>
      <c r="C76" s="162"/>
      <c r="D76" s="162"/>
      <c r="E76" s="162"/>
      <c r="F76" s="162"/>
      <c r="G76" s="162"/>
      <c r="H76" s="162"/>
    </row>
    <row r="77" spans="1:8" s="133" customFormat="1" ht="13.5" customHeight="1">
      <c r="A77" s="162"/>
      <c r="B77" s="163" t="s">
        <v>64</v>
      </c>
      <c r="C77" s="162"/>
      <c r="D77" s="162"/>
      <c r="E77" s="162"/>
      <c r="F77" s="162"/>
      <c r="G77" s="162"/>
      <c r="H77" s="162"/>
    </row>
    <row r="78" spans="1:8" s="133" customFormat="1" ht="13.5" customHeight="1">
      <c r="A78" s="162"/>
      <c r="B78" s="163" t="s">
        <v>96</v>
      </c>
      <c r="C78" s="162"/>
      <c r="D78" s="162"/>
      <c r="E78" s="162"/>
      <c r="F78" s="162"/>
      <c r="G78" s="162"/>
      <c r="H78" s="162"/>
    </row>
    <row r="79" spans="1:8" s="133" customFormat="1" ht="13.5" customHeight="1">
      <c r="A79" s="162"/>
      <c r="B79" s="163" t="s">
        <v>65</v>
      </c>
      <c r="C79" s="162"/>
      <c r="D79" s="162"/>
      <c r="E79" s="162"/>
      <c r="F79" s="162"/>
      <c r="G79" s="162"/>
      <c r="H79" s="162"/>
    </row>
    <row r="80" spans="1:8" s="133" customFormat="1" ht="13.5" customHeight="1">
      <c r="A80" s="162"/>
      <c r="B80" s="163" t="s">
        <v>96</v>
      </c>
      <c r="C80" s="162"/>
      <c r="D80" s="162"/>
      <c r="E80" s="162"/>
      <c r="F80" s="162"/>
      <c r="G80" s="162"/>
      <c r="H80" s="162"/>
    </row>
    <row r="81" spans="1:8" s="133" customFormat="1" ht="13.5" customHeight="1">
      <c r="A81" s="162"/>
      <c r="B81" s="163" t="s">
        <v>66</v>
      </c>
      <c r="C81" s="162"/>
      <c r="D81" s="162"/>
      <c r="E81" s="162"/>
      <c r="F81" s="162"/>
      <c r="G81" s="162"/>
      <c r="H81" s="162"/>
    </row>
    <row r="82" spans="1:8" s="133" customFormat="1" ht="13.5" customHeight="1">
      <c r="A82" s="162"/>
      <c r="B82" s="163" t="s">
        <v>96</v>
      </c>
      <c r="C82" s="162"/>
      <c r="D82" s="162"/>
      <c r="E82" s="162"/>
      <c r="F82" s="162"/>
      <c r="G82" s="162"/>
      <c r="H82" s="162"/>
    </row>
    <row r="83" spans="1:8" s="133" customFormat="1" ht="13.5" customHeight="1">
      <c r="A83" s="164"/>
      <c r="B83" s="8"/>
      <c r="C83" s="8"/>
      <c r="D83" s="8"/>
      <c r="E83" s="8"/>
      <c r="F83" s="8"/>
      <c r="G83" s="8"/>
      <c r="H83" s="8"/>
    </row>
    <row r="84" spans="1:8" s="133" customFormat="1" ht="29.25" customHeight="1">
      <c r="A84" s="158" t="s">
        <v>217</v>
      </c>
      <c r="B84" s="158"/>
      <c r="C84" s="158"/>
      <c r="D84" s="158"/>
      <c r="E84" s="158"/>
      <c r="F84" s="158"/>
      <c r="G84" s="158"/>
      <c r="H84" s="8"/>
    </row>
    <row r="85" spans="1:8" s="133" customFormat="1" ht="13.5" customHeight="1">
      <c r="A85" s="160"/>
      <c r="B85" s="152"/>
      <c r="C85" s="152"/>
      <c r="D85" s="152"/>
      <c r="E85" s="152"/>
      <c r="F85" s="152"/>
      <c r="G85" s="152"/>
      <c r="H85" s="8"/>
    </row>
    <row r="86" spans="1:8" s="133" customFormat="1" ht="13.5" customHeight="1">
      <c r="A86" s="158" t="s">
        <v>102</v>
      </c>
      <c r="B86" s="158"/>
      <c r="C86" s="158"/>
      <c r="D86" s="158"/>
      <c r="E86" s="158"/>
      <c r="F86" s="158"/>
      <c r="G86" s="158"/>
      <c r="H86" s="8"/>
    </row>
    <row r="87" spans="1:8" s="133" customFormat="1" ht="13.5" customHeight="1">
      <c r="A87" s="160"/>
      <c r="B87" s="152"/>
      <c r="C87" s="152"/>
      <c r="D87" s="152"/>
      <c r="E87" s="152"/>
      <c r="F87" s="152"/>
      <c r="G87" s="152"/>
      <c r="H87" s="8"/>
    </row>
    <row r="88" spans="1:8" s="133" customFormat="1" ht="13.5" customHeight="1">
      <c r="A88" s="5"/>
      <c r="B88" s="165"/>
      <c r="C88" s="5"/>
      <c r="D88" s="5"/>
      <c r="E88" s="5"/>
      <c r="F88" s="5"/>
      <c r="G88" s="5"/>
      <c r="H88" s="6" t="s">
        <v>81</v>
      </c>
    </row>
    <row r="89" spans="1:8" s="70" customFormat="1" ht="13.5" customHeight="1">
      <c r="A89" s="64"/>
      <c r="B89" s="166" t="s">
        <v>2</v>
      </c>
      <c r="C89" s="167"/>
      <c r="D89" s="167"/>
      <c r="E89" s="168"/>
      <c r="F89" s="169"/>
      <c r="G89" s="167"/>
      <c r="H89" s="167"/>
    </row>
    <row r="90" spans="1:8" s="133" customFormat="1" ht="13.5" customHeight="1">
      <c r="A90" s="160"/>
      <c r="B90" s="152"/>
      <c r="C90" s="152"/>
      <c r="D90" s="152"/>
      <c r="E90" s="152"/>
      <c r="F90" s="152"/>
      <c r="G90" s="152"/>
      <c r="H90" s="8"/>
    </row>
    <row r="91" spans="1:8" s="133" customFormat="1" ht="32.25" customHeight="1">
      <c r="A91" s="170"/>
      <c r="B91" s="170" t="s">
        <v>192</v>
      </c>
      <c r="C91" s="123"/>
      <c r="D91" s="123"/>
      <c r="E91" s="125"/>
      <c r="F91" s="93" t="s">
        <v>191</v>
      </c>
      <c r="G91" s="93"/>
      <c r="H91" s="8"/>
    </row>
    <row r="92" spans="1:8" s="133" customFormat="1" ht="15">
      <c r="A92" s="8"/>
      <c r="B92" s="8"/>
      <c r="C92" s="128" t="s">
        <v>9</v>
      </c>
      <c r="D92" s="128"/>
      <c r="E92" s="8"/>
      <c r="F92" s="130" t="s">
        <v>38</v>
      </c>
      <c r="G92" s="130"/>
      <c r="H92" s="8"/>
    </row>
    <row r="93" spans="1:8" s="133" customFormat="1" ht="36" customHeight="1">
      <c r="A93" s="170"/>
      <c r="B93" s="170" t="s">
        <v>360</v>
      </c>
      <c r="C93" s="123"/>
      <c r="D93" s="123"/>
      <c r="E93" s="125"/>
      <c r="F93" s="93" t="s">
        <v>361</v>
      </c>
      <c r="G93" s="93"/>
      <c r="H93" s="8"/>
    </row>
    <row r="94" spans="1:8" s="133" customFormat="1" ht="16.5">
      <c r="A94" s="127"/>
      <c r="B94" s="8"/>
      <c r="C94" s="128" t="s">
        <v>9</v>
      </c>
      <c r="D94" s="128"/>
      <c r="E94" s="8"/>
      <c r="F94" s="130" t="s">
        <v>38</v>
      </c>
      <c r="G94" s="130"/>
      <c r="H94" s="8"/>
    </row>
    <row r="95" spans="1:8" s="133" customFormat="1" ht="15">
      <c r="A95" s="8"/>
      <c r="B95" s="8"/>
      <c r="C95" s="8"/>
      <c r="D95" s="8"/>
      <c r="E95" s="8"/>
      <c r="F95" s="8"/>
      <c r="G95" s="8"/>
      <c r="H95" s="8"/>
    </row>
    <row r="96" spans="1:8" s="133" customFormat="1" ht="15">
      <c r="A96" s="8"/>
      <c r="B96" s="8"/>
      <c r="C96" s="8"/>
      <c r="D96" s="8"/>
      <c r="E96" s="8"/>
      <c r="F96" s="8"/>
      <c r="G96" s="8"/>
      <c r="H96" s="8"/>
    </row>
    <row r="97" spans="1:8" s="133" customFormat="1" ht="15">
      <c r="A97" s="8"/>
      <c r="B97" s="8"/>
      <c r="C97" s="8"/>
      <c r="D97" s="8"/>
      <c r="E97" s="8"/>
      <c r="F97" s="8"/>
      <c r="G97" s="8"/>
      <c r="H97" s="8"/>
    </row>
    <row r="98" spans="1:8" s="133" customFormat="1" ht="15">
      <c r="A98" s="8"/>
      <c r="B98" s="8"/>
      <c r="C98" s="8"/>
      <c r="D98" s="8"/>
      <c r="E98" s="8"/>
      <c r="F98" s="8"/>
      <c r="G98" s="8"/>
      <c r="H98" s="8"/>
    </row>
    <row r="99" spans="1:8" s="133" customFormat="1" ht="15">
      <c r="A99" s="8"/>
      <c r="B99" s="8"/>
      <c r="C99" s="8"/>
      <c r="D99" s="8"/>
      <c r="E99" s="8"/>
      <c r="F99" s="8"/>
      <c r="G99" s="8"/>
      <c r="H99" s="8"/>
    </row>
    <row r="100" spans="1:8" s="133" customFormat="1" ht="15">
      <c r="A100" s="8"/>
      <c r="B100" s="8"/>
      <c r="C100" s="8"/>
      <c r="D100" s="8"/>
      <c r="E100" s="8"/>
      <c r="F100" s="8"/>
      <c r="G100" s="8"/>
      <c r="H100" s="8"/>
    </row>
    <row r="101" spans="1:8" s="133" customFormat="1" ht="15">
      <c r="A101" s="8"/>
      <c r="B101" s="8"/>
      <c r="C101" s="8"/>
      <c r="D101" s="8"/>
      <c r="E101" s="8"/>
      <c r="F101" s="8"/>
      <c r="G101" s="8"/>
      <c r="H101" s="8"/>
    </row>
    <row r="102" spans="1:8" s="133" customFormat="1" ht="15">
      <c r="A102" s="8"/>
      <c r="B102" s="8"/>
      <c r="C102" s="8"/>
      <c r="D102" s="8"/>
      <c r="E102" s="8"/>
      <c r="F102" s="8"/>
      <c r="G102" s="8"/>
      <c r="H102" s="8"/>
    </row>
    <row r="103" spans="1:8" s="133" customFormat="1" ht="15">
      <c r="A103" s="8"/>
      <c r="B103" s="8"/>
      <c r="C103" s="8"/>
      <c r="D103" s="8"/>
      <c r="E103" s="8"/>
      <c r="F103" s="8"/>
      <c r="G103" s="8"/>
      <c r="H103" s="8"/>
    </row>
    <row r="104" spans="1:8" s="133" customFormat="1" ht="15">
      <c r="A104" s="8"/>
      <c r="B104" s="8"/>
      <c r="C104" s="8"/>
      <c r="D104" s="8"/>
      <c r="E104" s="8"/>
      <c r="F104" s="8"/>
      <c r="G104" s="8"/>
      <c r="H104" s="8"/>
    </row>
    <row r="105" spans="1:8" s="133" customFormat="1" ht="15">
      <c r="A105" s="8"/>
      <c r="B105" s="8"/>
      <c r="C105" s="8"/>
      <c r="D105" s="8"/>
      <c r="E105" s="8"/>
      <c r="F105" s="8"/>
      <c r="G105" s="8"/>
      <c r="H105" s="8"/>
    </row>
    <row r="106" spans="1:8" s="133" customFormat="1" ht="15">
      <c r="A106" s="8"/>
      <c r="B106" s="8"/>
      <c r="C106" s="8"/>
      <c r="D106" s="8"/>
      <c r="E106" s="8"/>
      <c r="F106" s="8"/>
      <c r="G106" s="8"/>
      <c r="H106" s="8"/>
    </row>
    <row r="107" spans="1:8" s="133" customFormat="1" ht="15">
      <c r="A107" s="8"/>
      <c r="B107" s="8"/>
      <c r="C107" s="8"/>
      <c r="D107" s="8"/>
      <c r="E107" s="8"/>
      <c r="F107" s="8"/>
      <c r="G107" s="8"/>
      <c r="H107" s="8"/>
    </row>
    <row r="108" spans="1:8" s="133" customFormat="1" ht="15">
      <c r="A108" s="8"/>
      <c r="B108" s="8"/>
      <c r="C108" s="8"/>
      <c r="D108" s="8"/>
      <c r="E108" s="8"/>
      <c r="F108" s="8"/>
      <c r="G108" s="8"/>
      <c r="H108" s="8"/>
    </row>
    <row r="109" spans="1:8" s="133" customFormat="1" ht="15">
      <c r="A109" s="8"/>
      <c r="B109" s="8"/>
      <c r="C109" s="8"/>
      <c r="D109" s="8"/>
      <c r="E109" s="8"/>
      <c r="F109" s="8"/>
      <c r="G109" s="8"/>
      <c r="H109" s="8"/>
    </row>
    <row r="110" spans="1:8" s="133" customFormat="1" ht="15">
      <c r="A110" s="8"/>
      <c r="B110" s="8"/>
      <c r="C110" s="8"/>
      <c r="D110" s="8"/>
      <c r="E110" s="8"/>
      <c r="F110" s="8"/>
      <c r="G110" s="8"/>
      <c r="H110" s="8"/>
    </row>
    <row r="111" spans="1:8" s="133" customFormat="1" ht="15">
      <c r="A111" s="8"/>
      <c r="B111" s="8"/>
      <c r="C111" s="8"/>
      <c r="D111" s="8"/>
      <c r="E111" s="8"/>
      <c r="F111" s="8"/>
      <c r="G111" s="8"/>
      <c r="H111" s="8"/>
    </row>
    <row r="112" spans="1:8" s="133" customFormat="1" ht="15">
      <c r="A112" s="8"/>
      <c r="B112" s="8"/>
      <c r="C112" s="8"/>
      <c r="D112" s="8"/>
      <c r="E112" s="8"/>
      <c r="F112" s="8"/>
      <c r="G112" s="8"/>
      <c r="H112" s="8"/>
    </row>
    <row r="113" spans="1:8" s="133" customFormat="1" ht="15">
      <c r="A113" s="8"/>
      <c r="B113" s="8"/>
      <c r="C113" s="8"/>
      <c r="D113" s="8"/>
      <c r="E113" s="8"/>
      <c r="F113" s="8"/>
      <c r="G113" s="8"/>
      <c r="H113" s="8"/>
    </row>
    <row r="114" spans="1:8" s="133" customFormat="1" ht="15">
      <c r="A114" s="8"/>
      <c r="B114" s="8"/>
      <c r="C114" s="8"/>
      <c r="D114" s="8"/>
      <c r="E114" s="8"/>
      <c r="F114" s="8"/>
      <c r="G114" s="8"/>
      <c r="H114" s="8"/>
    </row>
    <row r="115" spans="1:8" s="133" customFormat="1" ht="15">
      <c r="A115" s="8"/>
      <c r="B115" s="8"/>
      <c r="C115" s="8"/>
      <c r="D115" s="8"/>
      <c r="E115" s="8"/>
      <c r="F115" s="8"/>
      <c r="G115" s="8"/>
      <c r="H115" s="8"/>
    </row>
    <row r="116" spans="1:8" s="133" customFormat="1" ht="15">
      <c r="A116" s="8"/>
      <c r="B116" s="8"/>
      <c r="C116" s="8"/>
      <c r="D116" s="8"/>
      <c r="E116" s="8"/>
      <c r="F116" s="8"/>
      <c r="G116" s="8"/>
      <c r="H116" s="8"/>
    </row>
    <row r="117" spans="1:8" s="133" customFormat="1" ht="15">
      <c r="A117" s="8"/>
      <c r="B117" s="8"/>
      <c r="C117" s="8"/>
      <c r="D117" s="8"/>
      <c r="E117" s="8"/>
      <c r="F117" s="8"/>
      <c r="G117" s="8"/>
      <c r="H117" s="8"/>
    </row>
    <row r="118" spans="1:8" s="133" customFormat="1" ht="15">
      <c r="A118" s="8"/>
      <c r="B118" s="8"/>
      <c r="C118" s="8"/>
      <c r="D118" s="8"/>
      <c r="E118" s="8"/>
      <c r="F118" s="8"/>
      <c r="G118" s="8"/>
      <c r="H118" s="8"/>
    </row>
    <row r="119" spans="1:8" s="133" customFormat="1" ht="15">
      <c r="A119" s="8"/>
      <c r="B119" s="8"/>
      <c r="C119" s="8"/>
      <c r="D119" s="8"/>
      <c r="E119" s="8"/>
      <c r="F119" s="8"/>
      <c r="G119" s="8"/>
      <c r="H119" s="8"/>
    </row>
    <row r="120" spans="1:8" s="133" customFormat="1" ht="15">
      <c r="A120" s="8"/>
      <c r="B120" s="8"/>
      <c r="C120" s="8"/>
      <c r="D120" s="8"/>
      <c r="E120" s="8"/>
      <c r="F120" s="8"/>
      <c r="G120" s="8"/>
      <c r="H120" s="8"/>
    </row>
    <row r="121" spans="1:8" s="133" customFormat="1" ht="15">
      <c r="A121" s="8"/>
      <c r="B121" s="8"/>
      <c r="C121" s="8"/>
      <c r="D121" s="8"/>
      <c r="E121" s="8"/>
      <c r="F121" s="8"/>
      <c r="G121" s="8"/>
      <c r="H121" s="8"/>
    </row>
    <row r="122" spans="1:8" s="133" customFormat="1" ht="15">
      <c r="A122" s="8"/>
      <c r="B122" s="8"/>
      <c r="C122" s="8"/>
      <c r="D122" s="8"/>
      <c r="E122" s="8"/>
      <c r="F122" s="8"/>
      <c r="G122" s="8"/>
      <c r="H122" s="8"/>
    </row>
    <row r="123" spans="1:8" s="133" customFormat="1" ht="15">
      <c r="A123" s="8"/>
      <c r="B123" s="8"/>
      <c r="C123" s="8"/>
      <c r="D123" s="8"/>
      <c r="E123" s="8"/>
      <c r="F123" s="8"/>
      <c r="G123" s="8"/>
      <c r="H123" s="8"/>
    </row>
    <row r="124" spans="1:8" s="133" customFormat="1" ht="15">
      <c r="A124" s="8"/>
      <c r="B124" s="8"/>
      <c r="C124" s="8"/>
      <c r="D124" s="8"/>
      <c r="E124" s="8"/>
      <c r="F124" s="8"/>
      <c r="G124" s="8"/>
      <c r="H124" s="8"/>
    </row>
    <row r="125" spans="1:8" s="133" customFormat="1" ht="15">
      <c r="A125" s="8"/>
      <c r="B125" s="8"/>
      <c r="C125" s="8"/>
      <c r="D125" s="8"/>
      <c r="E125" s="8"/>
      <c r="F125" s="8"/>
      <c r="G125" s="8"/>
      <c r="H125" s="8"/>
    </row>
    <row r="126" spans="1:8" s="133" customFormat="1" ht="15">
      <c r="A126" s="8"/>
      <c r="B126" s="8"/>
      <c r="C126" s="8"/>
      <c r="D126" s="8"/>
      <c r="E126" s="8"/>
      <c r="F126" s="8"/>
      <c r="G126" s="8"/>
      <c r="H126" s="8"/>
    </row>
    <row r="127" spans="1:8" s="133" customFormat="1" ht="15">
      <c r="A127" s="8"/>
      <c r="B127" s="8"/>
      <c r="C127" s="8"/>
      <c r="D127" s="8"/>
      <c r="E127" s="8"/>
      <c r="F127" s="8"/>
      <c r="G127" s="8"/>
      <c r="H127" s="8"/>
    </row>
    <row r="128" spans="1:8" s="133" customFormat="1" ht="15">
      <c r="A128" s="8"/>
      <c r="B128" s="8"/>
      <c r="C128" s="8"/>
      <c r="D128" s="8"/>
      <c r="E128" s="8"/>
      <c r="F128" s="8"/>
      <c r="G128" s="8"/>
      <c r="H128" s="8"/>
    </row>
    <row r="129" spans="1:8" s="133" customFormat="1" ht="15">
      <c r="A129" s="8"/>
      <c r="B129" s="8"/>
      <c r="C129" s="8"/>
      <c r="D129" s="8"/>
      <c r="E129" s="8"/>
      <c r="F129" s="8"/>
      <c r="G129" s="8"/>
      <c r="H129" s="8"/>
    </row>
    <row r="130" spans="1:8" s="133" customFormat="1" ht="15">
      <c r="A130" s="8"/>
      <c r="B130" s="8"/>
      <c r="C130" s="8"/>
      <c r="D130" s="8"/>
      <c r="E130" s="8"/>
      <c r="F130" s="8"/>
      <c r="G130" s="8"/>
      <c r="H130" s="8"/>
    </row>
    <row r="131" spans="1:8" s="133" customFormat="1" ht="15">
      <c r="A131" s="8"/>
      <c r="B131" s="8"/>
      <c r="C131" s="8"/>
      <c r="D131" s="8"/>
      <c r="E131" s="8"/>
      <c r="F131" s="8"/>
      <c r="G131" s="8"/>
      <c r="H131" s="8"/>
    </row>
    <row r="132" spans="1:8" s="133" customFormat="1" ht="15">
      <c r="A132" s="8"/>
      <c r="B132" s="8"/>
      <c r="C132" s="8"/>
      <c r="D132" s="8"/>
      <c r="E132" s="8"/>
      <c r="F132" s="8"/>
      <c r="G132" s="8"/>
      <c r="H132" s="8"/>
    </row>
    <row r="133" spans="1:8" s="133" customFormat="1" ht="15">
      <c r="A133" s="8"/>
      <c r="B133" s="8"/>
      <c r="C133" s="8"/>
      <c r="D133" s="8"/>
      <c r="E133" s="8"/>
      <c r="F133" s="8"/>
      <c r="G133" s="8"/>
      <c r="H133" s="8"/>
    </row>
    <row r="134" spans="1:8" s="133" customFormat="1" ht="15">
      <c r="A134" s="8"/>
      <c r="B134" s="8"/>
      <c r="C134" s="8"/>
      <c r="D134" s="8"/>
      <c r="E134" s="8"/>
      <c r="F134" s="8"/>
      <c r="G134" s="8"/>
      <c r="H134" s="8"/>
    </row>
    <row r="135" spans="1:8" s="133" customFormat="1" ht="15">
      <c r="A135" s="8"/>
      <c r="B135" s="8"/>
      <c r="C135" s="8"/>
      <c r="D135" s="8"/>
      <c r="E135" s="8"/>
      <c r="F135" s="8"/>
      <c r="G135" s="8"/>
      <c r="H135" s="8"/>
    </row>
    <row r="136" spans="1:8" s="133" customFormat="1" ht="15">
      <c r="A136" s="8"/>
      <c r="B136" s="8"/>
      <c r="C136" s="8"/>
      <c r="D136" s="8"/>
      <c r="E136" s="8"/>
      <c r="F136" s="8"/>
      <c r="G136" s="8"/>
      <c r="H136" s="8"/>
    </row>
    <row r="137" spans="1:8" s="133" customFormat="1" ht="15">
      <c r="A137" s="8"/>
      <c r="B137" s="8"/>
      <c r="C137" s="8"/>
      <c r="D137" s="8"/>
      <c r="E137" s="8"/>
      <c r="F137" s="8"/>
      <c r="G137" s="8"/>
      <c r="H137" s="8"/>
    </row>
    <row r="138" spans="1:8" s="133" customFormat="1" ht="15">
      <c r="A138" s="8"/>
      <c r="B138" s="8"/>
      <c r="C138" s="8"/>
      <c r="D138" s="8"/>
      <c r="E138" s="8"/>
      <c r="F138" s="8"/>
      <c r="G138" s="8"/>
      <c r="H138" s="8"/>
    </row>
    <row r="139" spans="1:8" s="133" customFormat="1" ht="15">
      <c r="A139" s="8"/>
      <c r="B139" s="8"/>
      <c r="C139" s="8"/>
      <c r="D139" s="8"/>
      <c r="E139" s="8"/>
      <c r="F139" s="8"/>
      <c r="G139" s="8"/>
      <c r="H139" s="8"/>
    </row>
    <row r="140" spans="1:8" s="133" customFormat="1" ht="15">
      <c r="A140" s="8"/>
      <c r="B140" s="8"/>
      <c r="C140" s="8"/>
      <c r="D140" s="8"/>
      <c r="E140" s="8"/>
      <c r="F140" s="8"/>
      <c r="G140" s="8"/>
      <c r="H140" s="8"/>
    </row>
    <row r="141" spans="1:8" s="133" customFormat="1" ht="15">
      <c r="A141" s="8"/>
      <c r="B141" s="8"/>
      <c r="C141" s="8"/>
      <c r="D141" s="8"/>
      <c r="E141" s="8"/>
      <c r="F141" s="8"/>
      <c r="G141" s="8"/>
      <c r="H141" s="8"/>
    </row>
    <row r="142" spans="1:8" s="133" customFormat="1" ht="15">
      <c r="A142" s="8"/>
      <c r="B142" s="8"/>
      <c r="C142" s="8"/>
      <c r="D142" s="8"/>
      <c r="E142" s="8"/>
      <c r="F142" s="8"/>
      <c r="G142" s="8"/>
      <c r="H142" s="8"/>
    </row>
    <row r="143" spans="1:8" s="133" customFormat="1" ht="15">
      <c r="A143" s="8"/>
      <c r="B143" s="8"/>
      <c r="C143" s="8"/>
      <c r="D143" s="8"/>
      <c r="E143" s="8"/>
      <c r="F143" s="8"/>
      <c r="G143" s="8"/>
      <c r="H143" s="8"/>
    </row>
    <row r="144" spans="1:8" s="133" customFormat="1" ht="15">
      <c r="A144" s="8"/>
      <c r="B144" s="8"/>
      <c r="C144" s="8"/>
      <c r="D144" s="8"/>
      <c r="E144" s="8"/>
      <c r="F144" s="8"/>
      <c r="G144" s="8"/>
      <c r="H144" s="8"/>
    </row>
    <row r="145" spans="1:8" s="133" customFormat="1" ht="15">
      <c r="A145" s="8"/>
      <c r="B145" s="8"/>
      <c r="C145" s="8"/>
      <c r="D145" s="8"/>
      <c r="E145" s="8"/>
      <c r="F145" s="8"/>
      <c r="G145" s="8"/>
      <c r="H145" s="8"/>
    </row>
    <row r="146" spans="1:8" s="133" customFormat="1" ht="15">
      <c r="A146" s="8"/>
      <c r="B146" s="8"/>
      <c r="C146" s="8"/>
      <c r="D146" s="8"/>
      <c r="E146" s="8"/>
      <c r="F146" s="8"/>
      <c r="G146" s="8"/>
      <c r="H146" s="8"/>
    </row>
    <row r="147" spans="1:8" s="133" customFormat="1" ht="15">
      <c r="A147" s="8"/>
      <c r="B147" s="8"/>
      <c r="C147" s="8"/>
      <c r="D147" s="8"/>
      <c r="E147" s="8"/>
      <c r="F147" s="8"/>
      <c r="G147" s="8"/>
      <c r="H147" s="8"/>
    </row>
    <row r="148" spans="1:8" s="133" customFormat="1" ht="15">
      <c r="A148" s="8"/>
      <c r="B148" s="8"/>
      <c r="C148" s="8"/>
      <c r="D148" s="8"/>
      <c r="E148" s="8"/>
      <c r="F148" s="8"/>
      <c r="G148" s="8"/>
      <c r="H148" s="8"/>
    </row>
    <row r="149" spans="1:8" s="133" customFormat="1" ht="15">
      <c r="A149" s="8"/>
      <c r="B149" s="8"/>
      <c r="C149" s="8"/>
      <c r="D149" s="8"/>
      <c r="E149" s="8"/>
      <c r="F149" s="8"/>
      <c r="G149" s="8"/>
      <c r="H149" s="8"/>
    </row>
    <row r="150" spans="1:8" s="133" customFormat="1" ht="15">
      <c r="A150" s="8"/>
      <c r="B150" s="8"/>
      <c r="C150" s="8"/>
      <c r="D150" s="8"/>
      <c r="E150" s="8"/>
      <c r="F150" s="8"/>
      <c r="G150" s="8"/>
      <c r="H150" s="8"/>
    </row>
    <row r="151" spans="1:8" s="133" customFormat="1" ht="15">
      <c r="A151" s="8"/>
      <c r="B151" s="8"/>
      <c r="C151" s="8"/>
      <c r="D151" s="8"/>
      <c r="E151" s="8"/>
      <c r="F151" s="8"/>
      <c r="G151" s="8"/>
      <c r="H151" s="8"/>
    </row>
    <row r="152" spans="1:8" s="133" customFormat="1" ht="15">
      <c r="A152" s="8"/>
      <c r="B152" s="8"/>
      <c r="C152" s="8"/>
      <c r="D152" s="8"/>
      <c r="E152" s="8"/>
      <c r="F152" s="8"/>
      <c r="G152" s="8"/>
      <c r="H152" s="8"/>
    </row>
    <row r="153" spans="1:8" s="133" customFormat="1" ht="15">
      <c r="A153" s="8"/>
      <c r="B153" s="8"/>
      <c r="C153" s="8"/>
      <c r="D153" s="8"/>
      <c r="E153" s="8"/>
      <c r="F153" s="8"/>
      <c r="G153" s="8"/>
      <c r="H153" s="8"/>
    </row>
    <row r="154" spans="1:8" s="133" customFormat="1" ht="15">
      <c r="A154" s="8"/>
      <c r="B154" s="8"/>
      <c r="C154" s="8"/>
      <c r="D154" s="8"/>
      <c r="E154" s="8"/>
      <c r="F154" s="8"/>
      <c r="G154" s="8"/>
      <c r="H154" s="8"/>
    </row>
    <row r="155" spans="1:8" s="133" customFormat="1" ht="15">
      <c r="A155" s="8"/>
      <c r="B155" s="8"/>
      <c r="C155" s="8"/>
      <c r="D155" s="8"/>
      <c r="E155" s="8"/>
      <c r="F155" s="8"/>
      <c r="G155" s="8"/>
      <c r="H155" s="8"/>
    </row>
    <row r="156" spans="1:8" s="133" customFormat="1" ht="15">
      <c r="A156" s="8"/>
      <c r="B156" s="8"/>
      <c r="C156" s="8"/>
      <c r="D156" s="8"/>
      <c r="E156" s="8"/>
      <c r="F156" s="8"/>
      <c r="G156" s="8"/>
      <c r="H156" s="8"/>
    </row>
    <row r="157" spans="1:8" s="133" customFormat="1" ht="15">
      <c r="A157" s="8"/>
      <c r="B157" s="8"/>
      <c r="C157" s="8"/>
      <c r="D157" s="8"/>
      <c r="E157" s="8"/>
      <c r="F157" s="8"/>
      <c r="G157" s="8"/>
      <c r="H157" s="8"/>
    </row>
    <row r="158" spans="1:8" s="133" customFormat="1" ht="15">
      <c r="A158" s="8"/>
      <c r="B158" s="8"/>
      <c r="C158" s="8"/>
      <c r="D158" s="8"/>
      <c r="E158" s="8"/>
      <c r="F158" s="8"/>
      <c r="G158" s="8"/>
      <c r="H158" s="8"/>
    </row>
    <row r="159" spans="1:8" s="133" customFormat="1" ht="15">
      <c r="A159" s="8"/>
      <c r="B159" s="8"/>
      <c r="C159" s="8"/>
      <c r="D159" s="8"/>
      <c r="E159" s="8"/>
      <c r="F159" s="8"/>
      <c r="G159" s="8"/>
      <c r="H159" s="8"/>
    </row>
    <row r="160" spans="1:8" s="133" customFormat="1" ht="15">
      <c r="A160" s="8"/>
      <c r="B160" s="8"/>
      <c r="C160" s="8"/>
      <c r="D160" s="8"/>
      <c r="E160" s="8"/>
      <c r="F160" s="8"/>
      <c r="G160" s="8"/>
      <c r="H160" s="8"/>
    </row>
    <row r="161" spans="1:8" s="133" customFormat="1" ht="15">
      <c r="A161" s="8"/>
      <c r="B161" s="8"/>
      <c r="C161" s="8"/>
      <c r="D161" s="8"/>
      <c r="E161" s="8"/>
      <c r="F161" s="8"/>
      <c r="G161" s="8"/>
      <c r="H161" s="8"/>
    </row>
    <row r="162" spans="1:8" s="133" customFormat="1" ht="15">
      <c r="A162" s="8"/>
      <c r="B162" s="8"/>
      <c r="C162" s="8"/>
      <c r="D162" s="8"/>
      <c r="E162" s="8"/>
      <c r="F162" s="8"/>
      <c r="G162" s="8"/>
      <c r="H162" s="8"/>
    </row>
    <row r="163" spans="1:8" s="133" customFormat="1" ht="15">
      <c r="A163" s="8"/>
      <c r="B163" s="8"/>
      <c r="C163" s="8"/>
      <c r="D163" s="8"/>
      <c r="E163" s="8"/>
      <c r="F163" s="8"/>
      <c r="G163" s="8"/>
      <c r="H163" s="8"/>
    </row>
    <row r="164" spans="1:8" s="133" customFormat="1" ht="15">
      <c r="A164" s="8"/>
      <c r="B164" s="8"/>
      <c r="C164" s="8"/>
      <c r="D164" s="8"/>
      <c r="E164" s="8"/>
      <c r="F164" s="8"/>
      <c r="G164" s="8"/>
      <c r="H164" s="8"/>
    </row>
    <row r="165" spans="1:8" s="133" customFormat="1" ht="15">
      <c r="A165" s="8"/>
      <c r="B165" s="8"/>
      <c r="C165" s="8"/>
      <c r="D165" s="8"/>
      <c r="E165" s="8"/>
      <c r="F165" s="8"/>
      <c r="G165" s="8"/>
      <c r="H165" s="8"/>
    </row>
    <row r="166" spans="1:8" s="133" customFormat="1" ht="15">
      <c r="A166" s="8"/>
      <c r="B166" s="8"/>
      <c r="C166" s="8"/>
      <c r="D166" s="8"/>
      <c r="E166" s="8"/>
      <c r="F166" s="8"/>
      <c r="G166" s="8"/>
      <c r="H166" s="8"/>
    </row>
    <row r="167" spans="1:8" s="133" customFormat="1" ht="15">
      <c r="A167" s="8"/>
      <c r="B167" s="8"/>
      <c r="C167" s="8"/>
      <c r="D167" s="8"/>
      <c r="E167" s="8"/>
      <c r="F167" s="8"/>
      <c r="G167" s="8"/>
      <c r="H167" s="8"/>
    </row>
    <row r="168" spans="1:8" s="133" customFormat="1" ht="15">
      <c r="A168" s="8"/>
      <c r="B168" s="8"/>
      <c r="C168" s="8"/>
      <c r="D168" s="8"/>
      <c r="E168" s="8"/>
      <c r="F168" s="8"/>
      <c r="G168" s="8"/>
      <c r="H168" s="8"/>
    </row>
    <row r="169" spans="1:8" s="133" customFormat="1" ht="15">
      <c r="A169" s="8"/>
      <c r="B169" s="8"/>
      <c r="C169" s="8"/>
      <c r="D169" s="8"/>
      <c r="E169" s="8"/>
      <c r="F169" s="8"/>
      <c r="G169" s="8"/>
      <c r="H169" s="8"/>
    </row>
    <row r="170" spans="1:8" s="133" customFormat="1" ht="15">
      <c r="A170" s="8"/>
      <c r="B170" s="8"/>
      <c r="C170" s="8"/>
      <c r="D170" s="8"/>
      <c r="E170" s="8"/>
      <c r="F170" s="8"/>
      <c r="G170" s="8"/>
      <c r="H170" s="8"/>
    </row>
    <row r="171" spans="1:8" s="133" customFormat="1" ht="15">
      <c r="A171" s="8"/>
      <c r="B171" s="8"/>
      <c r="C171" s="8"/>
      <c r="D171" s="8"/>
      <c r="E171" s="8"/>
      <c r="F171" s="8"/>
      <c r="G171" s="8"/>
      <c r="H171" s="8"/>
    </row>
    <row r="172" spans="1:8" s="133" customFormat="1" ht="15">
      <c r="A172" s="8"/>
      <c r="B172" s="8"/>
      <c r="C172" s="8"/>
      <c r="D172" s="8"/>
      <c r="E172" s="8"/>
      <c r="F172" s="8"/>
      <c r="G172" s="8"/>
      <c r="H172" s="8"/>
    </row>
    <row r="173" spans="1:8" s="133" customFormat="1" ht="15">
      <c r="A173" s="8"/>
      <c r="B173" s="8"/>
      <c r="C173" s="8"/>
      <c r="D173" s="8"/>
      <c r="E173" s="8"/>
      <c r="F173" s="8"/>
      <c r="G173" s="8"/>
      <c r="H173" s="8"/>
    </row>
    <row r="174" spans="1:8" s="133" customFormat="1" ht="15">
      <c r="A174" s="8"/>
      <c r="B174" s="8"/>
      <c r="C174" s="8"/>
      <c r="D174" s="8"/>
      <c r="E174" s="8"/>
      <c r="F174" s="8"/>
      <c r="G174" s="8"/>
      <c r="H174" s="8"/>
    </row>
    <row r="175" spans="1:8" s="133" customFormat="1" ht="15">
      <c r="A175" s="8"/>
      <c r="B175" s="8"/>
      <c r="C175" s="8"/>
      <c r="D175" s="8"/>
      <c r="E175" s="8"/>
      <c r="F175" s="8"/>
      <c r="G175" s="8"/>
      <c r="H175" s="8"/>
    </row>
    <row r="176" spans="1:8" s="133" customFormat="1" ht="15">
      <c r="A176" s="8"/>
      <c r="B176" s="8"/>
      <c r="C176" s="8"/>
      <c r="D176" s="8"/>
      <c r="E176" s="8"/>
      <c r="F176" s="8"/>
      <c r="G176" s="8"/>
      <c r="H176" s="8"/>
    </row>
    <row r="177" spans="1:8" s="133" customFormat="1" ht="15">
      <c r="A177" s="8"/>
      <c r="B177" s="8"/>
      <c r="C177" s="8"/>
      <c r="D177" s="8"/>
      <c r="E177" s="8"/>
      <c r="F177" s="8"/>
      <c r="G177" s="8"/>
      <c r="H177" s="8"/>
    </row>
    <row r="178" spans="1:8" s="133" customFormat="1" ht="15">
      <c r="A178" s="8"/>
      <c r="B178" s="8"/>
      <c r="C178" s="8"/>
      <c r="D178" s="8"/>
      <c r="E178" s="8"/>
      <c r="F178" s="8"/>
      <c r="G178" s="8"/>
      <c r="H178" s="8"/>
    </row>
    <row r="179" spans="1:8" s="133" customFormat="1" ht="15">
      <c r="A179" s="8"/>
      <c r="B179" s="8"/>
      <c r="C179" s="8"/>
      <c r="D179" s="8"/>
      <c r="E179" s="8"/>
      <c r="F179" s="8"/>
      <c r="G179" s="8"/>
      <c r="H179" s="8"/>
    </row>
    <row r="180" spans="1:8" s="133" customFormat="1" ht="15">
      <c r="A180" s="8"/>
      <c r="B180" s="8"/>
      <c r="C180" s="8"/>
      <c r="D180" s="8"/>
      <c r="E180" s="8"/>
      <c r="F180" s="8"/>
      <c r="G180" s="8"/>
      <c r="H180" s="8"/>
    </row>
    <row r="181" spans="1:8" s="133" customFormat="1" ht="15">
      <c r="A181" s="8"/>
      <c r="B181" s="8"/>
      <c r="C181" s="8"/>
      <c r="D181" s="8"/>
      <c r="E181" s="8"/>
      <c r="F181" s="8"/>
      <c r="G181" s="8"/>
      <c r="H181" s="8"/>
    </row>
    <row r="182" spans="1:8" s="133" customFormat="1" ht="15">
      <c r="A182" s="8"/>
      <c r="B182" s="8"/>
      <c r="C182" s="8"/>
      <c r="D182" s="8"/>
      <c r="E182" s="8"/>
      <c r="F182" s="8"/>
      <c r="G182" s="8"/>
      <c r="H182" s="8"/>
    </row>
    <row r="183" spans="1:8" s="133" customFormat="1" ht="15">
      <c r="A183" s="8"/>
      <c r="B183" s="8"/>
      <c r="C183" s="8"/>
      <c r="D183" s="8"/>
      <c r="E183" s="8"/>
      <c r="F183" s="8"/>
      <c r="G183" s="8"/>
      <c r="H183" s="8"/>
    </row>
    <row r="184" spans="1:8" s="133" customFormat="1" ht="15">
      <c r="A184" s="8"/>
      <c r="B184" s="8"/>
      <c r="C184" s="8"/>
      <c r="D184" s="8"/>
      <c r="E184" s="8"/>
      <c r="F184" s="8"/>
      <c r="G184" s="8"/>
      <c r="H184" s="8"/>
    </row>
    <row r="185" spans="1:8" s="133" customFormat="1" ht="15">
      <c r="A185" s="8"/>
      <c r="B185" s="8"/>
      <c r="C185" s="8"/>
      <c r="D185" s="8"/>
      <c r="E185" s="8"/>
      <c r="F185" s="8"/>
      <c r="G185" s="8"/>
      <c r="H185" s="8"/>
    </row>
    <row r="186" spans="1:8" s="133" customFormat="1" ht="15">
      <c r="A186" s="8"/>
      <c r="B186" s="8"/>
      <c r="C186" s="8"/>
      <c r="D186" s="8"/>
      <c r="E186" s="8"/>
      <c r="F186" s="8"/>
      <c r="G186" s="8"/>
      <c r="H186" s="8"/>
    </row>
    <row r="187" spans="1:8" s="133" customFormat="1" ht="15">
      <c r="A187" s="8"/>
      <c r="B187" s="8"/>
      <c r="C187" s="8"/>
      <c r="D187" s="8"/>
      <c r="E187" s="8"/>
      <c r="F187" s="8"/>
      <c r="G187" s="8"/>
      <c r="H187" s="8"/>
    </row>
    <row r="188" spans="1:8" s="133" customFormat="1" ht="15">
      <c r="A188" s="8"/>
      <c r="B188" s="8"/>
      <c r="C188" s="8"/>
      <c r="D188" s="8"/>
      <c r="E188" s="8"/>
      <c r="F188" s="8"/>
      <c r="G188" s="8"/>
      <c r="H188" s="8"/>
    </row>
    <row r="189" spans="1:8" s="133" customFormat="1" ht="15">
      <c r="A189" s="8"/>
      <c r="B189" s="8"/>
      <c r="C189" s="8"/>
      <c r="D189" s="8"/>
      <c r="E189" s="8"/>
      <c r="F189" s="8"/>
      <c r="G189" s="8"/>
      <c r="H189" s="8"/>
    </row>
    <row r="190" spans="1:8" s="133" customFormat="1" ht="15">
      <c r="A190" s="8"/>
      <c r="B190" s="8"/>
      <c r="C190" s="8"/>
      <c r="D190" s="8"/>
      <c r="E190" s="8"/>
      <c r="F190" s="8"/>
      <c r="G190" s="8"/>
      <c r="H190" s="8"/>
    </row>
    <row r="191" spans="1:8" s="133" customFormat="1" ht="15">
      <c r="A191" s="8"/>
      <c r="B191" s="8"/>
      <c r="C191" s="8"/>
      <c r="D191" s="8"/>
      <c r="E191" s="8"/>
      <c r="F191" s="8"/>
      <c r="G191" s="8"/>
      <c r="H191" s="8"/>
    </row>
    <row r="192" spans="1:8" s="133" customFormat="1" ht="15">
      <c r="A192" s="8"/>
      <c r="B192" s="8"/>
      <c r="C192" s="8"/>
      <c r="D192" s="8"/>
      <c r="E192" s="8"/>
      <c r="F192" s="8"/>
      <c r="G192" s="8"/>
      <c r="H192" s="8"/>
    </row>
    <row r="193" spans="1:8" s="133" customFormat="1" ht="15">
      <c r="A193" s="8"/>
      <c r="B193" s="8"/>
      <c r="C193" s="8"/>
      <c r="D193" s="8"/>
      <c r="E193" s="8"/>
      <c r="F193" s="8"/>
      <c r="G193" s="8"/>
      <c r="H193" s="8"/>
    </row>
    <row r="194" spans="1:8" s="133" customFormat="1" ht="15">
      <c r="A194" s="8"/>
      <c r="B194" s="8"/>
      <c r="C194" s="8"/>
      <c r="D194" s="8"/>
      <c r="E194" s="8"/>
      <c r="F194" s="8"/>
      <c r="G194" s="8"/>
      <c r="H194" s="8"/>
    </row>
    <row r="195" spans="1:8" s="133" customFormat="1" ht="15">
      <c r="A195" s="8"/>
      <c r="B195" s="8"/>
      <c r="C195" s="8"/>
      <c r="D195" s="8"/>
      <c r="E195" s="8"/>
      <c r="F195" s="8"/>
      <c r="G195" s="8"/>
      <c r="H195" s="8"/>
    </row>
    <row r="196" spans="1:8" s="133" customFormat="1" ht="15">
      <c r="A196" s="8"/>
      <c r="B196" s="8"/>
      <c r="C196" s="8"/>
      <c r="D196" s="8"/>
      <c r="E196" s="8"/>
      <c r="F196" s="8"/>
      <c r="G196" s="8"/>
      <c r="H196" s="8"/>
    </row>
    <row r="197" spans="1:8" s="133" customFormat="1" ht="15">
      <c r="A197" s="8"/>
      <c r="B197" s="8"/>
      <c r="C197" s="8"/>
      <c r="D197" s="8"/>
      <c r="E197" s="8"/>
      <c r="F197" s="8"/>
      <c r="G197" s="8"/>
      <c r="H197" s="8"/>
    </row>
    <row r="198" spans="1:8" s="133" customFormat="1" ht="15">
      <c r="A198" s="8"/>
      <c r="B198" s="8"/>
      <c r="C198" s="8"/>
      <c r="D198" s="8"/>
      <c r="E198" s="8"/>
      <c r="F198" s="8"/>
      <c r="G198" s="8"/>
      <c r="H198" s="8"/>
    </row>
    <row r="199" spans="1:8" s="133" customFormat="1" ht="15">
      <c r="A199" s="8"/>
      <c r="B199" s="8"/>
      <c r="C199" s="8"/>
      <c r="D199" s="8"/>
      <c r="E199" s="8"/>
      <c r="F199" s="8"/>
      <c r="G199" s="8"/>
      <c r="H199" s="8"/>
    </row>
    <row r="200" spans="1:8" s="133" customFormat="1" ht="15">
      <c r="A200" s="8"/>
      <c r="B200" s="8"/>
      <c r="C200" s="8"/>
      <c r="D200" s="8"/>
      <c r="E200" s="8"/>
      <c r="F200" s="8"/>
      <c r="G200" s="8"/>
      <c r="H200" s="8"/>
    </row>
    <row r="201" spans="1:8" s="133" customFormat="1" ht="15">
      <c r="A201" s="8"/>
      <c r="B201" s="8"/>
      <c r="C201" s="8"/>
      <c r="D201" s="8"/>
      <c r="E201" s="8"/>
      <c r="F201" s="8"/>
      <c r="G201" s="8"/>
      <c r="H201" s="8"/>
    </row>
    <row r="202" spans="1:8" s="133" customFormat="1" ht="15">
      <c r="A202" s="8"/>
      <c r="B202" s="8"/>
      <c r="C202" s="8"/>
      <c r="D202" s="8"/>
      <c r="E202" s="8"/>
      <c r="F202" s="8"/>
      <c r="G202" s="8"/>
      <c r="H202" s="8"/>
    </row>
    <row r="203" spans="1:8" s="133" customFormat="1" ht="15">
      <c r="A203" s="8"/>
      <c r="B203" s="8"/>
      <c r="C203" s="8"/>
      <c r="D203" s="8"/>
      <c r="E203" s="8"/>
      <c r="F203" s="8"/>
      <c r="G203" s="8"/>
      <c r="H203" s="8"/>
    </row>
    <row r="204" spans="1:8" s="133" customFormat="1" ht="15">
      <c r="A204" s="8"/>
      <c r="B204" s="8"/>
      <c r="C204" s="8"/>
      <c r="D204" s="8"/>
      <c r="E204" s="8"/>
      <c r="F204" s="8"/>
      <c r="G204" s="8"/>
      <c r="H204" s="8"/>
    </row>
    <row r="205" spans="1:8" s="133" customFormat="1" ht="15">
      <c r="A205" s="8"/>
      <c r="B205" s="8"/>
      <c r="C205" s="8"/>
      <c r="D205" s="8"/>
      <c r="E205" s="8"/>
      <c r="F205" s="8"/>
      <c r="G205" s="8"/>
      <c r="H205" s="8"/>
    </row>
    <row r="206" spans="1:8" s="133" customFormat="1" ht="15">
      <c r="A206" s="8"/>
      <c r="B206" s="8"/>
      <c r="C206" s="8"/>
      <c r="D206" s="8"/>
      <c r="E206" s="8"/>
      <c r="F206" s="8"/>
      <c r="G206" s="8"/>
      <c r="H206" s="8"/>
    </row>
    <row r="207" spans="1:8" s="133" customFormat="1" ht="15">
      <c r="A207" s="8"/>
      <c r="B207" s="8"/>
      <c r="C207" s="8"/>
      <c r="D207" s="8"/>
      <c r="E207" s="8"/>
      <c r="F207" s="8"/>
      <c r="G207" s="8"/>
      <c r="H207" s="8"/>
    </row>
    <row r="208" spans="1:8" s="133" customFormat="1" ht="15">
      <c r="A208" s="8"/>
      <c r="B208" s="8"/>
      <c r="C208" s="8"/>
      <c r="D208" s="8"/>
      <c r="E208" s="8"/>
      <c r="F208" s="8"/>
      <c r="G208" s="8"/>
      <c r="H208" s="8"/>
    </row>
    <row r="209" spans="1:8" s="133" customFormat="1" ht="15">
      <c r="A209" s="8"/>
      <c r="B209" s="8"/>
      <c r="C209" s="8"/>
      <c r="D209" s="8"/>
      <c r="E209" s="8"/>
      <c r="F209" s="8"/>
      <c r="G209" s="8"/>
      <c r="H209" s="8"/>
    </row>
    <row r="210" spans="1:8" s="133" customFormat="1" ht="15">
      <c r="A210" s="8"/>
      <c r="B210" s="8"/>
      <c r="C210" s="8"/>
      <c r="D210" s="8"/>
      <c r="E210" s="8"/>
      <c r="F210" s="8"/>
      <c r="G210" s="8"/>
      <c r="H210" s="8"/>
    </row>
    <row r="211" spans="1:8" s="133" customFormat="1" ht="15">
      <c r="A211" s="8"/>
      <c r="B211" s="8"/>
      <c r="C211" s="8"/>
      <c r="D211" s="8"/>
      <c r="E211" s="8"/>
      <c r="F211" s="8"/>
      <c r="G211" s="8"/>
      <c r="H211" s="8"/>
    </row>
    <row r="212" spans="1:8" s="133" customFormat="1" ht="15">
      <c r="A212" s="8"/>
      <c r="B212" s="8"/>
      <c r="C212" s="8"/>
      <c r="D212" s="8"/>
      <c r="E212" s="8"/>
      <c r="F212" s="8"/>
      <c r="G212" s="8"/>
      <c r="H212" s="8"/>
    </row>
    <row r="213" spans="1:8" s="133" customFormat="1" ht="15">
      <c r="A213" s="8"/>
      <c r="B213" s="8"/>
      <c r="C213" s="8"/>
      <c r="D213" s="8"/>
      <c r="E213" s="8"/>
      <c r="F213" s="8"/>
      <c r="G213" s="8"/>
      <c r="H213" s="8"/>
    </row>
    <row r="214" spans="1:8" s="133" customFormat="1" ht="15">
      <c r="A214" s="8"/>
      <c r="B214" s="8"/>
      <c r="C214" s="8"/>
      <c r="D214" s="8"/>
      <c r="E214" s="8"/>
      <c r="F214" s="8"/>
      <c r="G214" s="8"/>
      <c r="H214" s="8"/>
    </row>
    <row r="215" spans="1:8" s="133" customFormat="1" ht="15">
      <c r="A215" s="8"/>
      <c r="B215" s="8"/>
      <c r="C215" s="8"/>
      <c r="D215" s="8"/>
      <c r="E215" s="8"/>
      <c r="F215" s="8"/>
      <c r="G215" s="8"/>
      <c r="H215" s="8"/>
    </row>
    <row r="216" spans="1:8" s="133" customFormat="1" ht="15">
      <c r="A216" s="8"/>
      <c r="B216" s="8"/>
      <c r="C216" s="8"/>
      <c r="D216" s="8"/>
      <c r="E216" s="8"/>
      <c r="F216" s="8"/>
      <c r="G216" s="8"/>
      <c r="H216" s="8"/>
    </row>
    <row r="217" spans="1:8" s="133" customFormat="1" ht="15">
      <c r="A217" s="8"/>
      <c r="B217" s="8"/>
      <c r="C217" s="8"/>
      <c r="D217" s="8"/>
      <c r="E217" s="8"/>
      <c r="F217" s="8"/>
      <c r="G217" s="8"/>
      <c r="H217" s="8"/>
    </row>
    <row r="218" spans="1:8" s="133" customFormat="1" ht="15">
      <c r="A218" s="8"/>
      <c r="B218" s="8"/>
      <c r="C218" s="8"/>
      <c r="D218" s="8"/>
      <c r="E218" s="8"/>
      <c r="F218" s="8"/>
      <c r="G218" s="8"/>
      <c r="H218" s="8"/>
    </row>
    <row r="219" spans="1:8" s="133" customFormat="1" ht="15">
      <c r="A219" s="8"/>
      <c r="B219" s="8"/>
      <c r="C219" s="8"/>
      <c r="D219" s="8"/>
      <c r="E219" s="8"/>
      <c r="F219" s="8"/>
      <c r="G219" s="8"/>
      <c r="H219" s="8"/>
    </row>
    <row r="220" spans="1:8" s="133" customFormat="1" ht="15">
      <c r="A220" s="8"/>
      <c r="B220" s="8"/>
      <c r="C220" s="8"/>
      <c r="D220" s="8"/>
      <c r="E220" s="8"/>
      <c r="F220" s="8"/>
      <c r="G220" s="8"/>
      <c r="H220" s="8"/>
    </row>
    <row r="221" spans="1:8" s="133" customFormat="1" ht="15">
      <c r="A221" s="8"/>
      <c r="B221" s="8"/>
      <c r="C221" s="8"/>
      <c r="D221" s="8"/>
      <c r="E221" s="8"/>
      <c r="F221" s="8"/>
      <c r="G221" s="8"/>
      <c r="H221" s="8"/>
    </row>
    <row r="222" spans="1:8" s="133" customFormat="1" ht="15">
      <c r="A222" s="8"/>
      <c r="B222" s="8"/>
      <c r="C222" s="8"/>
      <c r="D222" s="8"/>
      <c r="E222" s="8"/>
      <c r="F222" s="8"/>
      <c r="G222" s="8"/>
      <c r="H222" s="8"/>
    </row>
    <row r="223" spans="1:8" s="133" customFormat="1" ht="15">
      <c r="A223" s="8"/>
      <c r="B223" s="8"/>
      <c r="C223" s="8"/>
      <c r="D223" s="8"/>
      <c r="E223" s="8"/>
      <c r="F223" s="8"/>
      <c r="G223" s="8"/>
      <c r="H223" s="8"/>
    </row>
    <row r="224" spans="1:8" s="133" customFormat="1" ht="15">
      <c r="A224" s="8"/>
      <c r="B224" s="8"/>
      <c r="C224" s="8"/>
      <c r="D224" s="8"/>
      <c r="E224" s="8"/>
      <c r="F224" s="8"/>
      <c r="G224" s="8"/>
      <c r="H224" s="8"/>
    </row>
    <row r="225" spans="1:8" s="133" customFormat="1" ht="15">
      <c r="A225" s="8"/>
      <c r="B225" s="8"/>
      <c r="C225" s="8"/>
      <c r="D225" s="8"/>
      <c r="E225" s="8"/>
      <c r="F225" s="8"/>
      <c r="G225" s="8"/>
      <c r="H225" s="8"/>
    </row>
    <row r="226" spans="1:8" s="133" customFormat="1" ht="15">
      <c r="A226" s="8"/>
      <c r="B226" s="8"/>
      <c r="C226" s="8"/>
      <c r="D226" s="8"/>
      <c r="E226" s="8"/>
      <c r="F226" s="8"/>
      <c r="G226" s="8"/>
      <c r="H226" s="8"/>
    </row>
    <row r="227" spans="1:8" s="133" customFormat="1" ht="15">
      <c r="A227" s="8"/>
      <c r="B227" s="8"/>
      <c r="C227" s="8"/>
      <c r="D227" s="8"/>
      <c r="E227" s="8"/>
      <c r="F227" s="8"/>
      <c r="G227" s="8"/>
      <c r="H227" s="8"/>
    </row>
    <row r="228" spans="1:8" s="133" customFormat="1" ht="15">
      <c r="A228" s="8"/>
      <c r="B228" s="8"/>
      <c r="C228" s="8"/>
      <c r="D228" s="8"/>
      <c r="E228" s="8"/>
      <c r="F228" s="8"/>
      <c r="G228" s="8"/>
      <c r="H228" s="8"/>
    </row>
    <row r="229" spans="1:8" s="133" customFormat="1" ht="15">
      <c r="A229" s="8"/>
      <c r="B229" s="8"/>
      <c r="C229" s="8"/>
      <c r="D229" s="8"/>
      <c r="E229" s="8"/>
      <c r="F229" s="8"/>
      <c r="G229" s="8"/>
      <c r="H229" s="8"/>
    </row>
    <row r="230" spans="1:8" s="133" customFormat="1" ht="15">
      <c r="A230" s="8"/>
      <c r="B230" s="8"/>
      <c r="C230" s="8"/>
      <c r="D230" s="8"/>
      <c r="E230" s="8"/>
      <c r="F230" s="8"/>
      <c r="G230" s="8"/>
      <c r="H230" s="8"/>
    </row>
    <row r="231" spans="1:8" s="133" customFormat="1" ht="15">
      <c r="A231" s="8"/>
      <c r="B231" s="8"/>
      <c r="C231" s="8"/>
      <c r="D231" s="8"/>
      <c r="E231" s="8"/>
      <c r="F231" s="8"/>
      <c r="G231" s="8"/>
      <c r="H231" s="8"/>
    </row>
    <row r="232" spans="1:8" s="133" customFormat="1" ht="15">
      <c r="A232" s="8"/>
      <c r="B232" s="8"/>
      <c r="C232" s="8"/>
      <c r="D232" s="8"/>
      <c r="E232" s="8"/>
      <c r="F232" s="8"/>
      <c r="G232" s="8"/>
      <c r="H232" s="8"/>
    </row>
    <row r="233" spans="1:8" s="133" customFormat="1" ht="15">
      <c r="A233" s="8"/>
      <c r="B233" s="8"/>
      <c r="C233" s="8"/>
      <c r="D233" s="8"/>
      <c r="E233" s="8"/>
      <c r="F233" s="8"/>
      <c r="G233" s="8"/>
      <c r="H233" s="8"/>
    </row>
    <row r="234" spans="1:8" s="133" customFormat="1" ht="15">
      <c r="A234" s="8"/>
      <c r="B234" s="8"/>
      <c r="C234" s="8"/>
      <c r="D234" s="8"/>
      <c r="E234" s="8"/>
      <c r="F234" s="8"/>
      <c r="G234" s="8"/>
      <c r="H234" s="8"/>
    </row>
    <row r="235" spans="1:8" s="133" customFormat="1" ht="15">
      <c r="A235" s="8"/>
      <c r="B235" s="8"/>
      <c r="C235" s="8"/>
      <c r="D235" s="8"/>
      <c r="E235" s="8"/>
      <c r="F235" s="8"/>
      <c r="G235" s="8"/>
      <c r="H235" s="8"/>
    </row>
    <row r="236" spans="1:8" s="133" customFormat="1" ht="15">
      <c r="A236" s="8"/>
      <c r="B236" s="8"/>
      <c r="C236" s="8"/>
      <c r="D236" s="8"/>
      <c r="E236" s="8"/>
      <c r="F236" s="8"/>
      <c r="G236" s="8"/>
      <c r="H236" s="8"/>
    </row>
    <row r="237" spans="1:8" s="133" customFormat="1" ht="15">
      <c r="A237" s="8"/>
      <c r="B237" s="8"/>
      <c r="C237" s="8"/>
      <c r="D237" s="8"/>
      <c r="E237" s="8"/>
      <c r="F237" s="8"/>
      <c r="G237" s="8"/>
      <c r="H237" s="8"/>
    </row>
    <row r="238" spans="1:8" s="133" customFormat="1" ht="15">
      <c r="A238" s="8"/>
      <c r="B238" s="8"/>
      <c r="C238" s="8"/>
      <c r="D238" s="8"/>
      <c r="E238" s="8"/>
      <c r="F238" s="8"/>
      <c r="G238" s="8"/>
      <c r="H238" s="8"/>
    </row>
    <row r="239" spans="1:8" s="133" customFormat="1" ht="15">
      <c r="A239" s="8"/>
      <c r="B239" s="8"/>
      <c r="C239" s="8"/>
      <c r="D239" s="8"/>
      <c r="E239" s="8"/>
      <c r="F239" s="8"/>
      <c r="G239" s="8"/>
      <c r="H239" s="8"/>
    </row>
    <row r="240" spans="1:8" s="133" customFormat="1" ht="15">
      <c r="A240" s="8"/>
      <c r="B240" s="8"/>
      <c r="C240" s="8"/>
      <c r="D240" s="8"/>
      <c r="E240" s="8"/>
      <c r="F240" s="8"/>
      <c r="G240" s="8"/>
      <c r="H240" s="8"/>
    </row>
    <row r="241" spans="1:8" s="133" customFormat="1" ht="15">
      <c r="A241" s="8"/>
      <c r="B241" s="8"/>
      <c r="C241" s="8"/>
      <c r="D241" s="8"/>
      <c r="E241" s="8"/>
      <c r="F241" s="8"/>
      <c r="G241" s="8"/>
      <c r="H241" s="8"/>
    </row>
  </sheetData>
  <sheetProtection/>
  <mergeCells count="42">
    <mergeCell ref="E39:F39"/>
    <mergeCell ref="E50:F50"/>
    <mergeCell ref="E45:F45"/>
    <mergeCell ref="E43:F43"/>
    <mergeCell ref="E44:F44"/>
    <mergeCell ref="E48:F48"/>
    <mergeCell ref="E49:F49"/>
    <mergeCell ref="A84:G84"/>
    <mergeCell ref="A52:G52"/>
    <mergeCell ref="A54:G54"/>
    <mergeCell ref="E47:F47"/>
    <mergeCell ref="A60:A61"/>
    <mergeCell ref="B60:B61"/>
    <mergeCell ref="C60:D60"/>
    <mergeCell ref="B58:G58"/>
    <mergeCell ref="C94:D94"/>
    <mergeCell ref="F94:G94"/>
    <mergeCell ref="C92:D92"/>
    <mergeCell ref="F92:G92"/>
    <mergeCell ref="F93:G93"/>
    <mergeCell ref="G60:G61"/>
    <mergeCell ref="F91:G91"/>
    <mergeCell ref="E89:F89"/>
    <mergeCell ref="A86:G86"/>
    <mergeCell ref="E60:F60"/>
    <mergeCell ref="G1:J1"/>
    <mergeCell ref="G4:J4"/>
    <mergeCell ref="E42:F42"/>
    <mergeCell ref="E41:F41"/>
    <mergeCell ref="E15:F15"/>
    <mergeCell ref="E46:F46"/>
    <mergeCell ref="E40:F40"/>
    <mergeCell ref="A6:G6"/>
    <mergeCell ref="B11:G11"/>
    <mergeCell ref="B13:G13"/>
    <mergeCell ref="B8:D8"/>
    <mergeCell ref="G15:G16"/>
    <mergeCell ref="B9:D9"/>
    <mergeCell ref="A15:A16"/>
    <mergeCell ref="B15:B16"/>
    <mergeCell ref="C15:C16"/>
    <mergeCell ref="D15:D16"/>
  </mergeCells>
  <printOptions horizontalCentered="1"/>
  <pageMargins left="0" right="0" top="0" bottom="0" header="0" footer="0"/>
  <pageSetup fitToHeight="2" fitToWidth="1" horizontalDpi="600" verticalDpi="600" orientation="landscape" paperSize="9" scale="71" r:id="rId1"/>
  <rowBreaks count="1" manualBreakCount="1">
    <brk id="56" max="7" man="1"/>
  </rowBreaks>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Q59"/>
  <sheetViews>
    <sheetView tabSelected="1" view="pageBreakPreview" zoomScale="85" zoomScaleNormal="70" zoomScaleSheetLayoutView="85" zoomScalePageLayoutView="75" workbookViewId="0" topLeftCell="A23">
      <selection activeCell="D21" sqref="D21:E21"/>
    </sheetView>
  </sheetViews>
  <sheetFormatPr defaultColWidth="9.00390625" defaultRowHeight="15.75"/>
  <cols>
    <col min="1" max="1" width="9.00390625" style="23" customWidth="1"/>
    <col min="2" max="2" width="11.125" style="23" customWidth="1"/>
    <col min="3" max="3" width="29.875" style="23" customWidth="1"/>
    <col min="4" max="5" width="10.875" style="23" customWidth="1"/>
    <col min="6" max="7" width="9.75390625" style="23" customWidth="1"/>
    <col min="8" max="8" width="10.25390625" style="23" customWidth="1"/>
    <col min="9" max="9" width="12.25390625" style="23" customWidth="1"/>
    <col min="10" max="10" width="9.625" style="23" customWidth="1"/>
    <col min="11" max="11" width="9.875" style="23" customWidth="1"/>
    <col min="12" max="12" width="10.125" style="23" customWidth="1"/>
    <col min="13" max="13" width="11.625" style="23" customWidth="1"/>
    <col min="14" max="14" width="10.625" style="23" customWidth="1"/>
    <col min="15" max="16384" width="9.00390625" style="23" customWidth="1"/>
  </cols>
  <sheetData>
    <row r="1" spans="11:14" s="8" customFormat="1" ht="15">
      <c r="K1" s="87" t="s">
        <v>201</v>
      </c>
      <c r="L1" s="87"/>
      <c r="M1" s="87"/>
      <c r="N1" s="87"/>
    </row>
    <row r="2" spans="11:14" s="8" customFormat="1" ht="15">
      <c r="K2" s="88" t="s">
        <v>197</v>
      </c>
      <c r="L2" s="88"/>
      <c r="M2" s="88"/>
      <c r="N2" s="88"/>
    </row>
    <row r="3" s="8" customFormat="1" ht="15">
      <c r="K3" s="90" t="s">
        <v>198</v>
      </c>
    </row>
    <row r="4" spans="11:14" s="8" customFormat="1" ht="15" customHeight="1">
      <c r="K4" s="91"/>
      <c r="L4" s="91"/>
      <c r="M4" s="91"/>
      <c r="N4" s="91"/>
    </row>
    <row r="5" s="8" customFormat="1" ht="15"/>
    <row r="6" spans="2:14" s="8" customFormat="1" ht="18" thickBot="1">
      <c r="B6" s="92" t="s">
        <v>351</v>
      </c>
      <c r="C6" s="92"/>
      <c r="D6" s="92"/>
      <c r="E6" s="92"/>
      <c r="F6" s="92"/>
      <c r="G6" s="92"/>
      <c r="H6" s="92"/>
      <c r="I6" s="92"/>
      <c r="J6" s="92"/>
      <c r="K6" s="92"/>
      <c r="L6" s="92"/>
      <c r="M6" s="92"/>
      <c r="N6" s="92"/>
    </row>
    <row r="7" spans="16:17" s="8" customFormat="1" ht="15">
      <c r="P7" s="133"/>
      <c r="Q7" s="133"/>
    </row>
    <row r="8" spans="1:17" s="8" customFormat="1" ht="15">
      <c r="A8" s="34" t="s">
        <v>29</v>
      </c>
      <c r="B8" s="93" t="s">
        <v>39</v>
      </c>
      <c r="C8" s="93"/>
      <c r="D8" s="93"/>
      <c r="E8" s="93"/>
      <c r="F8" s="93"/>
      <c r="G8" s="94"/>
      <c r="H8" s="95" t="s">
        <v>224</v>
      </c>
      <c r="I8" s="97"/>
      <c r="J8" s="96"/>
      <c r="K8" s="96"/>
      <c r="L8" s="88"/>
      <c r="M8" s="88"/>
      <c r="N8" s="88"/>
      <c r="P8" s="133"/>
      <c r="Q8" s="133"/>
    </row>
    <row r="9" spans="1:17" s="8" customFormat="1" ht="15">
      <c r="A9" s="34"/>
      <c r="B9" s="328" t="s">
        <v>56</v>
      </c>
      <c r="C9" s="328"/>
      <c r="D9" s="328"/>
      <c r="E9" s="328"/>
      <c r="F9" s="328"/>
      <c r="G9" s="100"/>
      <c r="H9" s="329" t="s">
        <v>231</v>
      </c>
      <c r="I9" s="329"/>
      <c r="J9" s="329"/>
      <c r="K9" s="329"/>
      <c r="L9" s="329"/>
      <c r="M9" s="329"/>
      <c r="N9" s="329"/>
      <c r="O9" s="100"/>
      <c r="P9" s="133"/>
      <c r="Q9" s="133"/>
    </row>
    <row r="10" spans="1:17" s="8" customFormat="1" ht="6" customHeight="1">
      <c r="A10" s="34"/>
      <c r="J10" s="133"/>
      <c r="K10" s="133"/>
      <c r="P10" s="133"/>
      <c r="Q10" s="133"/>
    </row>
    <row r="11" spans="1:17" s="8" customFormat="1" ht="15">
      <c r="A11" s="34" t="s">
        <v>22</v>
      </c>
      <c r="B11" s="93" t="str">
        <f>B8</f>
        <v>Виконавчий комітет Сумської міської ради</v>
      </c>
      <c r="C11" s="93"/>
      <c r="D11" s="93"/>
      <c r="E11" s="93"/>
      <c r="F11" s="93"/>
      <c r="G11" s="94"/>
      <c r="H11" s="330" t="s">
        <v>230</v>
      </c>
      <c r="I11" s="330"/>
      <c r="J11" s="330"/>
      <c r="K11" s="96"/>
      <c r="L11" s="88"/>
      <c r="M11" s="88"/>
      <c r="N11" s="88"/>
      <c r="P11" s="133"/>
      <c r="Q11" s="133"/>
    </row>
    <row r="12" spans="1:17" s="8" customFormat="1" ht="15">
      <c r="A12" s="34"/>
      <c r="B12" s="331" t="s">
        <v>359</v>
      </c>
      <c r="C12" s="331"/>
      <c r="D12" s="331"/>
      <c r="E12" s="331"/>
      <c r="F12" s="331"/>
      <c r="G12" s="332"/>
      <c r="H12" s="332" t="s">
        <v>231</v>
      </c>
      <c r="I12" s="136"/>
      <c r="J12" s="100"/>
      <c r="K12" s="100"/>
      <c r="L12" s="333"/>
      <c r="M12" s="333"/>
      <c r="N12" s="333"/>
      <c r="P12" s="133"/>
      <c r="Q12" s="133"/>
    </row>
    <row r="13" spans="1:17" s="8" customFormat="1" ht="9" customHeight="1">
      <c r="A13" s="34"/>
      <c r="P13" s="133"/>
      <c r="Q13" s="133"/>
    </row>
    <row r="14" spans="1:17" s="8" customFormat="1" ht="32.25" customHeight="1">
      <c r="A14" s="34" t="s">
        <v>25</v>
      </c>
      <c r="B14" s="334" t="s">
        <v>195</v>
      </c>
      <c r="C14" s="334"/>
      <c r="D14" s="334"/>
      <c r="E14" s="334"/>
      <c r="F14" s="334"/>
      <c r="G14" s="94"/>
      <c r="H14" s="330" t="s">
        <v>229</v>
      </c>
      <c r="I14" s="330"/>
      <c r="J14" s="330"/>
      <c r="K14" s="96"/>
      <c r="L14" s="88"/>
      <c r="M14" s="88"/>
      <c r="N14" s="88"/>
      <c r="P14" s="133"/>
      <c r="Q14" s="133"/>
    </row>
    <row r="15" spans="1:17" s="8" customFormat="1" ht="31.5" customHeight="1">
      <c r="A15" s="34"/>
      <c r="B15" s="335" t="s">
        <v>242</v>
      </c>
      <c r="C15" s="335"/>
      <c r="D15" s="335"/>
      <c r="E15" s="335"/>
      <c r="F15" s="335"/>
      <c r="G15" s="332"/>
      <c r="H15" s="336" t="s">
        <v>231</v>
      </c>
      <c r="I15" s="336"/>
      <c r="J15" s="336"/>
      <c r="K15" s="100"/>
      <c r="L15" s="333"/>
      <c r="M15" s="333"/>
      <c r="N15" s="333"/>
      <c r="P15" s="133"/>
      <c r="Q15" s="133"/>
    </row>
    <row r="16" spans="1:17" s="8" customFormat="1" ht="9" customHeight="1">
      <c r="A16" s="34"/>
      <c r="B16" s="90"/>
      <c r="C16" s="90"/>
      <c r="D16" s="90"/>
      <c r="E16" s="90"/>
      <c r="F16" s="90"/>
      <c r="H16" s="133"/>
      <c r="I16" s="133"/>
      <c r="J16" s="133"/>
      <c r="P16" s="133"/>
      <c r="Q16" s="133"/>
    </row>
    <row r="17" spans="1:17" s="8" customFormat="1" ht="15">
      <c r="A17" s="34" t="s">
        <v>27</v>
      </c>
      <c r="B17" s="4" t="s">
        <v>324</v>
      </c>
      <c r="P17" s="133"/>
      <c r="Q17" s="133"/>
    </row>
    <row r="18" spans="1:17" s="8" customFormat="1" ht="13.5" customHeight="1">
      <c r="A18" s="34"/>
      <c r="B18" s="337"/>
      <c r="C18" s="337"/>
      <c r="D18" s="337"/>
      <c r="E18" s="337"/>
      <c r="F18" s="337"/>
      <c r="G18" s="337"/>
      <c r="H18" s="337"/>
      <c r="I18" s="337"/>
      <c r="J18" s="337"/>
      <c r="K18" s="337"/>
      <c r="L18" s="337"/>
      <c r="P18" s="133"/>
      <c r="Q18" s="133"/>
    </row>
    <row r="19" spans="1:17" s="8" customFormat="1" ht="15">
      <c r="A19" s="34" t="s">
        <v>243</v>
      </c>
      <c r="B19" s="326" t="s">
        <v>352</v>
      </c>
      <c r="P19" s="133"/>
      <c r="Q19" s="133"/>
    </row>
    <row r="20" spans="1:17" s="8" customFormat="1" ht="35.25" customHeight="1">
      <c r="A20" s="34"/>
      <c r="B20" s="338" t="s">
        <v>244</v>
      </c>
      <c r="C20" s="338"/>
      <c r="D20" s="338"/>
      <c r="E20" s="338"/>
      <c r="F20" s="338"/>
      <c r="G20" s="338"/>
      <c r="H20" s="338"/>
      <c r="I20" s="338"/>
      <c r="J20" s="338"/>
      <c r="K20" s="338"/>
      <c r="L20" s="338"/>
      <c r="M20" s="338"/>
      <c r="N20" s="338"/>
      <c r="P20" s="133"/>
      <c r="Q20" s="133"/>
    </row>
    <row r="21" spans="1:17" s="8" customFormat="1" ht="27" customHeight="1">
      <c r="A21" s="34" t="s">
        <v>245</v>
      </c>
      <c r="B21" s="4" t="s">
        <v>325</v>
      </c>
      <c r="P21" s="133"/>
      <c r="Q21" s="133"/>
    </row>
    <row r="22" spans="1:17" s="8" customFormat="1" ht="27" customHeight="1">
      <c r="A22" s="34"/>
      <c r="B22" s="8" t="s">
        <v>247</v>
      </c>
      <c r="P22" s="133"/>
      <c r="Q22" s="133"/>
    </row>
    <row r="23" spans="1:2" s="8" customFormat="1" ht="15">
      <c r="A23" s="34" t="s">
        <v>246</v>
      </c>
      <c r="B23" s="4" t="s">
        <v>326</v>
      </c>
    </row>
    <row r="24" spans="1:15" s="8" customFormat="1" ht="81.75" customHeight="1">
      <c r="A24" s="34"/>
      <c r="B24" s="91" t="s">
        <v>353</v>
      </c>
      <c r="C24" s="91"/>
      <c r="D24" s="91"/>
      <c r="E24" s="91"/>
      <c r="F24" s="91"/>
      <c r="G24" s="91"/>
      <c r="H24" s="91"/>
      <c r="I24" s="91"/>
      <c r="J24" s="91"/>
      <c r="K24" s="91"/>
      <c r="L24" s="91"/>
      <c r="M24" s="91"/>
      <c r="N24" s="91"/>
      <c r="O24" s="91"/>
    </row>
    <row r="25" spans="1:15" s="8" customFormat="1" ht="84" customHeight="1">
      <c r="A25" s="34"/>
      <c r="B25" s="339" t="s">
        <v>354</v>
      </c>
      <c r="C25" s="339"/>
      <c r="D25" s="339"/>
      <c r="E25" s="339"/>
      <c r="F25" s="339"/>
      <c r="G25" s="339"/>
      <c r="H25" s="339"/>
      <c r="I25" s="339"/>
      <c r="J25" s="339"/>
      <c r="K25" s="339"/>
      <c r="L25" s="339"/>
      <c r="M25" s="339"/>
      <c r="N25" s="339"/>
      <c r="O25" s="339"/>
    </row>
    <row r="26" spans="1:15" s="4" customFormat="1" ht="16.5" customHeight="1">
      <c r="A26" s="34" t="s">
        <v>30</v>
      </c>
      <c r="B26" s="340" t="s">
        <v>248</v>
      </c>
      <c r="C26" s="340"/>
      <c r="D26" s="340"/>
      <c r="E26" s="340"/>
      <c r="F26" s="340"/>
      <c r="G26" s="341"/>
      <c r="H26" s="341"/>
      <c r="I26" s="341"/>
      <c r="J26" s="341"/>
      <c r="K26" s="341"/>
      <c r="L26" s="341"/>
      <c r="M26" s="341"/>
      <c r="N26" s="341"/>
      <c r="O26" s="341"/>
    </row>
    <row r="27" spans="1:15" s="4" customFormat="1" ht="8.25" customHeight="1">
      <c r="A27" s="34"/>
      <c r="B27" s="341"/>
      <c r="C27" s="341"/>
      <c r="D27" s="341"/>
      <c r="E27" s="341"/>
      <c r="F27" s="341"/>
      <c r="G27" s="341"/>
      <c r="H27" s="341"/>
      <c r="I27" s="341"/>
      <c r="J27" s="341"/>
      <c r="K27" s="341"/>
      <c r="L27" s="341"/>
      <c r="M27" s="341"/>
      <c r="N27" s="341"/>
      <c r="O27" s="341"/>
    </row>
    <row r="28" spans="1:15" s="4" customFormat="1" ht="16.5" customHeight="1">
      <c r="A28" s="34" t="s">
        <v>243</v>
      </c>
      <c r="B28" s="340" t="s">
        <v>249</v>
      </c>
      <c r="C28" s="340"/>
      <c r="D28" s="340"/>
      <c r="E28" s="340"/>
      <c r="F28" s="340"/>
      <c r="G28" s="341"/>
      <c r="H28" s="341"/>
      <c r="I28" s="341"/>
      <c r="J28" s="341"/>
      <c r="K28" s="341"/>
      <c r="L28" s="341"/>
      <c r="M28" s="341"/>
      <c r="N28" s="341"/>
      <c r="O28" s="341"/>
    </row>
    <row r="29" spans="1:15" s="8" customFormat="1" ht="17.25" customHeight="1">
      <c r="A29" s="34"/>
      <c r="B29" s="342"/>
      <c r="C29" s="343"/>
      <c r="D29" s="342"/>
      <c r="E29" s="342"/>
      <c r="F29" s="342"/>
      <c r="G29" s="342"/>
      <c r="H29" s="342"/>
      <c r="I29" s="342"/>
      <c r="J29" s="342"/>
      <c r="K29" s="342"/>
      <c r="L29" s="342"/>
      <c r="M29" s="342"/>
      <c r="N29" s="342"/>
      <c r="O29" s="342" t="s">
        <v>250</v>
      </c>
    </row>
    <row r="30" spans="1:15" s="8" customFormat="1" ht="15">
      <c r="A30" s="34"/>
      <c r="B30" s="103" t="s">
        <v>19</v>
      </c>
      <c r="C30" s="187" t="s">
        <v>94</v>
      </c>
      <c r="D30" s="72" t="s">
        <v>253</v>
      </c>
      <c r="E30" s="215"/>
      <c r="F30" s="215"/>
      <c r="G30" s="73"/>
      <c r="H30" s="72" t="s">
        <v>252</v>
      </c>
      <c r="I30" s="215"/>
      <c r="J30" s="215"/>
      <c r="K30" s="73"/>
      <c r="L30" s="72" t="s">
        <v>251</v>
      </c>
      <c r="M30" s="215"/>
      <c r="N30" s="215"/>
      <c r="O30" s="73"/>
    </row>
    <row r="31" spans="1:15" s="8" customFormat="1" ht="52.5">
      <c r="A31" s="34"/>
      <c r="B31" s="103"/>
      <c r="C31" s="188"/>
      <c r="D31" s="86" t="s">
        <v>3</v>
      </c>
      <c r="E31" s="86" t="s">
        <v>4</v>
      </c>
      <c r="F31" s="86" t="s">
        <v>254</v>
      </c>
      <c r="G31" s="86" t="s">
        <v>5</v>
      </c>
      <c r="H31" s="86" t="s">
        <v>3</v>
      </c>
      <c r="I31" s="86" t="s">
        <v>4</v>
      </c>
      <c r="J31" s="86" t="s">
        <v>254</v>
      </c>
      <c r="K31" s="86" t="s">
        <v>75</v>
      </c>
      <c r="L31" s="86" t="s">
        <v>3</v>
      </c>
      <c r="M31" s="86" t="s">
        <v>4</v>
      </c>
      <c r="N31" s="86" t="s">
        <v>254</v>
      </c>
      <c r="O31" s="86" t="s">
        <v>76</v>
      </c>
    </row>
    <row r="32" spans="1:15" s="8" customFormat="1" ht="15">
      <c r="A32" s="34"/>
      <c r="B32" s="86">
        <v>1</v>
      </c>
      <c r="C32" s="71">
        <v>2</v>
      </c>
      <c r="D32" s="36">
        <v>3</v>
      </c>
      <c r="E32" s="86">
        <v>4</v>
      </c>
      <c r="F32" s="71">
        <v>5</v>
      </c>
      <c r="G32" s="36">
        <v>6</v>
      </c>
      <c r="H32" s="86">
        <v>7</v>
      </c>
      <c r="I32" s="71">
        <v>8</v>
      </c>
      <c r="J32" s="36">
        <v>9</v>
      </c>
      <c r="K32" s="86">
        <v>10</v>
      </c>
      <c r="L32" s="71">
        <v>11</v>
      </c>
      <c r="M32" s="36">
        <v>12</v>
      </c>
      <c r="N32" s="86">
        <v>13</v>
      </c>
      <c r="O32" s="71">
        <v>14</v>
      </c>
    </row>
    <row r="33" spans="1:15" s="8" customFormat="1" ht="43.5" customHeight="1" hidden="1">
      <c r="A33" s="34"/>
      <c r="B33" s="86"/>
      <c r="C33" s="319"/>
      <c r="D33" s="86"/>
      <c r="E33" s="86"/>
      <c r="F33" s="86"/>
      <c r="G33" s="86"/>
      <c r="H33" s="86"/>
      <c r="I33" s="86"/>
      <c r="J33" s="86"/>
      <c r="K33" s="86"/>
      <c r="L33" s="86"/>
      <c r="M33" s="86"/>
      <c r="N33" s="86"/>
      <c r="O33" s="86"/>
    </row>
    <row r="34" spans="1:15" s="8" customFormat="1" ht="30" customHeight="1">
      <c r="A34" s="34"/>
      <c r="B34" s="217"/>
      <c r="C34" s="327" t="s">
        <v>0</v>
      </c>
      <c r="D34" s="13">
        <f>'2019-2(6.1;6.2;6.3,6.4)'!C23</f>
        <v>50426955.49999999</v>
      </c>
      <c r="E34" s="13" t="s">
        <v>8</v>
      </c>
      <c r="F34" s="13" t="s">
        <v>8</v>
      </c>
      <c r="G34" s="13">
        <f>D34</f>
        <v>50426955.49999999</v>
      </c>
      <c r="H34" s="13">
        <f>'2019-2(6.1;6.2;6.3,6.4)'!G23</f>
        <v>74110178</v>
      </c>
      <c r="I34" s="13" t="s">
        <v>8</v>
      </c>
      <c r="J34" s="13" t="s">
        <v>8</v>
      </c>
      <c r="K34" s="13">
        <f>H34</f>
        <v>74110178</v>
      </c>
      <c r="L34" s="13">
        <f>'2019-2(6.1;6.2;6.3,6.4)'!K23</f>
        <v>93435600</v>
      </c>
      <c r="M34" s="13" t="s">
        <v>8</v>
      </c>
      <c r="N34" s="13" t="s">
        <v>8</v>
      </c>
      <c r="O34" s="13">
        <f>L34</f>
        <v>93435600</v>
      </c>
    </row>
    <row r="35" spans="1:15" s="8" customFormat="1" ht="28.5" customHeight="1">
      <c r="A35" s="34"/>
      <c r="B35" s="217"/>
      <c r="C35" s="327" t="s">
        <v>256</v>
      </c>
      <c r="D35" s="13" t="s">
        <v>8</v>
      </c>
      <c r="E35" s="13">
        <f>'2019-2(6.1;6.2;6.3,6.4)'!D20</f>
        <v>2467.28</v>
      </c>
      <c r="F35" s="13" t="s">
        <v>54</v>
      </c>
      <c r="G35" s="13">
        <f>E35</f>
        <v>2467.28</v>
      </c>
      <c r="H35" s="13" t="s">
        <v>8</v>
      </c>
      <c r="I35" s="13">
        <v>0</v>
      </c>
      <c r="J35" s="13" t="s">
        <v>54</v>
      </c>
      <c r="K35" s="13">
        <f>I35</f>
        <v>0</v>
      </c>
      <c r="L35" s="13" t="s">
        <v>8</v>
      </c>
      <c r="M35" s="13">
        <f>'2019-2(6.1;6.2;6.3,6.4)'!L10</f>
        <v>0</v>
      </c>
      <c r="N35" s="13">
        <v>0</v>
      </c>
      <c r="O35" s="13">
        <f>M35</f>
        <v>0</v>
      </c>
    </row>
    <row r="36" spans="1:15" s="8" customFormat="1" ht="25.5" customHeight="1">
      <c r="A36" s="34"/>
      <c r="B36" s="217"/>
      <c r="C36" s="327" t="s">
        <v>257</v>
      </c>
      <c r="D36" s="13" t="s">
        <v>8</v>
      </c>
      <c r="E36" s="13">
        <f>'2019-2(6.1;6.2;6.3,6.4)'!E23</f>
        <v>6136744.89</v>
      </c>
      <c r="F36" s="13">
        <f>E36</f>
        <v>6136744.89</v>
      </c>
      <c r="G36" s="13">
        <f>E36</f>
        <v>6136744.89</v>
      </c>
      <c r="H36" s="13" t="s">
        <v>8</v>
      </c>
      <c r="I36" s="13">
        <f>'2019-2(6.1;6.2;6.3,6.4)'!I23</f>
        <v>3218214</v>
      </c>
      <c r="J36" s="13">
        <f>I36</f>
        <v>3218214</v>
      </c>
      <c r="K36" s="13">
        <f>I36</f>
        <v>3218214</v>
      </c>
      <c r="L36" s="13" t="s">
        <v>8</v>
      </c>
      <c r="M36" s="13">
        <f>'2019-2(6.1;6.2;6.3,6.4)'!L23</f>
        <v>2000000</v>
      </c>
      <c r="N36" s="13">
        <f>'2019-2(6.1;6.2;6.3,6.4)'!M23</f>
        <v>2000000</v>
      </c>
      <c r="O36" s="13">
        <f>M36</f>
        <v>2000000</v>
      </c>
    </row>
    <row r="37" spans="1:15" s="8" customFormat="1" ht="15">
      <c r="A37" s="34"/>
      <c r="B37" s="86">
        <v>401000</v>
      </c>
      <c r="C37" s="217" t="s">
        <v>77</v>
      </c>
      <c r="D37" s="13" t="s">
        <v>8</v>
      </c>
      <c r="E37" s="13" t="s">
        <v>54</v>
      </c>
      <c r="F37" s="13" t="s">
        <v>54</v>
      </c>
      <c r="G37" s="13" t="s">
        <v>54</v>
      </c>
      <c r="H37" s="13" t="s">
        <v>8</v>
      </c>
      <c r="I37" s="13" t="s">
        <v>54</v>
      </c>
      <c r="J37" s="13" t="s">
        <v>54</v>
      </c>
      <c r="K37" s="13" t="s">
        <v>54</v>
      </c>
      <c r="L37" s="13" t="s">
        <v>8</v>
      </c>
      <c r="M37" s="13" t="s">
        <v>54</v>
      </c>
      <c r="N37" s="13" t="s">
        <v>54</v>
      </c>
      <c r="O37" s="13" t="s">
        <v>115</v>
      </c>
    </row>
    <row r="38" spans="1:15" s="8" customFormat="1" ht="55.5" customHeight="1">
      <c r="A38" s="34"/>
      <c r="B38" s="86">
        <v>602400</v>
      </c>
      <c r="C38" s="327" t="s">
        <v>78</v>
      </c>
      <c r="D38" s="13" t="s">
        <v>8</v>
      </c>
      <c r="E38" s="13">
        <f>'2019-2(6.1;6.2;6.3,6.4)'!E23</f>
        <v>6136744.89</v>
      </c>
      <c r="F38" s="13">
        <f>E38</f>
        <v>6136744.89</v>
      </c>
      <c r="G38" s="13">
        <f>E38</f>
        <v>6136744.89</v>
      </c>
      <c r="H38" s="13" t="s">
        <v>8</v>
      </c>
      <c r="I38" s="13">
        <f>'2019-2(6.1;6.2;6.3,6.4)'!I23</f>
        <v>3218214</v>
      </c>
      <c r="J38" s="13">
        <f>I38</f>
        <v>3218214</v>
      </c>
      <c r="K38" s="13">
        <f>I38</f>
        <v>3218214</v>
      </c>
      <c r="L38" s="13" t="s">
        <v>8</v>
      </c>
      <c r="M38" s="13">
        <f>'2019-2(6.1;6.2;6.3,6.4)'!M23</f>
        <v>2000000</v>
      </c>
      <c r="N38" s="13">
        <f>M38</f>
        <v>2000000</v>
      </c>
      <c r="O38" s="13">
        <f>M38</f>
        <v>2000000</v>
      </c>
    </row>
    <row r="39" spans="1:15" s="8" customFormat="1" ht="15.75" customHeight="1" hidden="1">
      <c r="A39" s="34"/>
      <c r="B39" s="86">
        <v>602100</v>
      </c>
      <c r="C39" s="327" t="s">
        <v>24</v>
      </c>
      <c r="D39" s="13" t="s">
        <v>8</v>
      </c>
      <c r="E39" s="13" t="s">
        <v>54</v>
      </c>
      <c r="F39" s="13" t="s">
        <v>54</v>
      </c>
      <c r="G39" s="13" t="s">
        <v>54</v>
      </c>
      <c r="H39" s="13" t="s">
        <v>8</v>
      </c>
      <c r="I39" s="13" t="s">
        <v>54</v>
      </c>
      <c r="J39" s="13" t="s">
        <v>54</v>
      </c>
      <c r="K39" s="13" t="s">
        <v>54</v>
      </c>
      <c r="L39" s="13" t="s">
        <v>8</v>
      </c>
      <c r="M39" s="13" t="s">
        <v>54</v>
      </c>
      <c r="N39" s="13" t="s">
        <v>54</v>
      </c>
      <c r="O39" s="13" t="str">
        <f>L39</f>
        <v>Х</v>
      </c>
    </row>
    <row r="40" spans="1:15" s="8" customFormat="1" ht="15.75" customHeight="1" hidden="1">
      <c r="A40" s="34"/>
      <c r="B40" s="86">
        <v>602200</v>
      </c>
      <c r="C40" s="327" t="s">
        <v>79</v>
      </c>
      <c r="D40" s="13" t="s">
        <v>8</v>
      </c>
      <c r="E40" s="13" t="s">
        <v>54</v>
      </c>
      <c r="F40" s="13" t="s">
        <v>54</v>
      </c>
      <c r="G40" s="13" t="s">
        <v>54</v>
      </c>
      <c r="H40" s="13" t="s">
        <v>8</v>
      </c>
      <c r="I40" s="13" t="s">
        <v>54</v>
      </c>
      <c r="J40" s="13" t="s">
        <v>54</v>
      </c>
      <c r="K40" s="13" t="s">
        <v>54</v>
      </c>
      <c r="L40" s="13" t="s">
        <v>8</v>
      </c>
      <c r="M40" s="13" t="s">
        <v>54</v>
      </c>
      <c r="N40" s="13" t="s">
        <v>54</v>
      </c>
      <c r="O40" s="13" t="str">
        <f>L40</f>
        <v>Х</v>
      </c>
    </row>
    <row r="41" spans="1:15" s="8" customFormat="1" ht="26.25" customHeight="1">
      <c r="A41" s="34"/>
      <c r="B41" s="86"/>
      <c r="C41" s="320" t="s">
        <v>255</v>
      </c>
      <c r="D41" s="13" t="s">
        <v>8</v>
      </c>
      <c r="E41" s="13" t="s">
        <v>54</v>
      </c>
      <c r="F41" s="13" t="s">
        <v>54</v>
      </c>
      <c r="G41" s="13" t="s">
        <v>54</v>
      </c>
      <c r="H41" s="13" t="s">
        <v>8</v>
      </c>
      <c r="I41" s="13" t="s">
        <v>54</v>
      </c>
      <c r="J41" s="13" t="s">
        <v>54</v>
      </c>
      <c r="K41" s="13" t="s">
        <v>54</v>
      </c>
      <c r="L41" s="13" t="s">
        <v>8</v>
      </c>
      <c r="M41" s="13" t="s">
        <v>54</v>
      </c>
      <c r="N41" s="13" t="s">
        <v>54</v>
      </c>
      <c r="O41" s="13" t="s">
        <v>54</v>
      </c>
    </row>
    <row r="42" spans="1:15" s="4" customFormat="1" ht="15">
      <c r="A42" s="34"/>
      <c r="B42" s="322"/>
      <c r="C42" s="117" t="s">
        <v>241</v>
      </c>
      <c r="D42" s="26">
        <f>D34</f>
        <v>50426955.49999999</v>
      </c>
      <c r="E42" s="26">
        <f>E35+E36</f>
        <v>6139212.17</v>
      </c>
      <c r="F42" s="26">
        <f>F36</f>
        <v>6136744.89</v>
      </c>
      <c r="G42" s="26">
        <f>G34+G35+G36</f>
        <v>56566167.669999994</v>
      </c>
      <c r="H42" s="26">
        <f>H34</f>
        <v>74110178</v>
      </c>
      <c r="I42" s="26">
        <f>I35+I36</f>
        <v>3218214</v>
      </c>
      <c r="J42" s="26">
        <f>J36</f>
        <v>3218214</v>
      </c>
      <c r="K42" s="26">
        <f>K34+K35+K36</f>
        <v>77328392</v>
      </c>
      <c r="L42" s="26">
        <f>L34</f>
        <v>93435600</v>
      </c>
      <c r="M42" s="26">
        <f>M35+M36</f>
        <v>2000000</v>
      </c>
      <c r="N42" s="26">
        <f>N35+N36</f>
        <v>2000000</v>
      </c>
      <c r="O42" s="26">
        <f>O34+O35+O36</f>
        <v>95435600</v>
      </c>
    </row>
    <row r="43" spans="1:9" s="8" customFormat="1" ht="15" customHeight="1">
      <c r="A43" s="34"/>
      <c r="B43" s="4"/>
      <c r="C43" s="11"/>
      <c r="D43" s="11"/>
      <c r="E43" s="11"/>
      <c r="F43" s="11"/>
      <c r="G43" s="11"/>
      <c r="H43" s="11"/>
      <c r="I43" s="11"/>
    </row>
    <row r="44" spans="1:9" s="8" customFormat="1" ht="0.75" customHeight="1">
      <c r="A44" s="34"/>
      <c r="B44" s="4"/>
      <c r="C44" s="11"/>
      <c r="D44" s="11"/>
      <c r="E44" s="11"/>
      <c r="F44" s="11"/>
      <c r="G44" s="11"/>
      <c r="H44" s="11"/>
      <c r="I44" s="11"/>
    </row>
    <row r="45" spans="1:3" s="8" customFormat="1" ht="15" customHeight="1">
      <c r="A45" s="34" t="s">
        <v>245</v>
      </c>
      <c r="B45" s="4" t="s">
        <v>323</v>
      </c>
      <c r="C45" s="4"/>
    </row>
    <row r="46" spans="1:15" s="8" customFormat="1" ht="15" customHeight="1">
      <c r="A46" s="34"/>
      <c r="O46" s="6"/>
    </row>
    <row r="47" spans="1:15" s="8" customFormat="1" ht="15" customHeight="1">
      <c r="A47" s="34"/>
      <c r="B47" s="103" t="s">
        <v>19</v>
      </c>
      <c r="C47" s="187" t="s">
        <v>94</v>
      </c>
      <c r="D47" s="72" t="s">
        <v>204</v>
      </c>
      <c r="E47" s="215"/>
      <c r="F47" s="215"/>
      <c r="G47" s="73"/>
      <c r="H47" s="72" t="s">
        <v>258</v>
      </c>
      <c r="I47" s="215"/>
      <c r="J47" s="215"/>
      <c r="K47" s="73"/>
      <c r="L47" s="79"/>
      <c r="M47" s="79"/>
      <c r="N47" s="79"/>
      <c r="O47" s="79"/>
    </row>
    <row r="48" spans="1:15" s="8" customFormat="1" ht="44.25" customHeight="1">
      <c r="A48" s="34"/>
      <c r="B48" s="103"/>
      <c r="C48" s="188"/>
      <c r="D48" s="86" t="s">
        <v>3</v>
      </c>
      <c r="E48" s="86" t="s">
        <v>4</v>
      </c>
      <c r="F48" s="86" t="s">
        <v>254</v>
      </c>
      <c r="G48" s="86" t="s">
        <v>5</v>
      </c>
      <c r="H48" s="86" t="s">
        <v>3</v>
      </c>
      <c r="I48" s="86" t="s">
        <v>4</v>
      </c>
      <c r="J48" s="86" t="s">
        <v>254</v>
      </c>
      <c r="K48" s="86" t="s">
        <v>83</v>
      </c>
      <c r="L48" s="37"/>
      <c r="M48" s="37"/>
      <c r="N48" s="37"/>
      <c r="O48" s="37"/>
    </row>
    <row r="49" spans="1:15" s="8" customFormat="1" ht="15" customHeight="1">
      <c r="A49" s="34"/>
      <c r="B49" s="86">
        <v>1</v>
      </c>
      <c r="C49" s="71">
        <v>2</v>
      </c>
      <c r="D49" s="36">
        <v>3</v>
      </c>
      <c r="E49" s="86">
        <v>4</v>
      </c>
      <c r="F49" s="71">
        <v>5</v>
      </c>
      <c r="G49" s="36">
        <v>6</v>
      </c>
      <c r="H49" s="86">
        <v>7</v>
      </c>
      <c r="I49" s="71">
        <v>8</v>
      </c>
      <c r="J49" s="36">
        <v>9</v>
      </c>
      <c r="K49" s="86">
        <v>10</v>
      </c>
      <c r="L49" s="37"/>
      <c r="M49" s="37"/>
      <c r="N49" s="37"/>
      <c r="O49" s="37"/>
    </row>
    <row r="50" spans="1:15" s="8" customFormat="1" ht="35.25" customHeight="1" hidden="1">
      <c r="A50" s="34"/>
      <c r="B50" s="86"/>
      <c r="C50" s="319"/>
      <c r="D50" s="13"/>
      <c r="E50" s="13"/>
      <c r="F50" s="13"/>
      <c r="G50" s="13"/>
      <c r="H50" s="13"/>
      <c r="I50" s="13"/>
      <c r="J50" s="13"/>
      <c r="K50" s="13"/>
      <c r="L50" s="37"/>
      <c r="M50" s="37"/>
      <c r="N50" s="37"/>
      <c r="O50" s="37"/>
    </row>
    <row r="51" spans="1:15" s="8" customFormat="1" ht="30.75" customHeight="1">
      <c r="A51" s="34"/>
      <c r="B51" s="217"/>
      <c r="C51" s="327" t="s">
        <v>0</v>
      </c>
      <c r="D51" s="13">
        <f>'2019-2(6.1;6.2;6.3,6.4)'!C62</f>
        <v>102291100.214</v>
      </c>
      <c r="E51" s="13" t="s">
        <v>8</v>
      </c>
      <c r="F51" s="13" t="s">
        <v>8</v>
      </c>
      <c r="G51" s="13">
        <f>D51</f>
        <v>102291100.214</v>
      </c>
      <c r="H51" s="13">
        <f>'2019-2(6.1;6.2;6.3,6.4)'!G62</f>
        <v>109831373.347982</v>
      </c>
      <c r="I51" s="13" t="s">
        <v>8</v>
      </c>
      <c r="J51" s="13" t="s">
        <v>8</v>
      </c>
      <c r="K51" s="13">
        <f>H51</f>
        <v>109831373.347982</v>
      </c>
      <c r="L51" s="37"/>
      <c r="M51" s="37"/>
      <c r="N51" s="37"/>
      <c r="O51" s="37"/>
    </row>
    <row r="52" spans="1:15" s="8" customFormat="1" ht="45" customHeight="1">
      <c r="A52" s="34"/>
      <c r="B52" s="217"/>
      <c r="C52" s="327" t="s">
        <v>259</v>
      </c>
      <c r="D52" s="13" t="s">
        <v>8</v>
      </c>
      <c r="E52" s="13">
        <f>'2019-2(6.1;6.2;6.3,6.4)'!D49</f>
        <v>0</v>
      </c>
      <c r="F52" s="13" t="s">
        <v>54</v>
      </c>
      <c r="G52" s="13">
        <f>E52</f>
        <v>0</v>
      </c>
      <c r="H52" s="13" t="s">
        <v>8</v>
      </c>
      <c r="I52" s="13">
        <f>'2019-2(6.1;6.2;6.3,6.4)'!H49</f>
        <v>0</v>
      </c>
      <c r="J52" s="13" t="s">
        <v>54</v>
      </c>
      <c r="K52" s="13">
        <f>I52</f>
        <v>0</v>
      </c>
      <c r="L52" s="37"/>
      <c r="M52" s="37"/>
      <c r="N52" s="37"/>
      <c r="O52" s="37"/>
    </row>
    <row r="53" spans="1:15" s="8" customFormat="1" ht="31.5" customHeight="1">
      <c r="A53" s="34"/>
      <c r="B53" s="217"/>
      <c r="C53" s="327" t="s">
        <v>257</v>
      </c>
      <c r="D53" s="13" t="s">
        <v>8</v>
      </c>
      <c r="E53" s="13">
        <f>'2019-2(6.1;6.2;6.3,6.4)'!D62</f>
        <v>2134000</v>
      </c>
      <c r="F53" s="13">
        <f>'2019-2(6.1;6.2;6.3,6.4)'!E62</f>
        <v>2134000</v>
      </c>
      <c r="G53" s="13">
        <f>E53</f>
        <v>2134000</v>
      </c>
      <c r="H53" s="13" t="s">
        <v>8</v>
      </c>
      <c r="I53" s="13">
        <f>'2019-2(6.1;6.2;6.3,6.4)'!H62</f>
        <v>2251370</v>
      </c>
      <c r="J53" s="13">
        <f>'2019-2(6.1;6.2;6.3,6.4)'!I62</f>
        <v>2251370</v>
      </c>
      <c r="K53" s="13">
        <f>I53</f>
        <v>2251370</v>
      </c>
      <c r="L53" s="37"/>
      <c r="M53" s="37"/>
      <c r="N53" s="37"/>
      <c r="O53" s="37"/>
    </row>
    <row r="54" spans="1:15" s="8" customFormat="1" ht="29.25" customHeight="1" hidden="1">
      <c r="A54" s="34"/>
      <c r="B54" s="86">
        <v>401000</v>
      </c>
      <c r="C54" s="217" t="s">
        <v>77</v>
      </c>
      <c r="D54" s="13" t="s">
        <v>8</v>
      </c>
      <c r="E54" s="13" t="s">
        <v>54</v>
      </c>
      <c r="F54" s="13" t="s">
        <v>54</v>
      </c>
      <c r="G54" s="13" t="s">
        <v>54</v>
      </c>
      <c r="H54" s="13" t="s">
        <v>8</v>
      </c>
      <c r="I54" s="13" t="s">
        <v>54</v>
      </c>
      <c r="J54" s="13" t="s">
        <v>54</v>
      </c>
      <c r="K54" s="13" t="s">
        <v>54</v>
      </c>
      <c r="L54" s="37"/>
      <c r="M54" s="37"/>
      <c r="N54" s="37"/>
      <c r="O54" s="37"/>
    </row>
    <row r="55" spans="1:15" s="8" customFormat="1" ht="43.5" customHeight="1">
      <c r="A55" s="34"/>
      <c r="B55" s="86">
        <v>602400</v>
      </c>
      <c r="C55" s="327" t="s">
        <v>78</v>
      </c>
      <c r="D55" s="13" t="s">
        <v>8</v>
      </c>
      <c r="E55" s="13">
        <f>'2019-2(6.1;6.2;6.3,6.4)'!E62</f>
        <v>2134000</v>
      </c>
      <c r="F55" s="13">
        <f>E55</f>
        <v>2134000</v>
      </c>
      <c r="G55" s="13">
        <f>E55</f>
        <v>2134000</v>
      </c>
      <c r="H55" s="13" t="s">
        <v>8</v>
      </c>
      <c r="I55" s="13">
        <f>'2019-2(6.1;6.2;6.3,6.4)'!I62</f>
        <v>2251370</v>
      </c>
      <c r="J55" s="13">
        <f>I55</f>
        <v>2251370</v>
      </c>
      <c r="K55" s="13">
        <f>I55</f>
        <v>2251370</v>
      </c>
      <c r="L55" s="37"/>
      <c r="M55" s="37"/>
      <c r="N55" s="37"/>
      <c r="O55" s="37"/>
    </row>
    <row r="56" spans="1:11" s="8" customFormat="1" ht="15" hidden="1">
      <c r="A56" s="34"/>
      <c r="B56" s="86"/>
      <c r="C56" s="319" t="s">
        <v>86</v>
      </c>
      <c r="D56" s="13" t="s">
        <v>8</v>
      </c>
      <c r="E56" s="13" t="s">
        <v>54</v>
      </c>
      <c r="F56" s="13" t="s">
        <v>54</v>
      </c>
      <c r="G56" s="13" t="s">
        <v>54</v>
      </c>
      <c r="H56" s="13" t="s">
        <v>8</v>
      </c>
      <c r="I56" s="13" t="s">
        <v>54</v>
      </c>
      <c r="J56" s="13" t="s">
        <v>54</v>
      </c>
      <c r="K56" s="13" t="s">
        <v>8</v>
      </c>
    </row>
    <row r="57" spans="1:11" s="8" customFormat="1" ht="15">
      <c r="A57" s="34"/>
      <c r="B57" s="86"/>
      <c r="C57" s="320" t="s">
        <v>255</v>
      </c>
      <c r="D57" s="13" t="s">
        <v>8</v>
      </c>
      <c r="E57" s="13"/>
      <c r="F57" s="13"/>
      <c r="G57" s="13"/>
      <c r="H57" s="13" t="s">
        <v>8</v>
      </c>
      <c r="I57" s="13"/>
      <c r="J57" s="13"/>
      <c r="K57" s="13"/>
    </row>
    <row r="58" spans="1:11" s="8" customFormat="1" ht="15">
      <c r="A58" s="34"/>
      <c r="B58" s="322"/>
      <c r="C58" s="117" t="s">
        <v>241</v>
      </c>
      <c r="D58" s="26">
        <f>D51</f>
        <v>102291100.214</v>
      </c>
      <c r="E58" s="26">
        <f>E53</f>
        <v>2134000</v>
      </c>
      <c r="F58" s="26">
        <f>F53</f>
        <v>2134000</v>
      </c>
      <c r="G58" s="26">
        <f>G51+G52+G53</f>
        <v>104425100.214</v>
      </c>
      <c r="H58" s="26">
        <f>H51</f>
        <v>109831373.347982</v>
      </c>
      <c r="I58" s="26">
        <f>I53</f>
        <v>2251370</v>
      </c>
      <c r="J58" s="26">
        <f>J53</f>
        <v>2251370</v>
      </c>
      <c r="K58" s="26">
        <f>K51+K52+K53</f>
        <v>112082743.347982</v>
      </c>
    </row>
    <row r="59" s="8" customFormat="1" ht="15">
      <c r="N59" s="6"/>
    </row>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27">
    <mergeCell ref="H30:K30"/>
    <mergeCell ref="D47:G47"/>
    <mergeCell ref="H47:K47"/>
    <mergeCell ref="C30:C31"/>
    <mergeCell ref="B30:B31"/>
    <mergeCell ref="C47:C48"/>
    <mergeCell ref="B47:B48"/>
    <mergeCell ref="H11:J11"/>
    <mergeCell ref="B20:N20"/>
    <mergeCell ref="L30:O30"/>
    <mergeCell ref="B25:O25"/>
    <mergeCell ref="L47:O47"/>
    <mergeCell ref="B14:F14"/>
    <mergeCell ref="B15:F15"/>
    <mergeCell ref="B12:F12"/>
    <mergeCell ref="H14:J14"/>
    <mergeCell ref="D30:G30"/>
    <mergeCell ref="H9:N9"/>
    <mergeCell ref="B24:O24"/>
    <mergeCell ref="K1:N1"/>
    <mergeCell ref="K4:N4"/>
    <mergeCell ref="B26:F26"/>
    <mergeCell ref="B28:F28"/>
    <mergeCell ref="B6:N6"/>
    <mergeCell ref="B8:F8"/>
    <mergeCell ref="B9:F9"/>
    <mergeCell ref="B11:F11"/>
  </mergeCells>
  <printOptions horizontalCentered="1"/>
  <pageMargins left="0" right="0" top="0.2755905511811024" bottom="0" header="0" footer="0"/>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1:N79"/>
  <sheetViews>
    <sheetView view="pageBreakPreview" zoomScale="85" zoomScaleNormal="60" zoomScaleSheetLayoutView="85" zoomScalePageLayoutView="0" workbookViewId="0" topLeftCell="A1">
      <selection activeCell="D21" sqref="D21:E21"/>
    </sheetView>
  </sheetViews>
  <sheetFormatPr defaultColWidth="8.75390625" defaultRowHeight="15.75"/>
  <cols>
    <col min="1" max="1" width="10.75390625" style="31" customWidth="1"/>
    <col min="2" max="2" width="43.00390625" style="31" customWidth="1"/>
    <col min="3" max="3" width="10.75390625" style="31" customWidth="1"/>
    <col min="4" max="4" width="11.125" style="31" customWidth="1"/>
    <col min="5" max="6" width="9.625" style="31" customWidth="1"/>
    <col min="7" max="8" width="11.00390625" style="31" customWidth="1"/>
    <col min="9" max="9" width="9.875" style="31" customWidth="1"/>
    <col min="10" max="10" width="9.50390625" style="31" customWidth="1"/>
    <col min="11" max="12" width="9.75390625" style="31" customWidth="1"/>
    <col min="13" max="13" width="9.875" style="31" customWidth="1"/>
    <col min="14" max="16" width="8.75390625" style="31" customWidth="1"/>
    <col min="17" max="17" width="10.625" style="31" customWidth="1"/>
    <col min="18" max="16384" width="8.75390625" style="31" customWidth="1"/>
  </cols>
  <sheetData>
    <row r="1" s="4" customFormat="1" ht="24.75" customHeight="1">
      <c r="A1" s="4" t="s">
        <v>260</v>
      </c>
    </row>
    <row r="2" s="4" customFormat="1" ht="15">
      <c r="A2" s="4" t="s">
        <v>265</v>
      </c>
    </row>
    <row r="3" s="4" customFormat="1" ht="15">
      <c r="N3" s="8" t="s">
        <v>250</v>
      </c>
    </row>
    <row r="4" spans="1:14" s="8" customFormat="1" ht="15">
      <c r="A4" s="103" t="s">
        <v>261</v>
      </c>
      <c r="B4" s="187" t="s">
        <v>94</v>
      </c>
      <c r="C4" s="72" t="s">
        <v>253</v>
      </c>
      <c r="D4" s="215"/>
      <c r="E4" s="215"/>
      <c r="F4" s="73"/>
      <c r="G4" s="72" t="s">
        <v>252</v>
      </c>
      <c r="H4" s="215"/>
      <c r="I4" s="215"/>
      <c r="J4" s="73"/>
      <c r="K4" s="72" t="s">
        <v>251</v>
      </c>
      <c r="L4" s="215"/>
      <c r="M4" s="215"/>
      <c r="N4" s="73"/>
    </row>
    <row r="5" spans="1:14" s="8" customFormat="1" ht="56.25" customHeight="1">
      <c r="A5" s="103"/>
      <c r="B5" s="188"/>
      <c r="C5" s="86" t="s">
        <v>3</v>
      </c>
      <c r="D5" s="86" t="s">
        <v>4</v>
      </c>
      <c r="E5" s="86" t="s">
        <v>254</v>
      </c>
      <c r="F5" s="86" t="s">
        <v>5</v>
      </c>
      <c r="G5" s="86" t="s">
        <v>3</v>
      </c>
      <c r="H5" s="86" t="s">
        <v>4</v>
      </c>
      <c r="I5" s="86" t="s">
        <v>263</v>
      </c>
      <c r="J5" s="86" t="s">
        <v>75</v>
      </c>
      <c r="K5" s="86" t="s">
        <v>3</v>
      </c>
      <c r="L5" s="86" t="s">
        <v>4</v>
      </c>
      <c r="M5" s="86" t="s">
        <v>254</v>
      </c>
      <c r="N5" s="86" t="s">
        <v>76</v>
      </c>
    </row>
    <row r="6" spans="1:14" s="8" customFormat="1" ht="15">
      <c r="A6" s="86">
        <v>1</v>
      </c>
      <c r="B6" s="71">
        <v>2</v>
      </c>
      <c r="C6" s="36">
        <v>3</v>
      </c>
      <c r="D6" s="86">
        <v>4</v>
      </c>
      <c r="E6" s="71">
        <v>5</v>
      </c>
      <c r="F6" s="36">
        <v>6</v>
      </c>
      <c r="G6" s="86">
        <v>7</v>
      </c>
      <c r="H6" s="71">
        <v>8</v>
      </c>
      <c r="I6" s="36">
        <v>9</v>
      </c>
      <c r="J6" s="86">
        <v>10</v>
      </c>
      <c r="K6" s="71">
        <v>11</v>
      </c>
      <c r="L6" s="36">
        <v>12</v>
      </c>
      <c r="M6" s="86">
        <v>13</v>
      </c>
      <c r="N6" s="71">
        <v>14</v>
      </c>
    </row>
    <row r="7" spans="1:14" s="8" customFormat="1" ht="15" hidden="1">
      <c r="A7" s="86"/>
      <c r="B7" s="319"/>
      <c r="C7" s="86"/>
      <c r="D7" s="86"/>
      <c r="E7" s="86"/>
      <c r="F7" s="86"/>
      <c r="G7" s="86"/>
      <c r="H7" s="86"/>
      <c r="I7" s="86"/>
      <c r="J7" s="86"/>
      <c r="K7" s="86"/>
      <c r="L7" s="86"/>
      <c r="M7" s="86"/>
      <c r="N7" s="86"/>
    </row>
    <row r="8" spans="1:14" s="8" customFormat="1" ht="15">
      <c r="A8" s="86">
        <v>2111</v>
      </c>
      <c r="B8" s="29" t="s">
        <v>103</v>
      </c>
      <c r="C8" s="13">
        <f>33662979</f>
        <v>33662979</v>
      </c>
      <c r="D8" s="86"/>
      <c r="E8" s="86"/>
      <c r="F8" s="13">
        <f>C8+D8</f>
        <v>33662979</v>
      </c>
      <c r="G8" s="86">
        <f>52440920</f>
        <v>52440920</v>
      </c>
      <c r="H8" s="86"/>
      <c r="I8" s="86"/>
      <c r="J8" s="86">
        <f>G8+H8</f>
        <v>52440920</v>
      </c>
      <c r="K8" s="86">
        <f>67900413</f>
        <v>67900413</v>
      </c>
      <c r="L8" s="86"/>
      <c r="M8" s="86"/>
      <c r="N8" s="86">
        <f>K8+L8</f>
        <v>67900413</v>
      </c>
    </row>
    <row r="9" spans="1:14" s="8" customFormat="1" ht="15">
      <c r="A9" s="86">
        <v>2120</v>
      </c>
      <c r="B9" s="29" t="s">
        <v>104</v>
      </c>
      <c r="C9" s="13">
        <f>7392362.16</f>
        <v>7392362.16</v>
      </c>
      <c r="D9" s="86"/>
      <c r="E9" s="86"/>
      <c r="F9" s="13">
        <f aca="true" t="shared" si="0" ref="F9:F22">C9+D9</f>
        <v>7392362.16</v>
      </c>
      <c r="G9" s="86">
        <f>11537006</f>
        <v>11537006</v>
      </c>
      <c r="H9" s="86"/>
      <c r="I9" s="86"/>
      <c r="J9" s="86">
        <f aca="true" t="shared" si="1" ref="J9:J22">G9+H9</f>
        <v>11537006</v>
      </c>
      <c r="K9" s="86">
        <f>14938109</f>
        <v>14938109</v>
      </c>
      <c r="L9" s="86"/>
      <c r="M9" s="86"/>
      <c r="N9" s="86">
        <f aca="true" t="shared" si="2" ref="N9:N22">K9+L9</f>
        <v>14938109</v>
      </c>
    </row>
    <row r="10" spans="1:14" s="8" customFormat="1" ht="16.5" customHeight="1">
      <c r="A10" s="86">
        <v>2210</v>
      </c>
      <c r="B10" s="320" t="s">
        <v>105</v>
      </c>
      <c r="C10" s="13">
        <f>2379629.46</f>
        <v>2379629.46</v>
      </c>
      <c r="D10" s="86"/>
      <c r="E10" s="86"/>
      <c r="F10" s="13">
        <f t="shared" si="0"/>
        <v>2379629.46</v>
      </c>
      <c r="G10" s="86">
        <f>2595025</f>
        <v>2595025</v>
      </c>
      <c r="H10" s="13"/>
      <c r="I10" s="86"/>
      <c r="J10" s="86">
        <f t="shared" si="1"/>
        <v>2595025</v>
      </c>
      <c r="K10" s="86">
        <f>2835350-177300</f>
        <v>2658050</v>
      </c>
      <c r="L10" s="86"/>
      <c r="M10" s="86"/>
      <c r="N10" s="86">
        <f t="shared" si="2"/>
        <v>2658050</v>
      </c>
    </row>
    <row r="11" spans="1:14" s="8" customFormat="1" ht="14.25" customHeight="1">
      <c r="A11" s="86">
        <v>2240</v>
      </c>
      <c r="B11" s="29" t="s">
        <v>123</v>
      </c>
      <c r="C11" s="13">
        <f>5173823.51</f>
        <v>5173823.51</v>
      </c>
      <c r="D11" s="13"/>
      <c r="E11" s="13"/>
      <c r="F11" s="13">
        <f t="shared" si="0"/>
        <v>5173823.51</v>
      </c>
      <c r="G11" s="13">
        <f>5065375</f>
        <v>5065375</v>
      </c>
      <c r="H11" s="13"/>
      <c r="I11" s="13"/>
      <c r="J11" s="86">
        <f t="shared" si="1"/>
        <v>5065375</v>
      </c>
      <c r="K11" s="13">
        <f>5200000+177300-400000+100000</f>
        <v>5077300</v>
      </c>
      <c r="L11" s="13"/>
      <c r="M11" s="13"/>
      <c r="N11" s="86">
        <f t="shared" si="2"/>
        <v>5077300</v>
      </c>
    </row>
    <row r="12" spans="1:14" s="8" customFormat="1" ht="14.25" customHeight="1">
      <c r="A12" s="86">
        <v>2250</v>
      </c>
      <c r="B12" s="29" t="s">
        <v>42</v>
      </c>
      <c r="C12" s="13">
        <f>75174.28</f>
        <v>75174.28</v>
      </c>
      <c r="D12" s="13"/>
      <c r="E12" s="13"/>
      <c r="F12" s="13">
        <f t="shared" si="0"/>
        <v>75174.28</v>
      </c>
      <c r="G12" s="13">
        <f>95300</f>
        <v>95300</v>
      </c>
      <c r="H12" s="13"/>
      <c r="I12" s="13"/>
      <c r="J12" s="86">
        <f t="shared" si="1"/>
        <v>95300</v>
      </c>
      <c r="K12" s="13">
        <f>120000</f>
        <v>120000</v>
      </c>
      <c r="L12" s="13"/>
      <c r="M12" s="13"/>
      <c r="N12" s="86">
        <f t="shared" si="2"/>
        <v>120000</v>
      </c>
    </row>
    <row r="13" spans="1:14" s="8" customFormat="1" ht="15" customHeight="1">
      <c r="A13" s="86">
        <v>2270</v>
      </c>
      <c r="B13" s="29" t="s">
        <v>43</v>
      </c>
      <c r="C13" s="321">
        <f>C16+C17+C18+C14+C15</f>
        <v>1611841.9800000002</v>
      </c>
      <c r="D13" s="40">
        <f>D16+D17+D18+D14+D15</f>
        <v>0</v>
      </c>
      <c r="E13" s="40">
        <f>E16+E17+E18+E14+E15</f>
        <v>0</v>
      </c>
      <c r="F13" s="13">
        <f>C13+D13</f>
        <v>1611841.9800000002</v>
      </c>
      <c r="G13" s="13">
        <f>G16+G17+G18+G14+G15</f>
        <v>2204532</v>
      </c>
      <c r="H13" s="13">
        <f>H16+H17+H18+H14+H15</f>
        <v>0</v>
      </c>
      <c r="I13" s="13">
        <f>I16+I17+I18+I14+I15</f>
        <v>0</v>
      </c>
      <c r="J13" s="86">
        <f t="shared" si="1"/>
        <v>2204532</v>
      </c>
      <c r="K13" s="13">
        <f>K16+K17+K18+K14+K15</f>
        <v>2571728</v>
      </c>
      <c r="L13" s="13">
        <f>L16+L17+L18+L14+L15</f>
        <v>0</v>
      </c>
      <c r="M13" s="13">
        <f>M16+M17+M18+M14+M15</f>
        <v>0</v>
      </c>
      <c r="N13" s="86">
        <f t="shared" si="2"/>
        <v>2571728</v>
      </c>
    </row>
    <row r="14" spans="1:14" s="8" customFormat="1" ht="15" customHeight="1">
      <c r="A14" s="86">
        <v>2271</v>
      </c>
      <c r="B14" s="29" t="s">
        <v>155</v>
      </c>
      <c r="C14" s="40">
        <f>953392.51</f>
        <v>953392.51</v>
      </c>
      <c r="D14" s="13"/>
      <c r="E14" s="13"/>
      <c r="F14" s="13">
        <f t="shared" si="0"/>
        <v>953392.51</v>
      </c>
      <c r="G14" s="13">
        <f>1194000</f>
        <v>1194000</v>
      </c>
      <c r="H14" s="13"/>
      <c r="I14" s="13"/>
      <c r="J14" s="86">
        <f t="shared" si="1"/>
        <v>1194000</v>
      </c>
      <c r="K14" s="13">
        <f>1375573</f>
        <v>1375573</v>
      </c>
      <c r="L14" s="13"/>
      <c r="M14" s="13"/>
      <c r="N14" s="86">
        <f t="shared" si="2"/>
        <v>1375573</v>
      </c>
    </row>
    <row r="15" spans="1:14" s="8" customFormat="1" ht="15" customHeight="1">
      <c r="A15" s="86">
        <v>2272</v>
      </c>
      <c r="B15" s="29" t="s">
        <v>112</v>
      </c>
      <c r="C15" s="40">
        <f>28790.61</f>
        <v>28790.61</v>
      </c>
      <c r="D15" s="13"/>
      <c r="E15" s="13"/>
      <c r="F15" s="13">
        <f t="shared" si="0"/>
        <v>28790.61</v>
      </c>
      <c r="G15" s="13">
        <f>42140</f>
        <v>42140</v>
      </c>
      <c r="H15" s="13"/>
      <c r="I15" s="13"/>
      <c r="J15" s="86">
        <f t="shared" si="1"/>
        <v>42140</v>
      </c>
      <c r="K15" s="13">
        <f>49066+26</f>
        <v>49092</v>
      </c>
      <c r="L15" s="13"/>
      <c r="M15" s="13"/>
      <c r="N15" s="86">
        <f t="shared" si="2"/>
        <v>49092</v>
      </c>
    </row>
    <row r="16" spans="1:14" s="8" customFormat="1" ht="15" customHeight="1">
      <c r="A16" s="86">
        <v>2273</v>
      </c>
      <c r="B16" s="29" t="s">
        <v>113</v>
      </c>
      <c r="C16" s="13">
        <f>536513.32</f>
        <v>536513.32</v>
      </c>
      <c r="D16" s="13"/>
      <c r="E16" s="13"/>
      <c r="F16" s="13">
        <f t="shared" si="0"/>
        <v>536513.32</v>
      </c>
      <c r="G16" s="13">
        <f>847204</f>
        <v>847204</v>
      </c>
      <c r="H16" s="13"/>
      <c r="I16" s="13"/>
      <c r="J16" s="86">
        <f t="shared" si="1"/>
        <v>847204</v>
      </c>
      <c r="K16" s="13">
        <f>996683</f>
        <v>996683</v>
      </c>
      <c r="L16" s="13"/>
      <c r="M16" s="13"/>
      <c r="N16" s="86">
        <f t="shared" si="2"/>
        <v>996683</v>
      </c>
    </row>
    <row r="17" spans="1:14" s="8" customFormat="1" ht="15" customHeight="1">
      <c r="A17" s="86">
        <v>2274</v>
      </c>
      <c r="B17" s="29" t="s">
        <v>142</v>
      </c>
      <c r="C17" s="13">
        <f>93145.54</f>
        <v>93145.54</v>
      </c>
      <c r="D17" s="13"/>
      <c r="E17" s="13"/>
      <c r="F17" s="13">
        <f t="shared" si="0"/>
        <v>93145.54</v>
      </c>
      <c r="G17" s="13">
        <f>120438</f>
        <v>120438</v>
      </c>
      <c r="H17" s="13"/>
      <c r="I17" s="13"/>
      <c r="J17" s="86">
        <f t="shared" si="1"/>
        <v>120438</v>
      </c>
      <c r="K17" s="13">
        <f>150380</f>
        <v>150380</v>
      </c>
      <c r="L17" s="13"/>
      <c r="M17" s="13"/>
      <c r="N17" s="86">
        <f t="shared" si="2"/>
        <v>150380</v>
      </c>
    </row>
    <row r="18" spans="1:14" s="8" customFormat="1" ht="32.25" customHeight="1">
      <c r="A18" s="86">
        <v>2281</v>
      </c>
      <c r="B18" s="29" t="s">
        <v>266</v>
      </c>
      <c r="C18" s="13"/>
      <c r="D18" s="13"/>
      <c r="E18" s="13"/>
      <c r="F18" s="13">
        <f t="shared" si="0"/>
        <v>0</v>
      </c>
      <c r="G18" s="13">
        <v>750</v>
      </c>
      <c r="H18" s="13"/>
      <c r="I18" s="13"/>
      <c r="J18" s="86">
        <f t="shared" si="1"/>
        <v>750</v>
      </c>
      <c r="K18" s="13"/>
      <c r="L18" s="13"/>
      <c r="M18" s="13"/>
      <c r="N18" s="86">
        <f t="shared" si="2"/>
        <v>0</v>
      </c>
    </row>
    <row r="19" spans="1:14" s="8" customFormat="1" ht="27" customHeight="1">
      <c r="A19" s="86">
        <v>2282</v>
      </c>
      <c r="B19" s="29" t="s">
        <v>44</v>
      </c>
      <c r="C19" s="13">
        <f>3225</f>
        <v>3225</v>
      </c>
      <c r="D19" s="13"/>
      <c r="E19" s="13"/>
      <c r="F19" s="13">
        <f t="shared" si="0"/>
        <v>3225</v>
      </c>
      <c r="G19" s="13">
        <f>12000</f>
        <v>12000</v>
      </c>
      <c r="H19" s="13"/>
      <c r="I19" s="13"/>
      <c r="J19" s="86">
        <f t="shared" si="1"/>
        <v>12000</v>
      </c>
      <c r="K19" s="13">
        <f>10000</f>
        <v>10000</v>
      </c>
      <c r="L19" s="13"/>
      <c r="M19" s="13"/>
      <c r="N19" s="86">
        <f t="shared" si="2"/>
        <v>10000</v>
      </c>
    </row>
    <row r="20" spans="1:14" s="8" customFormat="1" ht="15.75" customHeight="1">
      <c r="A20" s="86">
        <v>2800</v>
      </c>
      <c r="B20" s="29" t="s">
        <v>144</v>
      </c>
      <c r="C20" s="13">
        <f>127920.11</f>
        <v>127920.11</v>
      </c>
      <c r="D20" s="13">
        <f>2467.28</f>
        <v>2467.28</v>
      </c>
      <c r="E20" s="13"/>
      <c r="F20" s="13">
        <f>C20+D20</f>
        <v>130387.39</v>
      </c>
      <c r="G20" s="13">
        <f>160020</f>
        <v>160020</v>
      </c>
      <c r="H20" s="13"/>
      <c r="I20" s="13"/>
      <c r="J20" s="86">
        <f t="shared" si="1"/>
        <v>160020</v>
      </c>
      <c r="K20" s="13">
        <f>160000</f>
        <v>160000</v>
      </c>
      <c r="L20" s="13"/>
      <c r="M20" s="13"/>
      <c r="N20" s="86">
        <f t="shared" si="2"/>
        <v>160000</v>
      </c>
    </row>
    <row r="21" spans="1:14" s="8" customFormat="1" ht="27.75" customHeight="1">
      <c r="A21" s="86">
        <v>3110</v>
      </c>
      <c r="B21" s="29" t="s">
        <v>108</v>
      </c>
      <c r="C21" s="13"/>
      <c r="D21" s="13">
        <f>1637195.97</f>
        <v>1637195.97</v>
      </c>
      <c r="E21" s="13">
        <f>D21</f>
        <v>1637195.97</v>
      </c>
      <c r="F21" s="13">
        <f t="shared" si="0"/>
        <v>1637195.97</v>
      </c>
      <c r="G21" s="13"/>
      <c r="H21" s="13">
        <v>1341200</v>
      </c>
      <c r="I21" s="13">
        <f>H21</f>
        <v>1341200</v>
      </c>
      <c r="J21" s="86">
        <f t="shared" si="1"/>
        <v>1341200</v>
      </c>
      <c r="K21" s="13"/>
      <c r="L21" s="13"/>
      <c r="M21" s="13"/>
      <c r="N21" s="86">
        <f t="shared" si="2"/>
        <v>0</v>
      </c>
    </row>
    <row r="22" spans="1:14" s="8" customFormat="1" ht="15" customHeight="1">
      <c r="A22" s="86">
        <v>3130</v>
      </c>
      <c r="B22" s="29" t="s">
        <v>47</v>
      </c>
      <c r="C22" s="13"/>
      <c r="D22" s="13">
        <f>4499548.92</f>
        <v>4499548.92</v>
      </c>
      <c r="E22" s="13">
        <f>D22</f>
        <v>4499548.92</v>
      </c>
      <c r="F22" s="13">
        <f t="shared" si="0"/>
        <v>4499548.92</v>
      </c>
      <c r="G22" s="13"/>
      <c r="H22" s="13">
        <f>1877014</f>
        <v>1877014</v>
      </c>
      <c r="I22" s="13">
        <f>H22</f>
        <v>1877014</v>
      </c>
      <c r="J22" s="86">
        <f t="shared" si="1"/>
        <v>1877014</v>
      </c>
      <c r="K22" s="13"/>
      <c r="L22" s="13">
        <v>2000000</v>
      </c>
      <c r="M22" s="13">
        <f>L22</f>
        <v>2000000</v>
      </c>
      <c r="N22" s="86">
        <f t="shared" si="2"/>
        <v>2000000</v>
      </c>
    </row>
    <row r="23" spans="1:14" s="4" customFormat="1" ht="15" customHeight="1">
      <c r="A23" s="322"/>
      <c r="B23" s="117" t="s">
        <v>241</v>
      </c>
      <c r="C23" s="26">
        <f>SUM(C8:C22)-C13</f>
        <v>50426955.49999999</v>
      </c>
      <c r="D23" s="26">
        <f>SUM(D8:D22)-D13</f>
        <v>6139212.17</v>
      </c>
      <c r="E23" s="26">
        <f aca="true" t="shared" si="3" ref="E23:N23">SUM(E8:E22)-E13</f>
        <v>6136744.89</v>
      </c>
      <c r="F23" s="26">
        <f t="shared" si="3"/>
        <v>56566167.669999994</v>
      </c>
      <c r="G23" s="26">
        <f t="shared" si="3"/>
        <v>74110178</v>
      </c>
      <c r="H23" s="26">
        <f>SUM(H8:H22)-H13</f>
        <v>3218214</v>
      </c>
      <c r="I23" s="26">
        <f t="shared" si="3"/>
        <v>3218214</v>
      </c>
      <c r="J23" s="26">
        <f t="shared" si="3"/>
        <v>77328392</v>
      </c>
      <c r="K23" s="26">
        <f>SUM(K8:K22)-K13</f>
        <v>93435600</v>
      </c>
      <c r="L23" s="26">
        <f t="shared" si="3"/>
        <v>2000000</v>
      </c>
      <c r="M23" s="26">
        <f t="shared" si="3"/>
        <v>2000000</v>
      </c>
      <c r="N23" s="26">
        <f t="shared" si="3"/>
        <v>95435600</v>
      </c>
    </row>
    <row r="24" spans="1:14" s="4" customFormat="1" ht="15">
      <c r="A24" s="323"/>
      <c r="B24" s="323"/>
      <c r="C24" s="324"/>
      <c r="D24" s="324"/>
      <c r="E24" s="324"/>
      <c r="F24" s="325"/>
      <c r="G24" s="324"/>
      <c r="H24" s="324"/>
      <c r="I24" s="324"/>
      <c r="J24" s="324"/>
      <c r="K24" s="324"/>
      <c r="L24" s="324"/>
      <c r="M24" s="324"/>
      <c r="N24" s="324"/>
    </row>
    <row r="25" s="8" customFormat="1" ht="15">
      <c r="A25" s="326" t="s">
        <v>267</v>
      </c>
    </row>
    <row r="26" s="4" customFormat="1" ht="15">
      <c r="N26" s="8" t="s">
        <v>250</v>
      </c>
    </row>
    <row r="27" spans="1:14" s="8" customFormat="1" ht="15">
      <c r="A27" s="103" t="s">
        <v>262</v>
      </c>
      <c r="B27" s="187" t="s">
        <v>94</v>
      </c>
      <c r="C27" s="72" t="s">
        <v>253</v>
      </c>
      <c r="D27" s="215"/>
      <c r="E27" s="215"/>
      <c r="F27" s="73"/>
      <c r="G27" s="72" t="s">
        <v>206</v>
      </c>
      <c r="H27" s="215"/>
      <c r="I27" s="215"/>
      <c r="J27" s="73"/>
      <c r="K27" s="72" t="s">
        <v>203</v>
      </c>
      <c r="L27" s="215"/>
      <c r="M27" s="215"/>
      <c r="N27" s="73"/>
    </row>
    <row r="28" spans="1:14" s="8" customFormat="1" ht="52.5">
      <c r="A28" s="103"/>
      <c r="B28" s="188"/>
      <c r="C28" s="86" t="s">
        <v>3</v>
      </c>
      <c r="D28" s="86" t="s">
        <v>4</v>
      </c>
      <c r="E28" s="86" t="s">
        <v>254</v>
      </c>
      <c r="F28" s="86" t="s">
        <v>5</v>
      </c>
      <c r="G28" s="86" t="s">
        <v>3</v>
      </c>
      <c r="H28" s="86" t="s">
        <v>4</v>
      </c>
      <c r="I28" s="86" t="s">
        <v>254</v>
      </c>
      <c r="J28" s="86" t="s">
        <v>75</v>
      </c>
      <c r="K28" s="86" t="s">
        <v>3</v>
      </c>
      <c r="L28" s="86" t="s">
        <v>4</v>
      </c>
      <c r="M28" s="86" t="s">
        <v>254</v>
      </c>
      <c r="N28" s="86" t="s">
        <v>76</v>
      </c>
    </row>
    <row r="29" spans="1:14" s="8" customFormat="1" ht="15">
      <c r="A29" s="86">
        <v>1</v>
      </c>
      <c r="B29" s="71">
        <v>2</v>
      </c>
      <c r="C29" s="36">
        <v>3</v>
      </c>
      <c r="D29" s="86">
        <v>4</v>
      </c>
      <c r="E29" s="71">
        <v>5</v>
      </c>
      <c r="F29" s="36">
        <v>6</v>
      </c>
      <c r="G29" s="86">
        <v>7</v>
      </c>
      <c r="H29" s="71">
        <v>8</v>
      </c>
      <c r="I29" s="36">
        <v>9</v>
      </c>
      <c r="J29" s="86">
        <v>10</v>
      </c>
      <c r="K29" s="71">
        <v>11</v>
      </c>
      <c r="L29" s="36">
        <v>12</v>
      </c>
      <c r="M29" s="86">
        <v>13</v>
      </c>
      <c r="N29" s="71">
        <v>14</v>
      </c>
    </row>
    <row r="30" spans="1:14" s="8" customFormat="1" ht="15">
      <c r="A30" s="86"/>
      <c r="B30" s="319"/>
      <c r="C30" s="86"/>
      <c r="D30" s="86"/>
      <c r="E30" s="86"/>
      <c r="F30" s="86"/>
      <c r="G30" s="86"/>
      <c r="H30" s="86"/>
      <c r="I30" s="86"/>
      <c r="J30" s="86"/>
      <c r="K30" s="86"/>
      <c r="L30" s="86"/>
      <c r="M30" s="86"/>
      <c r="N30" s="86"/>
    </row>
    <row r="31" spans="1:14" s="8" customFormat="1" ht="15.75" customHeight="1" hidden="1">
      <c r="A31" s="217"/>
      <c r="B31" s="327"/>
      <c r="C31" s="13"/>
      <c r="D31" s="13"/>
      <c r="E31" s="13"/>
      <c r="F31" s="13"/>
      <c r="G31" s="13"/>
      <c r="H31" s="13"/>
      <c r="I31" s="13"/>
      <c r="J31" s="13"/>
      <c r="K31" s="13"/>
      <c r="L31" s="13"/>
      <c r="M31" s="13"/>
      <c r="N31" s="13"/>
    </row>
    <row r="32" spans="1:14" s="8" customFormat="1" ht="21" customHeight="1" hidden="1">
      <c r="A32" s="217"/>
      <c r="B32" s="327"/>
      <c r="C32" s="13"/>
      <c r="D32" s="13"/>
      <c r="E32" s="13"/>
      <c r="F32" s="13"/>
      <c r="G32" s="13"/>
      <c r="H32" s="13"/>
      <c r="I32" s="13"/>
      <c r="J32" s="13"/>
      <c r="K32" s="13"/>
      <c r="L32" s="13"/>
      <c r="M32" s="13"/>
      <c r="N32" s="13"/>
    </row>
    <row r="33" spans="1:14" s="8" customFormat="1" ht="15.75" customHeight="1" hidden="1">
      <c r="A33" s="217"/>
      <c r="B33" s="327"/>
      <c r="C33" s="13"/>
      <c r="D33" s="13"/>
      <c r="E33" s="13"/>
      <c r="F33" s="13"/>
      <c r="G33" s="13"/>
      <c r="H33" s="13"/>
      <c r="I33" s="13"/>
      <c r="J33" s="13"/>
      <c r="K33" s="13"/>
      <c r="L33" s="13"/>
      <c r="M33" s="13"/>
      <c r="N33" s="13"/>
    </row>
    <row r="34" spans="1:14" s="8" customFormat="1" ht="15" hidden="1">
      <c r="A34" s="86"/>
      <c r="B34" s="217"/>
      <c r="C34" s="13"/>
      <c r="D34" s="13"/>
      <c r="E34" s="13"/>
      <c r="F34" s="13"/>
      <c r="G34" s="13"/>
      <c r="H34" s="13"/>
      <c r="I34" s="13"/>
      <c r="J34" s="13"/>
      <c r="K34" s="13"/>
      <c r="L34" s="13"/>
      <c r="M34" s="13"/>
      <c r="N34" s="13"/>
    </row>
    <row r="35" spans="1:14" s="8" customFormat="1" ht="55.5" customHeight="1" hidden="1">
      <c r="A35" s="86"/>
      <c r="B35" s="327"/>
      <c r="C35" s="13"/>
      <c r="D35" s="13"/>
      <c r="E35" s="13"/>
      <c r="F35" s="13"/>
      <c r="G35" s="13"/>
      <c r="H35" s="13"/>
      <c r="I35" s="13"/>
      <c r="J35" s="13"/>
      <c r="K35" s="13"/>
      <c r="L35" s="13"/>
      <c r="M35" s="13"/>
      <c r="N35" s="13"/>
    </row>
    <row r="36" spans="1:14" s="8" customFormat="1" ht="15.75" customHeight="1" hidden="1">
      <c r="A36" s="86"/>
      <c r="B36" s="327"/>
      <c r="C36" s="13"/>
      <c r="D36" s="13"/>
      <c r="E36" s="13"/>
      <c r="F36" s="13"/>
      <c r="G36" s="13"/>
      <c r="H36" s="13"/>
      <c r="I36" s="13"/>
      <c r="J36" s="13"/>
      <c r="K36" s="13"/>
      <c r="L36" s="13"/>
      <c r="M36" s="13"/>
      <c r="N36" s="13"/>
    </row>
    <row r="37" spans="1:14" s="8" customFormat="1" ht="15.75" customHeight="1" hidden="1">
      <c r="A37" s="86"/>
      <c r="B37" s="327"/>
      <c r="C37" s="13"/>
      <c r="D37" s="13"/>
      <c r="E37" s="13"/>
      <c r="F37" s="13"/>
      <c r="G37" s="13"/>
      <c r="H37" s="13"/>
      <c r="I37" s="13"/>
      <c r="J37" s="13"/>
      <c r="K37" s="13"/>
      <c r="L37" s="13"/>
      <c r="M37" s="13"/>
      <c r="N37" s="13"/>
    </row>
    <row r="38" spans="1:14" s="8" customFormat="1" ht="15.75" customHeight="1" hidden="1">
      <c r="A38" s="86"/>
      <c r="B38" s="319"/>
      <c r="C38" s="13"/>
      <c r="D38" s="13"/>
      <c r="E38" s="13"/>
      <c r="F38" s="13"/>
      <c r="G38" s="13"/>
      <c r="H38" s="13"/>
      <c r="I38" s="13"/>
      <c r="J38" s="13"/>
      <c r="K38" s="13"/>
      <c r="L38" s="13"/>
      <c r="M38" s="13"/>
      <c r="N38" s="13"/>
    </row>
    <row r="39" spans="1:14" s="8" customFormat="1" ht="15.75" customHeight="1">
      <c r="A39" s="86"/>
      <c r="B39" s="319"/>
      <c r="C39" s="13"/>
      <c r="D39" s="13"/>
      <c r="E39" s="13"/>
      <c r="F39" s="13"/>
      <c r="G39" s="13"/>
      <c r="H39" s="13"/>
      <c r="I39" s="13"/>
      <c r="J39" s="13"/>
      <c r="K39" s="13"/>
      <c r="L39" s="13"/>
      <c r="M39" s="13"/>
      <c r="N39" s="13"/>
    </row>
    <row r="40" spans="1:14" s="4" customFormat="1" ht="15">
      <c r="A40" s="322"/>
      <c r="B40" s="117" t="s">
        <v>241</v>
      </c>
      <c r="C40" s="26">
        <f>C31</f>
        <v>0</v>
      </c>
      <c r="D40" s="26" t="s">
        <v>54</v>
      </c>
      <c r="E40" s="26" t="s">
        <v>54</v>
      </c>
      <c r="F40" s="13" t="s">
        <v>54</v>
      </c>
      <c r="G40" s="26">
        <f>G31</f>
        <v>0</v>
      </c>
      <c r="H40" s="26" t="s">
        <v>54</v>
      </c>
      <c r="I40" s="26" t="s">
        <v>54</v>
      </c>
      <c r="J40" s="26">
        <f>J31</f>
        <v>0</v>
      </c>
      <c r="K40" s="26">
        <f>K31</f>
        <v>0</v>
      </c>
      <c r="L40" s="26" t="s">
        <v>54</v>
      </c>
      <c r="M40" s="26" t="s">
        <v>54</v>
      </c>
      <c r="N40" s="26">
        <f>N31</f>
        <v>0</v>
      </c>
    </row>
    <row r="41" s="8" customFormat="1" ht="9.75" customHeight="1"/>
    <row r="42" s="8" customFormat="1" ht="15">
      <c r="A42" s="326" t="s">
        <v>268</v>
      </c>
    </row>
    <row r="43" spans="6:12" s="8" customFormat="1" ht="15">
      <c r="F43" s="6"/>
      <c r="G43" s="6"/>
      <c r="H43" s="6"/>
      <c r="I43" s="6"/>
      <c r="J43" s="89" t="s">
        <v>250</v>
      </c>
      <c r="K43" s="6"/>
      <c r="L43" s="6"/>
    </row>
    <row r="44" spans="1:14" s="8" customFormat="1" ht="15">
      <c r="A44" s="103" t="s">
        <v>261</v>
      </c>
      <c r="B44" s="187" t="s">
        <v>94</v>
      </c>
      <c r="C44" s="72" t="s">
        <v>204</v>
      </c>
      <c r="D44" s="215"/>
      <c r="E44" s="215"/>
      <c r="F44" s="73"/>
      <c r="G44" s="103" t="s">
        <v>258</v>
      </c>
      <c r="H44" s="103"/>
      <c r="I44" s="103"/>
      <c r="J44" s="103"/>
      <c r="K44" s="79"/>
      <c r="L44" s="79"/>
      <c r="M44" s="79"/>
      <c r="N44" s="79"/>
    </row>
    <row r="45" spans="1:14" s="8" customFormat="1" ht="50.25" customHeight="1">
      <c r="A45" s="103"/>
      <c r="B45" s="188"/>
      <c r="C45" s="86" t="s">
        <v>3</v>
      </c>
      <c r="D45" s="86" t="s">
        <v>4</v>
      </c>
      <c r="E45" s="86" t="s">
        <v>254</v>
      </c>
      <c r="F45" s="86" t="s">
        <v>5</v>
      </c>
      <c r="G45" s="86" t="s">
        <v>3</v>
      </c>
      <c r="H45" s="86" t="s">
        <v>4</v>
      </c>
      <c r="I45" s="86" t="s">
        <v>254</v>
      </c>
      <c r="J45" s="86" t="s">
        <v>75</v>
      </c>
      <c r="K45" s="37"/>
      <c r="L45" s="37"/>
      <c r="M45" s="37"/>
      <c r="N45" s="37"/>
    </row>
    <row r="46" spans="1:14" s="8" customFormat="1" ht="15">
      <c r="A46" s="86">
        <v>1</v>
      </c>
      <c r="B46" s="71">
        <v>2</v>
      </c>
      <c r="C46" s="36">
        <v>3</v>
      </c>
      <c r="D46" s="86">
        <v>4</v>
      </c>
      <c r="E46" s="71">
        <v>5</v>
      </c>
      <c r="F46" s="36">
        <v>6</v>
      </c>
      <c r="G46" s="86">
        <v>7</v>
      </c>
      <c r="H46" s="86">
        <v>8</v>
      </c>
      <c r="I46" s="86">
        <v>9</v>
      </c>
      <c r="J46" s="86">
        <v>10</v>
      </c>
      <c r="K46" s="37"/>
      <c r="L46" s="37"/>
      <c r="M46" s="37"/>
      <c r="N46" s="37"/>
    </row>
    <row r="47" spans="1:14" s="8" customFormat="1" ht="17.25" customHeight="1">
      <c r="A47" s="86">
        <v>2111</v>
      </c>
      <c r="B47" s="29" t="s">
        <v>103</v>
      </c>
      <c r="C47" s="13">
        <f>K8*1.094</f>
        <v>74283051.82200001</v>
      </c>
      <c r="D47" s="86"/>
      <c r="E47" s="86"/>
      <c r="F47" s="13">
        <f>C47+D47</f>
        <v>74283051.82200001</v>
      </c>
      <c r="G47" s="13">
        <f>C47*1.076</f>
        <v>79928563.76047201</v>
      </c>
      <c r="H47" s="86"/>
      <c r="I47" s="86"/>
      <c r="J47" s="13">
        <f>G47+H47</f>
        <v>79928563.76047201</v>
      </c>
      <c r="K47" s="37"/>
      <c r="L47" s="37"/>
      <c r="M47" s="37"/>
      <c r="N47" s="37"/>
    </row>
    <row r="48" spans="1:14" s="8" customFormat="1" ht="17.25" customHeight="1">
      <c r="A48" s="86">
        <v>2120</v>
      </c>
      <c r="B48" s="29" t="s">
        <v>104</v>
      </c>
      <c r="C48" s="13">
        <f>K9*1.094-1</f>
        <v>16342290.246000001</v>
      </c>
      <c r="D48" s="13"/>
      <c r="E48" s="13"/>
      <c r="F48" s="13">
        <f aca="true" t="shared" si="4" ref="F48:F62">C48+D48</f>
        <v>16342290.246000001</v>
      </c>
      <c r="G48" s="13">
        <f>C48*1.076</f>
        <v>17584304.304696</v>
      </c>
      <c r="H48" s="13"/>
      <c r="I48" s="13"/>
      <c r="J48" s="13">
        <f aca="true" t="shared" si="5" ref="J48:J61">G48+H48</f>
        <v>17584304.304696</v>
      </c>
      <c r="K48" s="325"/>
      <c r="L48" s="325"/>
      <c r="M48" s="325"/>
      <c r="N48" s="325"/>
    </row>
    <row r="49" spans="1:14" s="8" customFormat="1" ht="15" customHeight="1">
      <c r="A49" s="86">
        <v>2210</v>
      </c>
      <c r="B49" s="320" t="s">
        <v>105</v>
      </c>
      <c r="C49" s="13">
        <f>K10*1.067</f>
        <v>2836139.35</v>
      </c>
      <c r="D49" s="13">
        <v>0</v>
      </c>
      <c r="E49" s="13"/>
      <c r="F49" s="13">
        <f t="shared" si="4"/>
        <v>2836139.35</v>
      </c>
      <c r="G49" s="13">
        <f>C49*1.055</f>
        <v>2992127.01425</v>
      </c>
      <c r="H49" s="13">
        <v>0</v>
      </c>
      <c r="I49" s="13"/>
      <c r="J49" s="13">
        <f t="shared" si="5"/>
        <v>2992127.01425</v>
      </c>
      <c r="K49" s="325"/>
      <c r="L49" s="325"/>
      <c r="M49" s="325"/>
      <c r="N49" s="325"/>
    </row>
    <row r="50" spans="1:14" s="8" customFormat="1" ht="15.75" customHeight="1">
      <c r="A50" s="86">
        <v>2240</v>
      </c>
      <c r="B50" s="29" t="s">
        <v>123</v>
      </c>
      <c r="C50" s="13">
        <f>K11*1.067+320100</f>
        <v>5737579.1</v>
      </c>
      <c r="D50" s="13"/>
      <c r="E50" s="13"/>
      <c r="F50" s="13">
        <f t="shared" si="4"/>
        <v>5737579.1</v>
      </c>
      <c r="G50" s="13">
        <f>C50*1.055</f>
        <v>6053145.950499999</v>
      </c>
      <c r="H50" s="13"/>
      <c r="I50" s="13"/>
      <c r="J50" s="13">
        <f t="shared" si="5"/>
        <v>6053145.950499999</v>
      </c>
      <c r="K50" s="325"/>
      <c r="L50" s="325"/>
      <c r="M50" s="325"/>
      <c r="N50" s="325"/>
    </row>
    <row r="51" spans="1:14" s="8" customFormat="1" ht="15">
      <c r="A51" s="86">
        <v>2250</v>
      </c>
      <c r="B51" s="29" t="s">
        <v>42</v>
      </c>
      <c r="C51" s="13">
        <f>K12*1.067</f>
        <v>128040</v>
      </c>
      <c r="D51" s="13"/>
      <c r="E51" s="13"/>
      <c r="F51" s="13">
        <f t="shared" si="4"/>
        <v>128040</v>
      </c>
      <c r="G51" s="13">
        <f>C51*1.055</f>
        <v>135082.19999999998</v>
      </c>
      <c r="H51" s="13"/>
      <c r="I51" s="13"/>
      <c r="J51" s="13">
        <f t="shared" si="5"/>
        <v>135082.19999999998</v>
      </c>
      <c r="K51" s="325"/>
      <c r="L51" s="325"/>
      <c r="M51" s="325"/>
      <c r="N51" s="325"/>
    </row>
    <row r="52" spans="1:14" s="8" customFormat="1" ht="14.25" customHeight="1">
      <c r="A52" s="86">
        <v>2270</v>
      </c>
      <c r="B52" s="29" t="s">
        <v>43</v>
      </c>
      <c r="C52" s="13">
        <f>C53+C54+C55+C56</f>
        <v>2782609.6960000005</v>
      </c>
      <c r="D52" s="13"/>
      <c r="E52" s="13"/>
      <c r="F52" s="13">
        <f t="shared" si="4"/>
        <v>2782609.6960000005</v>
      </c>
      <c r="G52" s="13">
        <f>G53+G54+G55+G56</f>
        <v>2946783.6680639996</v>
      </c>
      <c r="H52" s="13"/>
      <c r="I52" s="13"/>
      <c r="J52" s="13">
        <f t="shared" si="5"/>
        <v>2946783.6680639996</v>
      </c>
      <c r="K52" s="325"/>
      <c r="L52" s="325"/>
      <c r="M52" s="325"/>
      <c r="N52" s="325"/>
    </row>
    <row r="53" spans="1:14" s="8" customFormat="1" ht="14.25" customHeight="1">
      <c r="A53" s="86">
        <v>2271</v>
      </c>
      <c r="B53" s="29" t="s">
        <v>155</v>
      </c>
      <c r="C53" s="13">
        <f>K14*1.082</f>
        <v>1488369.986</v>
      </c>
      <c r="D53" s="13"/>
      <c r="E53" s="13"/>
      <c r="F53" s="13">
        <f t="shared" si="4"/>
        <v>1488369.986</v>
      </c>
      <c r="G53" s="13">
        <f>C53*1.059</f>
        <v>1576183.8151739999</v>
      </c>
      <c r="H53" s="13"/>
      <c r="I53" s="13"/>
      <c r="J53" s="13">
        <f t="shared" si="5"/>
        <v>1576183.8151739999</v>
      </c>
      <c r="K53" s="325"/>
      <c r="L53" s="325"/>
      <c r="M53" s="325"/>
      <c r="N53" s="325"/>
    </row>
    <row r="54" spans="1:14" s="8" customFormat="1" ht="14.25" customHeight="1">
      <c r="A54" s="86">
        <v>2272</v>
      </c>
      <c r="B54" s="29" t="s">
        <v>112</v>
      </c>
      <c r="C54" s="13">
        <f>K15*1.082</f>
        <v>53117.544</v>
      </c>
      <c r="D54" s="13"/>
      <c r="E54" s="13"/>
      <c r="F54" s="13">
        <f t="shared" si="4"/>
        <v>53117.544</v>
      </c>
      <c r="G54" s="13">
        <f>C54*1.059</f>
        <v>56251.479095999995</v>
      </c>
      <c r="H54" s="13"/>
      <c r="I54" s="13"/>
      <c r="J54" s="13">
        <f t="shared" si="5"/>
        <v>56251.479095999995</v>
      </c>
      <c r="K54" s="325"/>
      <c r="L54" s="325"/>
      <c r="M54" s="325"/>
      <c r="N54" s="325"/>
    </row>
    <row r="55" spans="1:14" s="8" customFormat="1" ht="15.75" customHeight="1">
      <c r="A55" s="86">
        <v>2273</v>
      </c>
      <c r="B55" s="29" t="s">
        <v>113</v>
      </c>
      <c r="C55" s="13">
        <f>K16*1.082</f>
        <v>1078411.006</v>
      </c>
      <c r="D55" s="13"/>
      <c r="E55" s="13"/>
      <c r="F55" s="13">
        <f t="shared" si="4"/>
        <v>1078411.006</v>
      </c>
      <c r="G55" s="13">
        <f>C55*1.059</f>
        <v>1142037.255354</v>
      </c>
      <c r="H55" s="13"/>
      <c r="I55" s="13"/>
      <c r="J55" s="13">
        <f t="shared" si="5"/>
        <v>1142037.255354</v>
      </c>
      <c r="K55" s="325"/>
      <c r="L55" s="325"/>
      <c r="M55" s="325"/>
      <c r="N55" s="325"/>
    </row>
    <row r="56" spans="1:14" s="8" customFormat="1" ht="15.75" customHeight="1">
      <c r="A56" s="86">
        <v>2274</v>
      </c>
      <c r="B56" s="29" t="s">
        <v>142</v>
      </c>
      <c r="C56" s="13">
        <f>K17*1.082</f>
        <v>162711.16</v>
      </c>
      <c r="D56" s="13"/>
      <c r="E56" s="13"/>
      <c r="F56" s="13">
        <f t="shared" si="4"/>
        <v>162711.16</v>
      </c>
      <c r="G56" s="13">
        <f>C56*1.059</f>
        <v>172311.11844</v>
      </c>
      <c r="H56" s="13"/>
      <c r="I56" s="13"/>
      <c r="J56" s="13">
        <f t="shared" si="5"/>
        <v>172311.11844</v>
      </c>
      <c r="K56" s="325"/>
      <c r="L56" s="325"/>
      <c r="M56" s="325"/>
      <c r="N56" s="325"/>
    </row>
    <row r="57" spans="1:14" s="8" customFormat="1" ht="15" customHeight="1">
      <c r="A57" s="86">
        <v>2275</v>
      </c>
      <c r="B57" s="29" t="s">
        <v>143</v>
      </c>
      <c r="C57" s="13">
        <v>0</v>
      </c>
      <c r="D57" s="13"/>
      <c r="E57" s="13"/>
      <c r="F57" s="13">
        <f t="shared" si="4"/>
        <v>0</v>
      </c>
      <c r="G57" s="13">
        <v>0</v>
      </c>
      <c r="H57" s="13"/>
      <c r="I57" s="13"/>
      <c r="J57" s="13">
        <f t="shared" si="5"/>
        <v>0</v>
      </c>
      <c r="K57" s="325"/>
      <c r="L57" s="325"/>
      <c r="M57" s="325"/>
      <c r="N57" s="325"/>
    </row>
    <row r="58" spans="1:14" s="8" customFormat="1" ht="27" customHeight="1">
      <c r="A58" s="86">
        <v>2282</v>
      </c>
      <c r="B58" s="29" t="s">
        <v>44</v>
      </c>
      <c r="C58" s="13">
        <f>K19*1.067</f>
        <v>10670</v>
      </c>
      <c r="D58" s="13"/>
      <c r="E58" s="13"/>
      <c r="F58" s="13">
        <f t="shared" si="4"/>
        <v>10670</v>
      </c>
      <c r="G58" s="13">
        <f>C58*1.055</f>
        <v>11256.849999999999</v>
      </c>
      <c r="H58" s="13"/>
      <c r="I58" s="13"/>
      <c r="J58" s="13">
        <f t="shared" si="5"/>
        <v>11256.849999999999</v>
      </c>
      <c r="K58" s="325"/>
      <c r="L58" s="325"/>
      <c r="M58" s="325"/>
      <c r="N58" s="325"/>
    </row>
    <row r="59" spans="1:14" s="8" customFormat="1" ht="18" customHeight="1">
      <c r="A59" s="86">
        <v>2800</v>
      </c>
      <c r="B59" s="29" t="s">
        <v>144</v>
      </c>
      <c r="C59" s="13">
        <f>K20*1.067</f>
        <v>170720</v>
      </c>
      <c r="D59" s="13"/>
      <c r="E59" s="13"/>
      <c r="F59" s="13">
        <f t="shared" si="4"/>
        <v>170720</v>
      </c>
      <c r="G59" s="13">
        <f>C59*1.055</f>
        <v>180109.59999999998</v>
      </c>
      <c r="H59" s="13"/>
      <c r="I59" s="13"/>
      <c r="J59" s="13">
        <f t="shared" si="5"/>
        <v>180109.59999999998</v>
      </c>
      <c r="K59" s="325"/>
      <c r="L59" s="325"/>
      <c r="M59" s="325"/>
      <c r="N59" s="325"/>
    </row>
    <row r="60" spans="1:14" s="8" customFormat="1" ht="31.5" customHeight="1">
      <c r="A60" s="86">
        <v>3110</v>
      </c>
      <c r="B60" s="29" t="s">
        <v>108</v>
      </c>
      <c r="C60" s="13"/>
      <c r="D60" s="13">
        <f>L21*1.067</f>
        <v>0</v>
      </c>
      <c r="E60" s="13">
        <f>D60</f>
        <v>0</v>
      </c>
      <c r="F60" s="13">
        <f t="shared" si="4"/>
        <v>0</v>
      </c>
      <c r="G60" s="13">
        <v>0</v>
      </c>
      <c r="H60" s="13">
        <f>D60*1.055</f>
        <v>0</v>
      </c>
      <c r="I60" s="13">
        <f>H60</f>
        <v>0</v>
      </c>
      <c r="J60" s="13">
        <f t="shared" si="5"/>
        <v>0</v>
      </c>
      <c r="K60" s="325"/>
      <c r="L60" s="325"/>
      <c r="M60" s="325"/>
      <c r="N60" s="325"/>
    </row>
    <row r="61" spans="1:14" s="8" customFormat="1" ht="30" customHeight="1">
      <c r="A61" s="86">
        <v>3130</v>
      </c>
      <c r="B61" s="29" t="s">
        <v>47</v>
      </c>
      <c r="C61" s="13"/>
      <c r="D61" s="13">
        <f>L22*1.067</f>
        <v>2134000</v>
      </c>
      <c r="E61" s="13">
        <f>D61</f>
        <v>2134000</v>
      </c>
      <c r="F61" s="13">
        <f t="shared" si="4"/>
        <v>2134000</v>
      </c>
      <c r="G61" s="13"/>
      <c r="H61" s="13">
        <f>D61*1.055</f>
        <v>2251370</v>
      </c>
      <c r="I61" s="13">
        <f>H61</f>
        <v>2251370</v>
      </c>
      <c r="J61" s="13">
        <f t="shared" si="5"/>
        <v>2251370</v>
      </c>
      <c r="K61" s="325"/>
      <c r="L61" s="325"/>
      <c r="M61" s="325"/>
      <c r="N61" s="325"/>
    </row>
    <row r="62" spans="1:14" s="4" customFormat="1" ht="15">
      <c r="A62" s="322"/>
      <c r="B62" s="117" t="s">
        <v>241</v>
      </c>
      <c r="C62" s="26">
        <f>SUM(C47:C61)-C52</f>
        <v>102291100.214</v>
      </c>
      <c r="D62" s="26">
        <f>SUM(D47:D61)</f>
        <v>2134000</v>
      </c>
      <c r="E62" s="26">
        <f>SUM(E47:E61)</f>
        <v>2134000</v>
      </c>
      <c r="F62" s="26">
        <f t="shared" si="4"/>
        <v>104425100.214</v>
      </c>
      <c r="G62" s="26">
        <f>SUM(G47:G61)-G52</f>
        <v>109831373.347982</v>
      </c>
      <c r="H62" s="26">
        <f>SUM(H47:H61)-H52</f>
        <v>2251370</v>
      </c>
      <c r="I62" s="26">
        <f>SUM(I47:I61)-I52</f>
        <v>2251370</v>
      </c>
      <c r="J62" s="26">
        <f>SUM(J47:J61)-J52</f>
        <v>112082743.347982</v>
      </c>
      <c r="K62" s="324"/>
      <c r="L62" s="324"/>
      <c r="M62" s="324"/>
      <c r="N62" s="324"/>
    </row>
    <row r="63" spans="1:14" s="4" customFormat="1" ht="15">
      <c r="A63" s="323"/>
      <c r="B63" s="323"/>
      <c r="C63" s="324"/>
      <c r="D63" s="324"/>
      <c r="E63" s="324"/>
      <c r="F63" s="325"/>
      <c r="G63" s="324"/>
      <c r="H63" s="324"/>
      <c r="I63" s="324"/>
      <c r="J63" s="324"/>
      <c r="K63" s="324"/>
      <c r="L63" s="324"/>
      <c r="M63" s="324"/>
      <c r="N63" s="324"/>
    </row>
    <row r="64" spans="1:14" s="8" customFormat="1" ht="15">
      <c r="A64" s="326" t="s">
        <v>264</v>
      </c>
      <c r="K64" s="133"/>
      <c r="L64" s="133"/>
      <c r="M64" s="133"/>
      <c r="N64" s="133"/>
    </row>
    <row r="65" spans="10:14" s="4" customFormat="1" ht="15">
      <c r="J65" s="89" t="s">
        <v>250</v>
      </c>
      <c r="K65" s="153"/>
      <c r="L65" s="153"/>
      <c r="M65" s="153"/>
      <c r="N65" s="153"/>
    </row>
    <row r="66" spans="1:14" s="8" customFormat="1" ht="15">
      <c r="A66" s="142" t="s">
        <v>262</v>
      </c>
      <c r="B66" s="142" t="s">
        <v>94</v>
      </c>
      <c r="C66" s="72" t="s">
        <v>204</v>
      </c>
      <c r="D66" s="215"/>
      <c r="E66" s="215"/>
      <c r="F66" s="73"/>
      <c r="G66" s="103" t="s">
        <v>258</v>
      </c>
      <c r="H66" s="103"/>
      <c r="I66" s="103"/>
      <c r="J66" s="103"/>
      <c r="K66" s="257"/>
      <c r="L66" s="79"/>
      <c r="M66" s="79"/>
      <c r="N66" s="79"/>
    </row>
    <row r="67" spans="1:14" s="8" customFormat="1" ht="52.5">
      <c r="A67" s="144"/>
      <c r="B67" s="144"/>
      <c r="C67" s="86" t="s">
        <v>3</v>
      </c>
      <c r="D67" s="86" t="s">
        <v>4</v>
      </c>
      <c r="E67" s="86" t="s">
        <v>263</v>
      </c>
      <c r="F67" s="86" t="s">
        <v>5</v>
      </c>
      <c r="G67" s="86" t="s">
        <v>3</v>
      </c>
      <c r="H67" s="86" t="s">
        <v>4</v>
      </c>
      <c r="I67" s="86" t="s">
        <v>263</v>
      </c>
      <c r="J67" s="86" t="s">
        <v>75</v>
      </c>
      <c r="K67" s="37"/>
      <c r="L67" s="37"/>
      <c r="M67" s="37"/>
      <c r="N67" s="37"/>
    </row>
    <row r="68" spans="1:14" s="8" customFormat="1" ht="15">
      <c r="A68" s="86">
        <v>1</v>
      </c>
      <c r="B68" s="71">
        <v>2</v>
      </c>
      <c r="C68" s="36">
        <v>3</v>
      </c>
      <c r="D68" s="86">
        <v>4</v>
      </c>
      <c r="E68" s="71">
        <v>5</v>
      </c>
      <c r="F68" s="36">
        <v>6</v>
      </c>
      <c r="G68" s="86">
        <v>7</v>
      </c>
      <c r="H68" s="86">
        <v>8</v>
      </c>
      <c r="I68" s="86">
        <v>9</v>
      </c>
      <c r="J68" s="86">
        <v>10</v>
      </c>
      <c r="K68" s="37"/>
      <c r="L68" s="37"/>
      <c r="M68" s="37"/>
      <c r="N68" s="37"/>
    </row>
    <row r="69" spans="1:14" s="8" customFormat="1" ht="15">
      <c r="A69" s="64"/>
      <c r="B69" s="64"/>
      <c r="C69" s="86"/>
      <c r="D69" s="86"/>
      <c r="E69" s="86"/>
      <c r="F69" s="86"/>
      <c r="G69" s="86"/>
      <c r="H69" s="86"/>
      <c r="I69" s="86"/>
      <c r="J69" s="86"/>
      <c r="K69" s="37"/>
      <c r="L69" s="37"/>
      <c r="M69" s="37"/>
      <c r="N69" s="37"/>
    </row>
    <row r="70" spans="1:14" s="8" customFormat="1" ht="19.5" customHeight="1" hidden="1">
      <c r="A70" s="64"/>
      <c r="B70" s="64"/>
      <c r="C70" s="13"/>
      <c r="D70" s="13"/>
      <c r="E70" s="13"/>
      <c r="F70" s="13"/>
      <c r="G70" s="13"/>
      <c r="H70" s="13"/>
      <c r="I70" s="13"/>
      <c r="J70" s="13"/>
      <c r="K70" s="325"/>
      <c r="L70" s="325"/>
      <c r="M70" s="325"/>
      <c r="N70" s="325"/>
    </row>
    <row r="71" spans="1:14" s="8" customFormat="1" ht="21" customHeight="1" hidden="1">
      <c r="A71" s="64"/>
      <c r="B71" s="64"/>
      <c r="C71" s="13"/>
      <c r="D71" s="13"/>
      <c r="E71" s="13"/>
      <c r="F71" s="13"/>
      <c r="G71" s="13"/>
      <c r="H71" s="13"/>
      <c r="I71" s="13"/>
      <c r="J71" s="13"/>
      <c r="K71" s="325"/>
      <c r="L71" s="325"/>
      <c r="M71" s="325"/>
      <c r="N71" s="325"/>
    </row>
    <row r="72" spans="1:14" s="8" customFormat="1" ht="15.75" customHeight="1" hidden="1">
      <c r="A72" s="64"/>
      <c r="B72" s="64"/>
      <c r="C72" s="13"/>
      <c r="D72" s="13"/>
      <c r="E72" s="13"/>
      <c r="F72" s="13"/>
      <c r="G72" s="13"/>
      <c r="H72" s="13"/>
      <c r="I72" s="13"/>
      <c r="J72" s="13"/>
      <c r="K72" s="325"/>
      <c r="L72" s="325"/>
      <c r="M72" s="325"/>
      <c r="N72" s="325"/>
    </row>
    <row r="73" spans="1:14" s="8" customFormat="1" ht="15" customHeight="1" hidden="1">
      <c r="A73" s="64"/>
      <c r="B73" s="64"/>
      <c r="C73" s="13"/>
      <c r="D73" s="13"/>
      <c r="E73" s="13"/>
      <c r="F73" s="13"/>
      <c r="G73" s="13"/>
      <c r="H73" s="13"/>
      <c r="I73" s="13"/>
      <c r="J73" s="13"/>
      <c r="K73" s="325"/>
      <c r="L73" s="325"/>
      <c r="M73" s="325"/>
      <c r="N73" s="325"/>
    </row>
    <row r="74" spans="1:14" s="8" customFormat="1" ht="55.5" customHeight="1" hidden="1">
      <c r="A74" s="64"/>
      <c r="B74" s="64"/>
      <c r="C74" s="13"/>
      <c r="D74" s="13"/>
      <c r="E74" s="13"/>
      <c r="F74" s="13"/>
      <c r="G74" s="13"/>
      <c r="H74" s="13"/>
      <c r="I74" s="13"/>
      <c r="J74" s="13"/>
      <c r="K74" s="325"/>
      <c r="L74" s="325"/>
      <c r="M74" s="325"/>
      <c r="N74" s="325"/>
    </row>
    <row r="75" spans="1:14" s="8" customFormat="1" ht="15.75" customHeight="1" hidden="1">
      <c r="A75" s="64"/>
      <c r="B75" s="64"/>
      <c r="C75" s="13"/>
      <c r="D75" s="13"/>
      <c r="E75" s="13"/>
      <c r="F75" s="13"/>
      <c r="G75" s="13"/>
      <c r="H75" s="13"/>
      <c r="I75" s="13"/>
      <c r="J75" s="13"/>
      <c r="K75" s="325"/>
      <c r="L75" s="325"/>
      <c r="M75" s="325"/>
      <c r="N75" s="325"/>
    </row>
    <row r="76" spans="1:14" s="8" customFormat="1" ht="15.75" customHeight="1" hidden="1">
      <c r="A76" s="64"/>
      <c r="B76" s="64"/>
      <c r="C76" s="13"/>
      <c r="D76" s="13"/>
      <c r="E76" s="13"/>
      <c r="F76" s="13"/>
      <c r="G76" s="13"/>
      <c r="H76" s="13"/>
      <c r="I76" s="13"/>
      <c r="J76" s="13"/>
      <c r="K76" s="325"/>
      <c r="L76" s="325"/>
      <c r="M76" s="325"/>
      <c r="N76" s="325"/>
    </row>
    <row r="77" spans="1:14" s="8" customFormat="1" ht="18.75" customHeight="1" hidden="1">
      <c r="A77" s="64"/>
      <c r="B77" s="64"/>
      <c r="C77" s="13"/>
      <c r="D77" s="13"/>
      <c r="E77" s="13"/>
      <c r="F77" s="13"/>
      <c r="G77" s="13"/>
      <c r="H77" s="13"/>
      <c r="I77" s="13"/>
      <c r="J77" s="13"/>
      <c r="K77" s="325"/>
      <c r="L77" s="325"/>
      <c r="M77" s="325"/>
      <c r="N77" s="325"/>
    </row>
    <row r="78" spans="1:14" s="8" customFormat="1" ht="17.25" customHeight="1">
      <c r="A78" s="64"/>
      <c r="B78" s="64"/>
      <c r="C78" s="13"/>
      <c r="D78" s="13"/>
      <c r="E78" s="13"/>
      <c r="F78" s="13"/>
      <c r="G78" s="13"/>
      <c r="H78" s="13"/>
      <c r="I78" s="13"/>
      <c r="J78" s="13"/>
      <c r="K78" s="325"/>
      <c r="L78" s="325"/>
      <c r="M78" s="325"/>
      <c r="N78" s="325"/>
    </row>
    <row r="79" spans="1:14" s="4" customFormat="1" ht="15">
      <c r="A79" s="322"/>
      <c r="B79" s="117" t="s">
        <v>241</v>
      </c>
      <c r="C79" s="26">
        <f>C70</f>
        <v>0</v>
      </c>
      <c r="D79" s="26" t="s">
        <v>54</v>
      </c>
      <c r="E79" s="26" t="s">
        <v>54</v>
      </c>
      <c r="F79" s="13" t="s">
        <v>54</v>
      </c>
      <c r="G79" s="26">
        <f>G70</f>
        <v>0</v>
      </c>
      <c r="H79" s="26" t="s">
        <v>54</v>
      </c>
      <c r="I79" s="26" t="s">
        <v>54</v>
      </c>
      <c r="J79" s="26">
        <f>J70</f>
        <v>0</v>
      </c>
      <c r="K79" s="324"/>
      <c r="L79" s="324"/>
      <c r="M79" s="324"/>
      <c r="N79" s="324"/>
    </row>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20">
    <mergeCell ref="G4:J4"/>
    <mergeCell ref="K4:N4"/>
    <mergeCell ref="A27:A28"/>
    <mergeCell ref="B27:B28"/>
    <mergeCell ref="C27:F27"/>
    <mergeCell ref="G27:J27"/>
    <mergeCell ref="K27:N27"/>
    <mergeCell ref="A4:A5"/>
    <mergeCell ref="B4:B5"/>
    <mergeCell ref="C4:F4"/>
    <mergeCell ref="A44:A45"/>
    <mergeCell ref="B44:B45"/>
    <mergeCell ref="C44:F44"/>
    <mergeCell ref="K44:N44"/>
    <mergeCell ref="G44:J44"/>
    <mergeCell ref="A66:A67"/>
    <mergeCell ref="B66:B67"/>
    <mergeCell ref="C66:F66"/>
    <mergeCell ref="G66:J66"/>
    <mergeCell ref="K66:N66"/>
  </mergeCells>
  <printOptions horizontalCentered="1"/>
  <pageMargins left="0.2362204724409449" right="0" top="0" bottom="0" header="0" footer="0"/>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N34"/>
  <sheetViews>
    <sheetView zoomScale="70" zoomScaleNormal="70" zoomScaleSheetLayoutView="85" zoomScalePageLayoutView="0" workbookViewId="0" topLeftCell="A1">
      <selection activeCell="D21" sqref="D21:E21"/>
    </sheetView>
  </sheetViews>
  <sheetFormatPr defaultColWidth="9.00390625" defaultRowHeight="15.75"/>
  <cols>
    <col min="1" max="1" width="12.625" style="0" customWidth="1"/>
    <col min="2" max="2" width="45.625" style="0" customWidth="1"/>
    <col min="3" max="3" width="11.125" style="0" customWidth="1"/>
    <col min="4" max="4" width="10.50390625" style="0" customWidth="1"/>
    <col min="5" max="5" width="10.375" style="0" customWidth="1"/>
    <col min="6" max="6" width="10.875" style="0" customWidth="1"/>
    <col min="7" max="7" width="11.75390625" style="0" customWidth="1"/>
    <col min="8" max="8" width="11.125" style="0" customWidth="1"/>
    <col min="10" max="11" width="12.125" style="0" customWidth="1"/>
    <col min="13" max="13" width="10.375" style="0" customWidth="1"/>
    <col min="14" max="14" width="12.375" style="0" customWidth="1"/>
  </cols>
  <sheetData>
    <row r="1" spans="1:14" s="8" customFormat="1" ht="15">
      <c r="A1" s="34" t="s">
        <v>36</v>
      </c>
      <c r="B1" s="138" t="s">
        <v>271</v>
      </c>
      <c r="C1" s="138"/>
      <c r="D1" s="138"/>
      <c r="E1" s="138"/>
      <c r="F1" s="138"/>
      <c r="G1" s="138"/>
      <c r="H1" s="138"/>
      <c r="I1" s="138"/>
      <c r="J1" s="138"/>
      <c r="K1" s="138"/>
      <c r="L1" s="138"/>
      <c r="M1" s="138"/>
      <c r="N1" s="138"/>
    </row>
    <row r="2" s="8" customFormat="1" ht="9" customHeight="1">
      <c r="B2" s="4"/>
    </row>
    <row r="3" spans="1:14" s="8" customFormat="1" ht="15">
      <c r="A3" s="34" t="s">
        <v>243</v>
      </c>
      <c r="B3" s="138" t="s">
        <v>272</v>
      </c>
      <c r="C3" s="138"/>
      <c r="D3" s="138"/>
      <c r="E3" s="138"/>
      <c r="F3" s="138"/>
      <c r="G3" s="138"/>
      <c r="H3" s="138"/>
      <c r="I3" s="138"/>
      <c r="J3" s="138"/>
      <c r="K3" s="138"/>
      <c r="L3" s="138"/>
      <c r="M3" s="138"/>
      <c r="N3" s="138"/>
    </row>
    <row r="4" spans="2:14" s="8" customFormat="1" ht="15">
      <c r="B4" s="4"/>
      <c r="N4" s="6" t="s">
        <v>81</v>
      </c>
    </row>
    <row r="5" spans="1:14" s="52" customFormat="1" ht="26.25" customHeight="1">
      <c r="A5" s="142" t="s">
        <v>28</v>
      </c>
      <c r="B5" s="310" t="s">
        <v>273</v>
      </c>
      <c r="C5" s="72" t="s">
        <v>253</v>
      </c>
      <c r="D5" s="215"/>
      <c r="E5" s="215"/>
      <c r="F5" s="73"/>
      <c r="G5" s="72" t="s">
        <v>252</v>
      </c>
      <c r="H5" s="215"/>
      <c r="I5" s="215"/>
      <c r="J5" s="73"/>
      <c r="K5" s="72" t="s">
        <v>274</v>
      </c>
      <c r="L5" s="215"/>
      <c r="M5" s="215"/>
      <c r="N5" s="73"/>
    </row>
    <row r="6" spans="1:14" s="8" customFormat="1" ht="57.75" customHeight="1">
      <c r="A6" s="144"/>
      <c r="B6" s="311"/>
      <c r="C6" s="161" t="s">
        <v>3</v>
      </c>
      <c r="D6" s="161" t="s">
        <v>4</v>
      </c>
      <c r="E6" s="312" t="s">
        <v>254</v>
      </c>
      <c r="F6" s="161" t="s">
        <v>82</v>
      </c>
      <c r="G6" s="161" t="s">
        <v>3</v>
      </c>
      <c r="H6" s="161" t="s">
        <v>4</v>
      </c>
      <c r="I6" s="312" t="s">
        <v>254</v>
      </c>
      <c r="J6" s="161" t="s">
        <v>83</v>
      </c>
      <c r="K6" s="161" t="s">
        <v>3</v>
      </c>
      <c r="L6" s="161" t="s">
        <v>4</v>
      </c>
      <c r="M6" s="312" t="s">
        <v>254</v>
      </c>
      <c r="N6" s="161" t="s">
        <v>84</v>
      </c>
    </row>
    <row r="7" spans="1:14" s="8" customFormat="1" ht="15">
      <c r="A7" s="86">
        <v>1</v>
      </c>
      <c r="B7" s="86">
        <v>2</v>
      </c>
      <c r="C7" s="86">
        <v>3</v>
      </c>
      <c r="D7" s="86">
        <v>4</v>
      </c>
      <c r="E7" s="86">
        <v>5</v>
      </c>
      <c r="F7" s="86">
        <v>6</v>
      </c>
      <c r="G7" s="86">
        <v>7</v>
      </c>
      <c r="H7" s="86">
        <v>8</v>
      </c>
      <c r="I7" s="86">
        <v>9</v>
      </c>
      <c r="J7" s="86">
        <v>10</v>
      </c>
      <c r="K7" s="86">
        <v>11</v>
      </c>
      <c r="L7" s="86">
        <v>12</v>
      </c>
      <c r="M7" s="86">
        <v>13</v>
      </c>
      <c r="N7" s="86">
        <v>14</v>
      </c>
    </row>
    <row r="8" spans="1:14" s="8" customFormat="1" ht="56.25" customHeight="1" hidden="1">
      <c r="A8" s="86"/>
      <c r="B8" s="313"/>
      <c r="C8" s="313"/>
      <c r="D8" s="313"/>
      <c r="E8" s="313"/>
      <c r="F8" s="313"/>
      <c r="G8" s="313"/>
      <c r="H8" s="313"/>
      <c r="I8" s="313"/>
      <c r="J8" s="313"/>
      <c r="K8" s="313"/>
      <c r="L8" s="313"/>
      <c r="M8" s="313"/>
      <c r="N8" s="313"/>
    </row>
    <row r="9" spans="1:14" s="8" customFormat="1" ht="25.5" customHeight="1" hidden="1">
      <c r="A9" s="3"/>
      <c r="B9" s="230"/>
      <c r="C9" s="230"/>
      <c r="D9" s="60"/>
      <c r="E9" s="60"/>
      <c r="F9" s="60"/>
      <c r="G9" s="60"/>
      <c r="H9" s="60"/>
      <c r="I9" s="60"/>
      <c r="J9" s="60"/>
      <c r="K9" s="60"/>
      <c r="L9" s="60"/>
      <c r="M9" s="60"/>
      <c r="N9" s="60"/>
    </row>
    <row r="10" spans="1:14" s="8" customFormat="1" ht="76.5" customHeight="1">
      <c r="A10" s="3" t="s">
        <v>355</v>
      </c>
      <c r="B10" s="28" t="s">
        <v>356</v>
      </c>
      <c r="C10" s="59">
        <f>'2019-2(6.1;6.2;6.3,6.4)'!C23</f>
        <v>50426955.49999999</v>
      </c>
      <c r="D10" s="59">
        <f>'2019-2(6.1;6.2;6.3,6.4)'!D23</f>
        <v>6139212.17</v>
      </c>
      <c r="E10" s="59">
        <f>'2019-2(6.1;6.2;6.3,6.4)'!E23</f>
        <v>6136744.89</v>
      </c>
      <c r="F10" s="59">
        <f>'2019-2(6.1;6.2;6.3,6.4)'!F23</f>
        <v>56566167.669999994</v>
      </c>
      <c r="G10" s="59">
        <f>'2019-2(6.1;6.2;6.3,6.4)'!G23</f>
        <v>74110178</v>
      </c>
      <c r="H10" s="59">
        <f>'2019-2(6.1;6.2;6.3,6.4)'!H23</f>
        <v>3218214</v>
      </c>
      <c r="I10" s="59">
        <f>'2019-2(6.1;6.2;6.3,6.4)'!I23</f>
        <v>3218214</v>
      </c>
      <c r="J10" s="59">
        <f>'2019-2(6.1;6.2;6.3,6.4)'!J23</f>
        <v>77328392</v>
      </c>
      <c r="K10" s="59">
        <f>'2019-2(6.1;6.2;6.3,6.4)'!K23</f>
        <v>93435600</v>
      </c>
      <c r="L10" s="59">
        <f>'2019-2(6.1;6.2;6.3,6.4)'!L23</f>
        <v>2000000</v>
      </c>
      <c r="M10" s="59">
        <f>'2019-2(6.1;6.2;6.3,6.4)'!M23</f>
        <v>2000000</v>
      </c>
      <c r="N10" s="59">
        <f>'2019-2(6.1;6.2;6.3,6.4)'!N23</f>
        <v>95435600</v>
      </c>
    </row>
    <row r="11" spans="1:14" s="8" customFormat="1" ht="42.75" customHeight="1" hidden="1">
      <c r="A11" s="16"/>
      <c r="B11" s="17"/>
      <c r="C11" s="59"/>
      <c r="D11" s="16"/>
      <c r="E11" s="16"/>
      <c r="F11" s="59"/>
      <c r="G11" s="59"/>
      <c r="H11" s="16"/>
      <c r="I11" s="16"/>
      <c r="J11" s="59"/>
      <c r="K11" s="59"/>
      <c r="L11" s="16"/>
      <c r="M11" s="16"/>
      <c r="N11" s="59"/>
    </row>
    <row r="12" spans="1:14" s="8" customFormat="1" ht="42.75" customHeight="1" hidden="1">
      <c r="A12" s="16"/>
      <c r="B12" s="17"/>
      <c r="C12" s="59"/>
      <c r="D12" s="16"/>
      <c r="E12" s="16"/>
      <c r="F12" s="59"/>
      <c r="G12" s="59"/>
      <c r="H12" s="16"/>
      <c r="I12" s="16"/>
      <c r="J12" s="59"/>
      <c r="K12" s="59"/>
      <c r="L12" s="16"/>
      <c r="M12" s="16"/>
      <c r="N12" s="59"/>
    </row>
    <row r="13" spans="1:14" s="8" customFormat="1" ht="75" customHeight="1" hidden="1">
      <c r="A13" s="16"/>
      <c r="B13" s="17"/>
      <c r="C13" s="59"/>
      <c r="D13" s="16"/>
      <c r="E13" s="16"/>
      <c r="F13" s="59"/>
      <c r="G13" s="59"/>
      <c r="H13" s="16"/>
      <c r="I13" s="16"/>
      <c r="J13" s="59"/>
      <c r="K13" s="59"/>
      <c r="L13" s="16"/>
      <c r="M13" s="16"/>
      <c r="N13" s="59"/>
    </row>
    <row r="14" spans="1:14" s="8" customFormat="1" ht="106.5" customHeight="1" hidden="1">
      <c r="A14" s="16"/>
      <c r="B14" s="17"/>
      <c r="C14" s="59"/>
      <c r="D14" s="16"/>
      <c r="E14" s="16"/>
      <c r="F14" s="59"/>
      <c r="G14" s="59"/>
      <c r="H14" s="16"/>
      <c r="I14" s="16"/>
      <c r="J14" s="59"/>
      <c r="K14" s="59"/>
      <c r="L14" s="16"/>
      <c r="M14" s="16"/>
      <c r="N14" s="59"/>
    </row>
    <row r="15" spans="1:14" s="8" customFormat="1" ht="56.25" customHeight="1" hidden="1">
      <c r="A15" s="22"/>
      <c r="B15" s="25"/>
      <c r="C15" s="59"/>
      <c r="D15" s="16"/>
      <c r="E15" s="16"/>
      <c r="F15" s="59"/>
      <c r="G15" s="59"/>
      <c r="H15" s="16"/>
      <c r="I15" s="16"/>
      <c r="J15" s="59"/>
      <c r="K15" s="59"/>
      <c r="L15" s="16"/>
      <c r="M15" s="16"/>
      <c r="N15" s="59"/>
    </row>
    <row r="16" spans="1:14" s="8" customFormat="1" ht="75" customHeight="1" hidden="1">
      <c r="A16" s="22"/>
      <c r="B16" s="17"/>
      <c r="C16" s="59"/>
      <c r="D16" s="16"/>
      <c r="E16" s="16"/>
      <c r="F16" s="59"/>
      <c r="G16" s="59"/>
      <c r="H16" s="16"/>
      <c r="I16" s="16"/>
      <c r="J16" s="59"/>
      <c r="K16" s="59"/>
      <c r="L16" s="16"/>
      <c r="M16" s="16"/>
      <c r="N16" s="59"/>
    </row>
    <row r="17" spans="1:14" s="8" customFormat="1" ht="42.75" customHeight="1" hidden="1">
      <c r="A17" s="22"/>
      <c r="B17" s="25"/>
      <c r="C17" s="59"/>
      <c r="D17" s="16"/>
      <c r="E17" s="16"/>
      <c r="F17" s="59"/>
      <c r="G17" s="59"/>
      <c r="H17" s="16"/>
      <c r="I17" s="16"/>
      <c r="J17" s="59"/>
      <c r="K17" s="59"/>
      <c r="L17" s="16"/>
      <c r="M17" s="16"/>
      <c r="N17" s="59"/>
    </row>
    <row r="18" spans="1:14" s="8" customFormat="1" ht="42.75" customHeight="1" hidden="1">
      <c r="A18" s="16"/>
      <c r="B18" s="17"/>
      <c r="C18" s="59"/>
      <c r="D18" s="16"/>
      <c r="E18" s="16"/>
      <c r="F18" s="59"/>
      <c r="G18" s="59"/>
      <c r="H18" s="16"/>
      <c r="I18" s="16"/>
      <c r="J18" s="59"/>
      <c r="K18" s="59"/>
      <c r="L18" s="16"/>
      <c r="M18" s="16"/>
      <c r="N18" s="59"/>
    </row>
    <row r="19" spans="1:14" s="8" customFormat="1" ht="42.75" customHeight="1" hidden="1">
      <c r="A19" s="16"/>
      <c r="B19" s="17"/>
      <c r="C19" s="59"/>
      <c r="D19" s="16"/>
      <c r="E19" s="16"/>
      <c r="F19" s="59"/>
      <c r="G19" s="59"/>
      <c r="H19" s="16"/>
      <c r="I19" s="16"/>
      <c r="J19" s="59"/>
      <c r="K19" s="59"/>
      <c r="L19" s="16"/>
      <c r="M19" s="16"/>
      <c r="N19" s="59"/>
    </row>
    <row r="20" spans="1:14" s="8" customFormat="1" ht="75" customHeight="1" hidden="1">
      <c r="A20" s="16"/>
      <c r="B20" s="17"/>
      <c r="C20" s="59"/>
      <c r="D20" s="16"/>
      <c r="E20" s="16"/>
      <c r="F20" s="59"/>
      <c r="G20" s="59"/>
      <c r="H20" s="16"/>
      <c r="I20" s="16"/>
      <c r="J20" s="59"/>
      <c r="K20" s="59"/>
      <c r="L20" s="16"/>
      <c r="M20" s="16"/>
      <c r="N20" s="59"/>
    </row>
    <row r="21" spans="1:14" s="8" customFormat="1" ht="106.5" customHeight="1" hidden="1">
      <c r="A21" s="16"/>
      <c r="B21" s="17"/>
      <c r="C21" s="59"/>
      <c r="D21" s="16"/>
      <c r="E21" s="16"/>
      <c r="F21" s="59"/>
      <c r="G21" s="59"/>
      <c r="H21" s="16"/>
      <c r="I21" s="16"/>
      <c r="J21" s="59"/>
      <c r="K21" s="59"/>
      <c r="L21" s="16"/>
      <c r="M21" s="16"/>
      <c r="N21" s="59"/>
    </row>
    <row r="22" spans="1:14" s="4" customFormat="1" ht="15">
      <c r="A22" s="314"/>
      <c r="B22" s="314"/>
      <c r="C22" s="315">
        <f>C10</f>
        <v>50426955.49999999</v>
      </c>
      <c r="D22" s="315">
        <f aca="true" t="shared" si="0" ref="D22:N22">D10</f>
        <v>6139212.17</v>
      </c>
      <c r="E22" s="315">
        <f t="shared" si="0"/>
        <v>6136744.89</v>
      </c>
      <c r="F22" s="315">
        <f t="shared" si="0"/>
        <v>56566167.669999994</v>
      </c>
      <c r="G22" s="315">
        <f t="shared" si="0"/>
        <v>74110178</v>
      </c>
      <c r="H22" s="315">
        <f t="shared" si="0"/>
        <v>3218214</v>
      </c>
      <c r="I22" s="315">
        <f t="shared" si="0"/>
        <v>3218214</v>
      </c>
      <c r="J22" s="315">
        <f t="shared" si="0"/>
        <v>77328392</v>
      </c>
      <c r="K22" s="315">
        <f t="shared" si="0"/>
        <v>93435600</v>
      </c>
      <c r="L22" s="315">
        <f t="shared" si="0"/>
        <v>2000000</v>
      </c>
      <c r="M22" s="315">
        <f t="shared" si="0"/>
        <v>2000000</v>
      </c>
      <c r="N22" s="315">
        <f t="shared" si="0"/>
        <v>95435600</v>
      </c>
    </row>
    <row r="23" s="8" customFormat="1" ht="15"/>
    <row r="24" spans="1:2" s="8" customFormat="1" ht="15">
      <c r="A24" s="316" t="s">
        <v>245</v>
      </c>
      <c r="B24" s="4" t="s">
        <v>320</v>
      </c>
    </row>
    <row r="25" spans="6:13" s="8" customFormat="1" ht="15">
      <c r="F25" s="6"/>
      <c r="G25" s="6"/>
      <c r="H25" s="6"/>
      <c r="I25" s="6"/>
      <c r="J25" s="6" t="s">
        <v>81</v>
      </c>
      <c r="K25" s="264"/>
      <c r="L25" s="264"/>
      <c r="M25" s="264"/>
    </row>
    <row r="26" spans="1:10" s="8" customFormat="1" ht="15.75" customHeight="1">
      <c r="A26" s="103" t="s">
        <v>28</v>
      </c>
      <c r="B26" s="317" t="s">
        <v>273</v>
      </c>
      <c r="C26" s="72" t="s">
        <v>204</v>
      </c>
      <c r="D26" s="215"/>
      <c r="E26" s="215"/>
      <c r="F26" s="73"/>
      <c r="G26" s="72" t="s">
        <v>258</v>
      </c>
      <c r="H26" s="215"/>
      <c r="I26" s="215"/>
      <c r="J26" s="73"/>
    </row>
    <row r="27" spans="1:13" s="8" customFormat="1" ht="44.25" customHeight="1">
      <c r="A27" s="103"/>
      <c r="B27" s="318"/>
      <c r="C27" s="161" t="s">
        <v>3</v>
      </c>
      <c r="D27" s="161" t="s">
        <v>4</v>
      </c>
      <c r="E27" s="312" t="s">
        <v>254</v>
      </c>
      <c r="F27" s="161" t="s">
        <v>82</v>
      </c>
      <c r="G27" s="161" t="s">
        <v>3</v>
      </c>
      <c r="H27" s="161" t="s">
        <v>4</v>
      </c>
      <c r="I27" s="312" t="s">
        <v>254</v>
      </c>
      <c r="J27" s="161" t="s">
        <v>83</v>
      </c>
      <c r="K27" s="264"/>
      <c r="L27" s="264"/>
      <c r="M27" s="264"/>
    </row>
    <row r="28" spans="1:10" s="8" customFormat="1" ht="15">
      <c r="A28" s="86">
        <v>1</v>
      </c>
      <c r="B28" s="71">
        <v>2</v>
      </c>
      <c r="C28" s="86">
        <v>3</v>
      </c>
      <c r="D28" s="86">
        <v>4</v>
      </c>
      <c r="E28" s="86">
        <v>5</v>
      </c>
      <c r="F28" s="86">
        <v>6</v>
      </c>
      <c r="G28" s="86">
        <v>7</v>
      </c>
      <c r="H28" s="86">
        <v>8</v>
      </c>
      <c r="I28" s="86">
        <v>9</v>
      </c>
      <c r="J28" s="86">
        <v>10</v>
      </c>
    </row>
    <row r="29" spans="1:10" s="8" customFormat="1" ht="49.5" customHeight="1" hidden="1">
      <c r="A29" s="86"/>
      <c r="B29" s="313"/>
      <c r="C29" s="313"/>
      <c r="D29" s="313"/>
      <c r="E29" s="313"/>
      <c r="F29" s="313"/>
      <c r="G29" s="313"/>
      <c r="H29" s="313"/>
      <c r="I29" s="313"/>
      <c r="J29" s="313"/>
    </row>
    <row r="30" spans="1:10" s="8" customFormat="1" ht="49.5" customHeight="1" hidden="1">
      <c r="A30" s="22"/>
      <c r="B30" s="25"/>
      <c r="C30" s="59"/>
      <c r="D30" s="59"/>
      <c r="E30" s="59"/>
      <c r="F30" s="59"/>
      <c r="G30" s="59"/>
      <c r="H30" s="59"/>
      <c r="I30" s="59"/>
      <c r="J30" s="59"/>
    </row>
    <row r="31" spans="1:10" s="8" customFormat="1" ht="27.75" customHeight="1" hidden="1">
      <c r="A31" s="3"/>
      <c r="B31" s="230"/>
      <c r="C31" s="59"/>
      <c r="D31" s="59"/>
      <c r="E31" s="59"/>
      <c r="F31" s="59"/>
      <c r="G31" s="59"/>
      <c r="H31" s="59"/>
      <c r="I31" s="59"/>
      <c r="J31" s="59"/>
    </row>
    <row r="32" spans="1:10" s="8" customFormat="1" ht="68.25" customHeight="1">
      <c r="A32" s="3" t="s">
        <v>355</v>
      </c>
      <c r="B32" s="28" t="s">
        <v>356</v>
      </c>
      <c r="C32" s="59">
        <f>'2019-2(6.1;6.2;6.3,6.4)'!C62</f>
        <v>102291100.214</v>
      </c>
      <c r="D32" s="59">
        <f>'2019-2(6.1;6.2;6.3,6.4)'!D62</f>
        <v>2134000</v>
      </c>
      <c r="E32" s="59">
        <f>'2019-2(6.1;6.2;6.3,6.4)'!E62</f>
        <v>2134000</v>
      </c>
      <c r="F32" s="59">
        <f>'2019-2(6.1;6.2;6.3,6.4)'!F62</f>
        <v>104425100.214</v>
      </c>
      <c r="G32" s="59">
        <f>'2019-2(6.1;6.2;6.3,6.4)'!G62</f>
        <v>109831373.347982</v>
      </c>
      <c r="H32" s="59">
        <f>'2019-2(6.1;6.2;6.3,6.4)'!H62</f>
        <v>2251370</v>
      </c>
      <c r="I32" s="59">
        <f>'2019-2(6.1;6.2;6.3,6.4)'!I62</f>
        <v>2251370</v>
      </c>
      <c r="J32" s="59">
        <f>'2019-2(6.1;6.2;6.3,6.4)'!J62</f>
        <v>112082743.347982</v>
      </c>
    </row>
    <row r="33" spans="1:10" s="8" customFormat="1" ht="22.5" customHeight="1" hidden="1">
      <c r="A33" s="16"/>
      <c r="B33" s="17" t="s">
        <v>116</v>
      </c>
      <c r="C33" s="59"/>
      <c r="D33" s="59"/>
      <c r="E33" s="59"/>
      <c r="F33" s="59"/>
      <c r="G33" s="59"/>
      <c r="H33" s="59"/>
      <c r="I33" s="59"/>
      <c r="J33" s="59"/>
    </row>
    <row r="34" spans="1:10" s="8" customFormat="1" ht="20.25" customHeight="1">
      <c r="A34" s="7"/>
      <c r="B34" s="24" t="s">
        <v>2</v>
      </c>
      <c r="C34" s="315">
        <f aca="true" t="shared" si="1" ref="C34:J34">C31+C32</f>
        <v>102291100.214</v>
      </c>
      <c r="D34" s="315">
        <f t="shared" si="1"/>
        <v>2134000</v>
      </c>
      <c r="E34" s="315">
        <f t="shared" si="1"/>
        <v>2134000</v>
      </c>
      <c r="F34" s="315">
        <f t="shared" si="1"/>
        <v>104425100.214</v>
      </c>
      <c r="G34" s="315">
        <f t="shared" si="1"/>
        <v>109831373.347982</v>
      </c>
      <c r="H34" s="315">
        <f t="shared" si="1"/>
        <v>2251370</v>
      </c>
      <c r="I34" s="315">
        <f t="shared" si="1"/>
        <v>2251370</v>
      </c>
      <c r="J34" s="315">
        <f t="shared" si="1"/>
        <v>112082743.347982</v>
      </c>
    </row>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13">
    <mergeCell ref="A26:A27"/>
    <mergeCell ref="B26:B27"/>
    <mergeCell ref="C26:F26"/>
    <mergeCell ref="G26:J26"/>
    <mergeCell ref="B8:N8"/>
    <mergeCell ref="B29:J29"/>
    <mergeCell ref="B1:N1"/>
    <mergeCell ref="B3:N3"/>
    <mergeCell ref="A5:A6"/>
    <mergeCell ref="B5:B6"/>
    <mergeCell ref="C5:F5"/>
    <mergeCell ref="G5:J5"/>
    <mergeCell ref="K5:N5"/>
  </mergeCells>
  <printOptions horizontalCentered="1"/>
  <pageMargins left="0.2362204724409449" right="0.15748031496062992" top="0.2362204724409449" bottom="0.2755905511811024" header="0.1968503937007874" footer="0.2362204724409449"/>
  <pageSetup fitToHeight="1"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M109"/>
  <sheetViews>
    <sheetView view="pageBreakPreview" zoomScale="55" zoomScaleNormal="50" zoomScaleSheetLayoutView="55" zoomScalePageLayoutView="0" workbookViewId="0" topLeftCell="A1">
      <selection activeCell="D21" sqref="D21:E21"/>
    </sheetView>
  </sheetViews>
  <sheetFormatPr defaultColWidth="8.75390625" defaultRowHeight="15.75"/>
  <cols>
    <col min="1" max="1" width="12.25390625" style="2" customWidth="1"/>
    <col min="2" max="2" width="48.125" style="2" customWidth="1"/>
    <col min="3" max="3" width="13.00390625" style="2" customWidth="1"/>
    <col min="4" max="4" width="39.25390625" style="2" customWidth="1"/>
    <col min="5" max="5" width="18.75390625" style="2" customWidth="1"/>
    <col min="6" max="6" width="17.375" style="2" customWidth="1"/>
    <col min="7" max="7" width="15.00390625" style="2" customWidth="1"/>
    <col min="8" max="8" width="18.50390625" style="2" customWidth="1"/>
    <col min="9" max="9" width="17.75390625" style="2" customWidth="1"/>
    <col min="10" max="10" width="18.125" style="2" customWidth="1"/>
    <col min="11" max="11" width="17.625" style="2" customWidth="1"/>
    <col min="12" max="12" width="15.00390625" style="2" customWidth="1"/>
    <col min="13" max="13" width="13.50390625" style="2" customWidth="1"/>
    <col min="14" max="16384" width="8.75390625" style="2" customWidth="1"/>
  </cols>
  <sheetData>
    <row r="1" spans="1:12" s="8" customFormat="1" ht="15">
      <c r="A1" s="34" t="s">
        <v>58</v>
      </c>
      <c r="B1" s="138" t="s">
        <v>279</v>
      </c>
      <c r="C1" s="138"/>
      <c r="D1" s="138"/>
      <c r="E1" s="138"/>
      <c r="F1" s="138"/>
      <c r="G1" s="138"/>
      <c r="H1" s="138"/>
      <c r="I1" s="138"/>
      <c r="J1" s="138"/>
      <c r="K1" s="138"/>
      <c r="L1" s="138"/>
    </row>
    <row r="2" spans="2:4" s="8" customFormat="1" ht="10.5" customHeight="1">
      <c r="B2" s="4"/>
      <c r="C2" s="4"/>
      <c r="D2" s="4"/>
    </row>
    <row r="3" spans="1:12" s="8" customFormat="1" ht="15">
      <c r="A3" s="34" t="s">
        <v>243</v>
      </c>
      <c r="B3" s="138" t="s">
        <v>278</v>
      </c>
      <c r="C3" s="138"/>
      <c r="D3" s="138"/>
      <c r="E3" s="138"/>
      <c r="F3" s="138"/>
      <c r="G3" s="138"/>
      <c r="H3" s="138"/>
      <c r="I3" s="138"/>
      <c r="J3" s="138"/>
      <c r="K3" s="138"/>
      <c r="L3" s="138"/>
    </row>
    <row r="4" spans="2:4" s="8" customFormat="1" ht="15">
      <c r="B4" s="4"/>
      <c r="C4" s="4"/>
      <c r="D4" s="4"/>
    </row>
    <row r="5" spans="1:13" s="269" customFormat="1" ht="29.25" customHeight="1">
      <c r="A5" s="265" t="s">
        <v>28</v>
      </c>
      <c r="B5" s="265" t="s">
        <v>59</v>
      </c>
      <c r="C5" s="265" t="s">
        <v>60</v>
      </c>
      <c r="D5" s="265" t="s">
        <v>61</v>
      </c>
      <c r="E5" s="266" t="s">
        <v>253</v>
      </c>
      <c r="F5" s="266"/>
      <c r="G5" s="266"/>
      <c r="H5" s="267" t="s">
        <v>252</v>
      </c>
      <c r="I5" s="266"/>
      <c r="J5" s="268"/>
      <c r="K5" s="267" t="s">
        <v>251</v>
      </c>
      <c r="L5" s="266"/>
      <c r="M5" s="268"/>
    </row>
    <row r="6" spans="1:13" s="8" customFormat="1" ht="36.75" customHeight="1">
      <c r="A6" s="258"/>
      <c r="B6" s="258"/>
      <c r="C6" s="258"/>
      <c r="D6" s="258"/>
      <c r="E6" s="270" t="s">
        <v>3</v>
      </c>
      <c r="F6" s="270" t="s">
        <v>4</v>
      </c>
      <c r="G6" s="270" t="s">
        <v>275</v>
      </c>
      <c r="H6" s="270" t="s">
        <v>3</v>
      </c>
      <c r="I6" s="270" t="s">
        <v>4</v>
      </c>
      <c r="J6" s="270" t="s">
        <v>276</v>
      </c>
      <c r="K6" s="270" t="s">
        <v>3</v>
      </c>
      <c r="L6" s="270" t="s">
        <v>4</v>
      </c>
      <c r="M6" s="227" t="s">
        <v>277</v>
      </c>
    </row>
    <row r="7" spans="1:13" s="8" customFormat="1" ht="36.75" customHeight="1" hidden="1">
      <c r="A7" s="270"/>
      <c r="B7" s="24"/>
      <c r="C7" s="267"/>
      <c r="D7" s="266"/>
      <c r="E7" s="266"/>
      <c r="F7" s="266"/>
      <c r="G7" s="266"/>
      <c r="H7" s="266"/>
      <c r="I7" s="266"/>
      <c r="J7" s="266"/>
      <c r="K7" s="266"/>
      <c r="L7" s="268"/>
      <c r="M7" s="64"/>
    </row>
    <row r="8" spans="1:13" s="8" customFormat="1" ht="15">
      <c r="A8" s="270">
        <v>1</v>
      </c>
      <c r="B8" s="259">
        <v>2</v>
      </c>
      <c r="C8" s="259">
        <v>3</v>
      </c>
      <c r="D8" s="259">
        <v>4</v>
      </c>
      <c r="E8" s="270">
        <v>5</v>
      </c>
      <c r="F8" s="270">
        <v>6</v>
      </c>
      <c r="G8" s="270">
        <v>7</v>
      </c>
      <c r="H8" s="270">
        <v>8</v>
      </c>
      <c r="I8" s="270">
        <v>9</v>
      </c>
      <c r="J8" s="270">
        <v>10</v>
      </c>
      <c r="K8" s="270">
        <v>11</v>
      </c>
      <c r="L8" s="270">
        <v>12</v>
      </c>
      <c r="M8" s="270">
        <v>13</v>
      </c>
    </row>
    <row r="9" spans="1:11" s="8" customFormat="1" ht="57.75" customHeight="1" hidden="1">
      <c r="A9" s="16"/>
      <c r="B9" s="57" t="s">
        <v>185</v>
      </c>
      <c r="C9" s="58"/>
      <c r="D9" s="58"/>
      <c r="E9" s="271"/>
      <c r="F9" s="271"/>
      <c r="G9" s="16"/>
      <c r="H9" s="271"/>
      <c r="I9" s="271"/>
      <c r="J9" s="271"/>
      <c r="K9" s="271"/>
    </row>
    <row r="10" spans="1:11" s="8" customFormat="1" ht="15.75" hidden="1">
      <c r="A10" s="272"/>
      <c r="B10" s="273" t="s">
        <v>63</v>
      </c>
      <c r="C10" s="64"/>
      <c r="D10" s="64"/>
      <c r="E10" s="156"/>
      <c r="F10" s="157"/>
      <c r="G10" s="64"/>
      <c r="H10" s="156"/>
      <c r="I10" s="157"/>
      <c r="J10" s="156"/>
      <c r="K10" s="157"/>
    </row>
    <row r="11" spans="1:11" s="8" customFormat="1" ht="48" customHeight="1" hidden="1">
      <c r="A11" s="22"/>
      <c r="B11" s="17" t="s">
        <v>125</v>
      </c>
      <c r="C11" s="16" t="s">
        <v>73</v>
      </c>
      <c r="D11" s="274" t="s">
        <v>126</v>
      </c>
      <c r="E11" s="275">
        <v>0</v>
      </c>
      <c r="F11" s="59">
        <v>0</v>
      </c>
      <c r="G11" s="16"/>
      <c r="H11" s="275">
        <v>0</v>
      </c>
      <c r="I11" s="59">
        <v>0</v>
      </c>
      <c r="J11" s="59">
        <v>0</v>
      </c>
      <c r="K11" s="59">
        <v>0</v>
      </c>
    </row>
    <row r="12" spans="1:11" s="8" customFormat="1" ht="15.75" hidden="1">
      <c r="A12" s="272"/>
      <c r="B12" s="273" t="s">
        <v>64</v>
      </c>
      <c r="C12" s="156"/>
      <c r="D12" s="276"/>
      <c r="E12" s="276"/>
      <c r="F12" s="276"/>
      <c r="G12" s="276"/>
      <c r="H12" s="276"/>
      <c r="I12" s="276"/>
      <c r="J12" s="276"/>
      <c r="K12" s="157"/>
    </row>
    <row r="13" spans="1:11" s="8" customFormat="1" ht="37.5" customHeight="1" hidden="1">
      <c r="A13" s="22"/>
      <c r="B13" s="60" t="s">
        <v>127</v>
      </c>
      <c r="C13" s="16"/>
      <c r="D13" s="43" t="s">
        <v>128</v>
      </c>
      <c r="E13" s="59">
        <v>0</v>
      </c>
      <c r="F13" s="59">
        <v>0</v>
      </c>
      <c r="G13" s="16"/>
      <c r="H13" s="59">
        <v>0</v>
      </c>
      <c r="I13" s="59">
        <v>0</v>
      </c>
      <c r="J13" s="59">
        <v>0</v>
      </c>
      <c r="K13" s="59">
        <v>0</v>
      </c>
    </row>
    <row r="14" spans="1:11" s="8" customFormat="1" ht="15.75" hidden="1">
      <c r="A14" s="272"/>
      <c r="B14" s="273" t="s">
        <v>66</v>
      </c>
      <c r="C14" s="156"/>
      <c r="D14" s="276"/>
      <c r="E14" s="276"/>
      <c r="F14" s="276"/>
      <c r="G14" s="276"/>
      <c r="H14" s="276"/>
      <c r="I14" s="276"/>
      <c r="J14" s="276"/>
      <c r="K14" s="157"/>
    </row>
    <row r="15" spans="1:11" s="8" customFormat="1" ht="23.25" customHeight="1" hidden="1">
      <c r="A15" s="22"/>
      <c r="B15" s="60" t="s">
        <v>129</v>
      </c>
      <c r="C15" s="16" t="s">
        <v>114</v>
      </c>
      <c r="D15" s="61" t="s">
        <v>130</v>
      </c>
      <c r="E15" s="277">
        <v>0</v>
      </c>
      <c r="F15" s="277">
        <v>0</v>
      </c>
      <c r="G15" s="16"/>
      <c r="H15" s="277">
        <v>0</v>
      </c>
      <c r="I15" s="59">
        <v>0</v>
      </c>
      <c r="J15" s="59">
        <v>0</v>
      </c>
      <c r="K15" s="59">
        <v>0</v>
      </c>
    </row>
    <row r="16" spans="1:11" s="8" customFormat="1" ht="15.75" customHeight="1" hidden="1">
      <c r="A16" s="22"/>
      <c r="B16" s="60"/>
      <c r="C16" s="16"/>
      <c r="D16" s="16"/>
      <c r="E16" s="278"/>
      <c r="F16" s="278"/>
      <c r="G16" s="16"/>
      <c r="H16" s="278"/>
      <c r="I16" s="278"/>
      <c r="J16" s="278"/>
      <c r="K16" s="278"/>
    </row>
    <row r="17" spans="1:13" s="8" customFormat="1" ht="101.25" customHeight="1" hidden="1">
      <c r="A17" s="16"/>
      <c r="B17" s="57" t="s">
        <v>156</v>
      </c>
      <c r="C17" s="58"/>
      <c r="D17" s="58"/>
      <c r="E17" s="271"/>
      <c r="F17" s="271"/>
      <c r="G17" s="16"/>
      <c r="H17" s="271"/>
      <c r="I17" s="271"/>
      <c r="J17" s="271"/>
      <c r="K17" s="271"/>
      <c r="L17" s="64"/>
      <c r="M17" s="64"/>
    </row>
    <row r="18" spans="1:13" s="8" customFormat="1" ht="18" customHeight="1">
      <c r="A18" s="272"/>
      <c r="B18" s="273" t="s">
        <v>63</v>
      </c>
      <c r="C18" s="64"/>
      <c r="D18" s="64"/>
      <c r="E18" s="156"/>
      <c r="F18" s="157"/>
      <c r="G18" s="64"/>
      <c r="H18" s="156"/>
      <c r="I18" s="157"/>
      <c r="J18" s="156"/>
      <c r="K18" s="157"/>
      <c r="L18" s="64"/>
      <c r="M18" s="64"/>
    </row>
    <row r="19" spans="1:13" s="8" customFormat="1" ht="31.5" customHeight="1" hidden="1">
      <c r="A19" s="22"/>
      <c r="B19" s="17" t="s">
        <v>145</v>
      </c>
      <c r="C19" s="16" t="s">
        <v>135</v>
      </c>
      <c r="D19" s="279" t="s">
        <v>225</v>
      </c>
      <c r="E19" s="59"/>
      <c r="F19" s="59"/>
      <c r="G19" s="16"/>
      <c r="H19" s="59"/>
      <c r="I19" s="59"/>
      <c r="J19" s="59"/>
      <c r="K19" s="59"/>
      <c r="L19" s="64"/>
      <c r="M19" s="64"/>
    </row>
    <row r="20" spans="1:13" s="8" customFormat="1" ht="90.75" customHeight="1">
      <c r="A20" s="22" t="s">
        <v>158</v>
      </c>
      <c r="B20" s="17" t="s">
        <v>157</v>
      </c>
      <c r="C20" s="16" t="s">
        <v>161</v>
      </c>
      <c r="D20" s="280"/>
      <c r="E20" s="62">
        <v>270.75</v>
      </c>
      <c r="F20" s="62"/>
      <c r="G20" s="62">
        <f>E20</f>
        <v>270.75</v>
      </c>
      <c r="H20" s="62">
        <v>300</v>
      </c>
      <c r="I20" s="59"/>
      <c r="J20" s="62">
        <f>H20</f>
        <v>300</v>
      </c>
      <c r="K20" s="59">
        <v>300</v>
      </c>
      <c r="L20" s="64"/>
      <c r="M20" s="62">
        <f>K20</f>
        <v>300</v>
      </c>
    </row>
    <row r="21" spans="1:13" s="8" customFormat="1" ht="21.75" customHeight="1" hidden="1">
      <c r="A21" s="22"/>
      <c r="B21" s="17" t="s">
        <v>146</v>
      </c>
      <c r="C21" s="16" t="s">
        <v>135</v>
      </c>
      <c r="D21" s="281"/>
      <c r="E21" s="59"/>
      <c r="F21" s="59"/>
      <c r="G21" s="16"/>
      <c r="H21" s="59"/>
      <c r="I21" s="59"/>
      <c r="J21" s="59"/>
      <c r="K21" s="59"/>
      <c r="L21" s="64"/>
      <c r="M21" s="62"/>
    </row>
    <row r="22" spans="1:13" s="8" customFormat="1" ht="72" customHeight="1" hidden="1">
      <c r="A22" s="22"/>
      <c r="B22" s="17" t="s">
        <v>147</v>
      </c>
      <c r="C22" s="16" t="s">
        <v>135</v>
      </c>
      <c r="D22" s="282" t="s">
        <v>150</v>
      </c>
      <c r="E22" s="59"/>
      <c r="F22" s="59"/>
      <c r="G22" s="16"/>
      <c r="H22" s="59"/>
      <c r="I22" s="59"/>
      <c r="J22" s="59"/>
      <c r="K22" s="59"/>
      <c r="L22" s="64"/>
      <c r="M22" s="62"/>
    </row>
    <row r="23" spans="1:13" s="8" customFormat="1" ht="59.25" customHeight="1" hidden="1">
      <c r="A23" s="22"/>
      <c r="B23" s="17" t="s">
        <v>148</v>
      </c>
      <c r="C23" s="16" t="s">
        <v>149</v>
      </c>
      <c r="D23" s="282" t="s">
        <v>151</v>
      </c>
      <c r="E23" s="277"/>
      <c r="F23" s="59"/>
      <c r="G23" s="16"/>
      <c r="H23" s="277"/>
      <c r="I23" s="277"/>
      <c r="J23" s="277"/>
      <c r="K23" s="59"/>
      <c r="L23" s="64"/>
      <c r="M23" s="62"/>
    </row>
    <row r="24" spans="1:13" s="8" customFormat="1" ht="15.75">
      <c r="A24" s="272">
        <v>2</v>
      </c>
      <c r="B24" s="273" t="s">
        <v>64</v>
      </c>
      <c r="C24" s="156"/>
      <c r="D24" s="276"/>
      <c r="E24" s="276"/>
      <c r="F24" s="276"/>
      <c r="G24" s="276"/>
      <c r="H24" s="276"/>
      <c r="I24" s="276"/>
      <c r="J24" s="276"/>
      <c r="K24" s="157"/>
      <c r="L24" s="64"/>
      <c r="M24" s="62"/>
    </row>
    <row r="25" spans="1:13" s="8" customFormat="1" ht="52.5" customHeight="1">
      <c r="A25" s="22" t="s">
        <v>23</v>
      </c>
      <c r="B25" s="28" t="s">
        <v>159</v>
      </c>
      <c r="C25" s="16" t="s">
        <v>161</v>
      </c>
      <c r="D25" s="283" t="s">
        <v>162</v>
      </c>
      <c r="E25" s="59">
        <v>35987</v>
      </c>
      <c r="F25" s="59"/>
      <c r="G25" s="59">
        <f>E25</f>
        <v>35987</v>
      </c>
      <c r="H25" s="59">
        <v>34450</v>
      </c>
      <c r="I25" s="59"/>
      <c r="J25" s="59">
        <f>H25</f>
        <v>34450</v>
      </c>
      <c r="K25" s="59">
        <v>36000</v>
      </c>
      <c r="L25" s="64"/>
      <c r="M25" s="62">
        <f>K25</f>
        <v>36000</v>
      </c>
    </row>
    <row r="26" spans="1:13" s="8" customFormat="1" ht="34.5" customHeight="1">
      <c r="A26" s="65" t="s">
        <v>97</v>
      </c>
      <c r="B26" s="284" t="s">
        <v>160</v>
      </c>
      <c r="C26" s="16" t="s">
        <v>161</v>
      </c>
      <c r="D26" s="285" t="s">
        <v>162</v>
      </c>
      <c r="E26" s="65">
        <v>18</v>
      </c>
      <c r="F26" s="65"/>
      <c r="G26" s="59">
        <f>E26</f>
        <v>18</v>
      </c>
      <c r="H26" s="65">
        <v>13</v>
      </c>
      <c r="I26" s="65"/>
      <c r="J26" s="65">
        <f>H26</f>
        <v>13</v>
      </c>
      <c r="K26" s="65">
        <v>20</v>
      </c>
      <c r="L26" s="64"/>
      <c r="M26" s="62">
        <f>K26</f>
        <v>20</v>
      </c>
    </row>
    <row r="27" spans="1:13" s="8" customFormat="1" ht="21" customHeight="1">
      <c r="A27" s="272">
        <v>3</v>
      </c>
      <c r="B27" s="273" t="s">
        <v>65</v>
      </c>
      <c r="C27" s="286"/>
      <c r="D27" s="286"/>
      <c r="E27" s="286"/>
      <c r="F27" s="286"/>
      <c r="G27" s="286"/>
      <c r="H27" s="286"/>
      <c r="I27" s="286"/>
      <c r="J27" s="286"/>
      <c r="K27" s="286"/>
      <c r="L27" s="64"/>
      <c r="M27" s="62"/>
    </row>
    <row r="28" spans="1:13" s="8" customFormat="1" ht="34.5" customHeight="1">
      <c r="A28" s="287" t="s">
        <v>163</v>
      </c>
      <c r="B28" s="285" t="s">
        <v>166</v>
      </c>
      <c r="C28" s="16" t="s">
        <v>161</v>
      </c>
      <c r="D28" s="65" t="s">
        <v>169</v>
      </c>
      <c r="E28" s="288">
        <f>E25/E20</f>
        <v>132.91597414589106</v>
      </c>
      <c r="F28" s="288"/>
      <c r="G28" s="288">
        <f>E28+F28</f>
        <v>132.91597414589106</v>
      </c>
      <c r="H28" s="288">
        <f>H25/H20</f>
        <v>114.83333333333333</v>
      </c>
      <c r="I28" s="288"/>
      <c r="J28" s="288">
        <f>H28</f>
        <v>114.83333333333333</v>
      </c>
      <c r="K28" s="65">
        <f>K25/K20</f>
        <v>120</v>
      </c>
      <c r="L28" s="64"/>
      <c r="M28" s="62">
        <f>K28</f>
        <v>120</v>
      </c>
    </row>
    <row r="29" spans="1:13" s="8" customFormat="1" ht="33" customHeight="1">
      <c r="A29" s="287" t="s">
        <v>164</v>
      </c>
      <c r="B29" s="285" t="s">
        <v>167</v>
      </c>
      <c r="C29" s="16" t="s">
        <v>161</v>
      </c>
      <c r="D29" s="65" t="s">
        <v>170</v>
      </c>
      <c r="E29" s="288">
        <f>E26/E20</f>
        <v>0.0664819944598338</v>
      </c>
      <c r="F29" s="288"/>
      <c r="G29" s="288">
        <f>E29+F29</f>
        <v>0.0664819944598338</v>
      </c>
      <c r="H29" s="67">
        <f>H26/H20</f>
        <v>0.043333333333333335</v>
      </c>
      <c r="I29" s="288"/>
      <c r="J29" s="67">
        <f>H29</f>
        <v>0.043333333333333335</v>
      </c>
      <c r="K29" s="67">
        <f>K26/K20</f>
        <v>0.06666666666666667</v>
      </c>
      <c r="L29" s="64"/>
      <c r="M29" s="62">
        <f aca="true" t="shared" si="0" ref="M29:M91">K29</f>
        <v>0.06666666666666667</v>
      </c>
    </row>
    <row r="30" spans="1:13" s="8" customFormat="1" ht="32.25" customHeight="1">
      <c r="A30" s="22" t="s">
        <v>165</v>
      </c>
      <c r="B30" s="29" t="s">
        <v>168</v>
      </c>
      <c r="C30" s="16" t="s">
        <v>73</v>
      </c>
      <c r="D30" s="270" t="s">
        <v>130</v>
      </c>
      <c r="E30" s="277">
        <f>'2019-2(6.1;6.2;6.3,6.4)'!C23/E20</f>
        <v>186249.14312096027</v>
      </c>
      <c r="F30" s="277">
        <f>'2019-2(6.1;6.2;6.3,6.4)'!D23/'2019-2(8.1,8.2)'!E20</f>
        <v>22674.837192982457</v>
      </c>
      <c r="G30" s="288">
        <f>'2019-2(6.1;6.2;6.3,6.4)'!F23/G20</f>
        <v>208923.98031394274</v>
      </c>
      <c r="H30" s="277">
        <f>'2019-2(6.1;6.2;6.3,6.4)'!G23/'2019-2(8.1,8.2)'!H20</f>
        <v>247033.92666666667</v>
      </c>
      <c r="I30" s="277">
        <f>'2019-2(6.1;6.2;6.3,6.4)'!H23/'2019-2(8.1,8.2)'!H20</f>
        <v>10727.38</v>
      </c>
      <c r="J30" s="288">
        <f>H30+I30</f>
        <v>257761.30666666667</v>
      </c>
      <c r="K30" s="277">
        <f>'2019-2(6.1;6.2;6.3,6.4)'!K23/'2019-2(8.1,8.2)'!K20</f>
        <v>311452</v>
      </c>
      <c r="L30" s="277">
        <f>'2019-2(6.1;6.2;6.3,6.4)'!M23/K20</f>
        <v>6666.666666666667</v>
      </c>
      <c r="M30" s="62">
        <f>K30+L30</f>
        <v>318118.6666666667</v>
      </c>
    </row>
    <row r="31" spans="1:13" s="8" customFormat="1" ht="15.75" hidden="1">
      <c r="A31" s="272"/>
      <c r="B31" s="273" t="s">
        <v>66</v>
      </c>
      <c r="C31" s="156"/>
      <c r="D31" s="276"/>
      <c r="E31" s="276"/>
      <c r="F31" s="276"/>
      <c r="G31" s="276"/>
      <c r="H31" s="276"/>
      <c r="I31" s="276"/>
      <c r="J31" s="276"/>
      <c r="K31" s="157"/>
      <c r="M31" s="62">
        <f t="shared" si="0"/>
        <v>0</v>
      </c>
    </row>
    <row r="32" spans="1:13" s="8" customFormat="1" ht="39" customHeight="1" hidden="1">
      <c r="A32" s="22"/>
      <c r="B32" s="60"/>
      <c r="C32" s="16" t="s">
        <v>114</v>
      </c>
      <c r="D32" s="270" t="s">
        <v>130</v>
      </c>
      <c r="E32" s="277"/>
      <c r="F32" s="277"/>
      <c r="G32" s="16"/>
      <c r="H32" s="277"/>
      <c r="I32" s="277"/>
      <c r="J32" s="277"/>
      <c r="K32" s="277"/>
      <c r="M32" s="62">
        <f t="shared" si="0"/>
        <v>0</v>
      </c>
    </row>
    <row r="33" spans="1:13" s="8" customFormat="1" ht="108.75" customHeight="1" hidden="1">
      <c r="A33" s="16"/>
      <c r="B33" s="289"/>
      <c r="C33" s="58"/>
      <c r="D33" s="58"/>
      <c r="E33" s="271"/>
      <c r="F33" s="271"/>
      <c r="G33" s="16"/>
      <c r="H33" s="271"/>
      <c r="I33" s="271"/>
      <c r="J33" s="271"/>
      <c r="K33" s="271"/>
      <c r="M33" s="62">
        <f t="shared" si="0"/>
        <v>0</v>
      </c>
    </row>
    <row r="34" spans="1:13" s="8" customFormat="1" ht="15.75" hidden="1">
      <c r="A34" s="272"/>
      <c r="B34" s="273" t="s">
        <v>63</v>
      </c>
      <c r="C34" s="64"/>
      <c r="D34" s="64"/>
      <c r="E34" s="156"/>
      <c r="F34" s="157"/>
      <c r="G34" s="64"/>
      <c r="H34" s="156"/>
      <c r="I34" s="157"/>
      <c r="J34" s="156"/>
      <c r="K34" s="157"/>
      <c r="M34" s="62">
        <f t="shared" si="0"/>
        <v>0</v>
      </c>
    </row>
    <row r="35" spans="1:13" s="8" customFormat="1" ht="64.5" customHeight="1" hidden="1">
      <c r="A35" s="22"/>
      <c r="B35" s="290" t="s">
        <v>133</v>
      </c>
      <c r="C35" s="16" t="s">
        <v>73</v>
      </c>
      <c r="D35" s="270" t="s">
        <v>132</v>
      </c>
      <c r="E35" s="59"/>
      <c r="F35" s="59"/>
      <c r="G35" s="16"/>
      <c r="H35" s="59"/>
      <c r="I35" s="59"/>
      <c r="J35" s="59"/>
      <c r="K35" s="59"/>
      <c r="M35" s="62">
        <f t="shared" si="0"/>
        <v>0</v>
      </c>
    </row>
    <row r="36" spans="1:13" s="8" customFormat="1" ht="15.75" hidden="1">
      <c r="A36" s="272"/>
      <c r="B36" s="273" t="s">
        <v>64</v>
      </c>
      <c r="C36" s="156"/>
      <c r="D36" s="276"/>
      <c r="E36" s="276"/>
      <c r="F36" s="276"/>
      <c r="G36" s="276"/>
      <c r="H36" s="276"/>
      <c r="I36" s="276"/>
      <c r="J36" s="276"/>
      <c r="K36" s="157"/>
      <c r="M36" s="62">
        <f t="shared" si="0"/>
        <v>0</v>
      </c>
    </row>
    <row r="37" spans="1:13" s="8" customFormat="1" ht="52.5" customHeight="1" hidden="1">
      <c r="A37" s="22"/>
      <c r="B37" s="29" t="s">
        <v>134</v>
      </c>
      <c r="C37" s="16" t="s">
        <v>135</v>
      </c>
      <c r="D37" s="43" t="s">
        <v>136</v>
      </c>
      <c r="E37" s="59">
        <v>1</v>
      </c>
      <c r="F37" s="59"/>
      <c r="G37" s="16"/>
      <c r="H37" s="59">
        <v>7</v>
      </c>
      <c r="I37" s="59"/>
      <c r="J37" s="59"/>
      <c r="K37" s="59"/>
      <c r="M37" s="62">
        <f t="shared" si="0"/>
        <v>0</v>
      </c>
    </row>
    <row r="38" spans="1:13" s="8" customFormat="1" ht="15" hidden="1">
      <c r="A38" s="64"/>
      <c r="B38" s="64"/>
      <c r="C38" s="65"/>
      <c r="D38" s="65"/>
      <c r="E38" s="65"/>
      <c r="F38" s="65"/>
      <c r="G38" s="65"/>
      <c r="H38" s="65"/>
      <c r="I38" s="65"/>
      <c r="J38" s="65"/>
      <c r="K38" s="65"/>
      <c r="M38" s="62">
        <f t="shared" si="0"/>
        <v>0</v>
      </c>
    </row>
    <row r="39" spans="1:13" s="8" customFormat="1" ht="21" customHeight="1" hidden="1">
      <c r="A39" s="272"/>
      <c r="B39" s="273" t="s">
        <v>65</v>
      </c>
      <c r="C39" s="156"/>
      <c r="D39" s="276"/>
      <c r="E39" s="276"/>
      <c r="F39" s="276"/>
      <c r="G39" s="276"/>
      <c r="H39" s="276"/>
      <c r="I39" s="276"/>
      <c r="J39" s="276"/>
      <c r="K39" s="157"/>
      <c r="M39" s="62">
        <f t="shared" si="0"/>
        <v>0</v>
      </c>
    </row>
    <row r="40" spans="1:13" s="8" customFormat="1" ht="34.5" customHeight="1" hidden="1">
      <c r="A40" s="22"/>
      <c r="B40" s="29" t="s">
        <v>137</v>
      </c>
      <c r="C40" s="16" t="s">
        <v>73</v>
      </c>
      <c r="D40" s="274" t="s">
        <v>130</v>
      </c>
      <c r="E40" s="59">
        <f>E35/E37</f>
        <v>0</v>
      </c>
      <c r="F40" s="59"/>
      <c r="G40" s="16"/>
      <c r="H40" s="59">
        <f>H35/H37</f>
        <v>0</v>
      </c>
      <c r="I40" s="59"/>
      <c r="J40" s="59"/>
      <c r="K40" s="59"/>
      <c r="M40" s="62">
        <f t="shared" si="0"/>
        <v>0</v>
      </c>
    </row>
    <row r="41" spans="1:13" s="8" customFormat="1" ht="15.75" hidden="1">
      <c r="A41" s="272"/>
      <c r="B41" s="273" t="s">
        <v>66</v>
      </c>
      <c r="C41" s="156"/>
      <c r="D41" s="276"/>
      <c r="E41" s="276"/>
      <c r="F41" s="276"/>
      <c r="G41" s="276"/>
      <c r="H41" s="276"/>
      <c r="I41" s="276"/>
      <c r="J41" s="276"/>
      <c r="K41" s="157"/>
      <c r="M41" s="62">
        <f t="shared" si="0"/>
        <v>0</v>
      </c>
    </row>
    <row r="42" spans="1:13" s="8" customFormat="1" ht="39" customHeight="1" hidden="1">
      <c r="A42" s="22"/>
      <c r="B42" s="60" t="s">
        <v>138</v>
      </c>
      <c r="C42" s="16" t="s">
        <v>114</v>
      </c>
      <c r="D42" s="270" t="s">
        <v>130</v>
      </c>
      <c r="E42" s="277">
        <v>97</v>
      </c>
      <c r="F42" s="277"/>
      <c r="G42" s="16"/>
      <c r="H42" s="277">
        <v>160</v>
      </c>
      <c r="I42" s="277"/>
      <c r="J42" s="277"/>
      <c r="K42" s="277"/>
      <c r="M42" s="62">
        <f t="shared" si="0"/>
        <v>0</v>
      </c>
    </row>
    <row r="43" spans="1:13" s="8" customFormat="1" ht="36.75" customHeight="1" hidden="1">
      <c r="A43" s="291"/>
      <c r="B43" s="24"/>
      <c r="C43" s="72"/>
      <c r="D43" s="215"/>
      <c r="E43" s="215"/>
      <c r="F43" s="215"/>
      <c r="G43" s="215"/>
      <c r="H43" s="215"/>
      <c r="I43" s="215"/>
      <c r="J43" s="215"/>
      <c r="K43" s="73"/>
      <c r="M43" s="62">
        <f t="shared" si="0"/>
        <v>0</v>
      </c>
    </row>
    <row r="44" spans="1:13" s="8" customFormat="1" ht="38.25" customHeight="1" hidden="1">
      <c r="A44" s="16"/>
      <c r="B44" s="289" t="s">
        <v>124</v>
      </c>
      <c r="C44" s="58"/>
      <c r="D44" s="58"/>
      <c r="E44" s="271"/>
      <c r="F44" s="271"/>
      <c r="G44" s="16"/>
      <c r="H44" s="271"/>
      <c r="I44" s="271"/>
      <c r="J44" s="271"/>
      <c r="K44" s="271"/>
      <c r="M44" s="62">
        <f t="shared" si="0"/>
        <v>0</v>
      </c>
    </row>
    <row r="45" spans="1:13" s="8" customFormat="1" ht="15.75" hidden="1">
      <c r="A45" s="272"/>
      <c r="B45" s="273" t="s">
        <v>63</v>
      </c>
      <c r="C45" s="64"/>
      <c r="D45" s="64"/>
      <c r="E45" s="156"/>
      <c r="F45" s="157"/>
      <c r="G45" s="64"/>
      <c r="H45" s="156"/>
      <c r="I45" s="157"/>
      <c r="J45" s="156"/>
      <c r="K45" s="157"/>
      <c r="M45" s="62">
        <f t="shared" si="0"/>
        <v>0</v>
      </c>
    </row>
    <row r="46" spans="1:13" s="8" customFormat="1" ht="56.25" customHeight="1" hidden="1">
      <c r="A46" s="22"/>
      <c r="B46" s="17" t="s">
        <v>125</v>
      </c>
      <c r="C46" s="16" t="s">
        <v>73</v>
      </c>
      <c r="D46" s="274" t="s">
        <v>126</v>
      </c>
      <c r="E46" s="59"/>
      <c r="F46" s="59"/>
      <c r="G46" s="16"/>
      <c r="H46" s="59"/>
      <c r="I46" s="59"/>
      <c r="J46" s="59"/>
      <c r="K46" s="59"/>
      <c r="M46" s="62">
        <f t="shared" si="0"/>
        <v>0</v>
      </c>
    </row>
    <row r="47" spans="1:13" s="8" customFormat="1" ht="15.75" hidden="1">
      <c r="A47" s="272"/>
      <c r="B47" s="273" t="s">
        <v>64</v>
      </c>
      <c r="C47" s="156"/>
      <c r="D47" s="276"/>
      <c r="E47" s="276"/>
      <c r="F47" s="276"/>
      <c r="G47" s="276"/>
      <c r="H47" s="276"/>
      <c r="I47" s="276"/>
      <c r="J47" s="276"/>
      <c r="K47" s="157"/>
      <c r="M47" s="62">
        <f t="shared" si="0"/>
        <v>0</v>
      </c>
    </row>
    <row r="48" spans="1:13" s="8" customFormat="1" ht="52.5" customHeight="1" hidden="1">
      <c r="A48" s="22"/>
      <c r="B48" s="60" t="s">
        <v>127</v>
      </c>
      <c r="C48" s="16"/>
      <c r="D48" s="43" t="s">
        <v>128</v>
      </c>
      <c r="E48" s="59"/>
      <c r="F48" s="59"/>
      <c r="G48" s="16"/>
      <c r="H48" s="59"/>
      <c r="I48" s="59"/>
      <c r="J48" s="59"/>
      <c r="K48" s="59"/>
      <c r="M48" s="62">
        <f t="shared" si="0"/>
        <v>0</v>
      </c>
    </row>
    <row r="49" spans="1:13" s="8" customFormat="1" ht="15.75" hidden="1">
      <c r="A49" s="272"/>
      <c r="B49" s="273" t="s">
        <v>66</v>
      </c>
      <c r="C49" s="156"/>
      <c r="D49" s="276"/>
      <c r="E49" s="276"/>
      <c r="F49" s="276"/>
      <c r="G49" s="276"/>
      <c r="H49" s="276"/>
      <c r="I49" s="276"/>
      <c r="J49" s="276"/>
      <c r="K49" s="157"/>
      <c r="M49" s="62">
        <f t="shared" si="0"/>
        <v>0</v>
      </c>
    </row>
    <row r="50" spans="1:13" s="8" customFormat="1" ht="39" customHeight="1" hidden="1">
      <c r="A50" s="22"/>
      <c r="B50" s="60" t="s">
        <v>129</v>
      </c>
      <c r="C50" s="16" t="s">
        <v>114</v>
      </c>
      <c r="D50" s="61" t="s">
        <v>130</v>
      </c>
      <c r="E50" s="277">
        <v>100</v>
      </c>
      <c r="F50" s="277"/>
      <c r="G50" s="16"/>
      <c r="H50" s="277"/>
      <c r="I50" s="277"/>
      <c r="J50" s="277"/>
      <c r="K50" s="277"/>
      <c r="M50" s="62">
        <f t="shared" si="0"/>
        <v>0</v>
      </c>
    </row>
    <row r="51" spans="1:13" s="8" customFormat="1" ht="36.75" customHeight="1" hidden="1">
      <c r="A51" s="291"/>
      <c r="B51" s="24"/>
      <c r="C51" s="72"/>
      <c r="D51" s="215"/>
      <c r="E51" s="215"/>
      <c r="F51" s="215"/>
      <c r="G51" s="215"/>
      <c r="H51" s="215"/>
      <c r="I51" s="215"/>
      <c r="J51" s="215"/>
      <c r="K51" s="73"/>
      <c r="M51" s="62">
        <f t="shared" si="0"/>
        <v>0</v>
      </c>
    </row>
    <row r="52" spans="1:13" s="8" customFormat="1" ht="53.25" customHeight="1" hidden="1">
      <c r="A52" s="16"/>
      <c r="B52" s="289" t="s">
        <v>131</v>
      </c>
      <c r="C52" s="58"/>
      <c r="D52" s="58"/>
      <c r="E52" s="271"/>
      <c r="F52" s="271"/>
      <c r="G52" s="16"/>
      <c r="H52" s="271"/>
      <c r="I52" s="271"/>
      <c r="J52" s="271"/>
      <c r="K52" s="271"/>
      <c r="M52" s="62">
        <f t="shared" si="0"/>
        <v>0</v>
      </c>
    </row>
    <row r="53" spans="1:13" s="8" customFormat="1" ht="15.75" hidden="1">
      <c r="A53" s="272"/>
      <c r="B53" s="273" t="s">
        <v>63</v>
      </c>
      <c r="C53" s="64"/>
      <c r="D53" s="64"/>
      <c r="E53" s="156"/>
      <c r="F53" s="157"/>
      <c r="G53" s="64"/>
      <c r="H53" s="156"/>
      <c r="I53" s="157"/>
      <c r="J53" s="156"/>
      <c r="K53" s="157"/>
      <c r="M53" s="62">
        <f t="shared" si="0"/>
        <v>0</v>
      </c>
    </row>
    <row r="54" spans="1:13" s="8" customFormat="1" ht="64.5" customHeight="1" hidden="1">
      <c r="A54" s="22"/>
      <c r="B54" s="290" t="s">
        <v>133</v>
      </c>
      <c r="C54" s="16" t="s">
        <v>73</v>
      </c>
      <c r="D54" s="270" t="s">
        <v>141</v>
      </c>
      <c r="E54" s="59"/>
      <c r="F54" s="59"/>
      <c r="G54" s="16"/>
      <c r="H54" s="59"/>
      <c r="I54" s="59"/>
      <c r="J54" s="59">
        <v>98000</v>
      </c>
      <c r="K54" s="59"/>
      <c r="M54" s="62">
        <f t="shared" si="0"/>
        <v>0</v>
      </c>
    </row>
    <row r="55" spans="1:13" s="8" customFormat="1" ht="15.75" hidden="1">
      <c r="A55" s="272"/>
      <c r="B55" s="273" t="s">
        <v>64</v>
      </c>
      <c r="C55" s="156"/>
      <c r="D55" s="276"/>
      <c r="E55" s="276"/>
      <c r="F55" s="276"/>
      <c r="G55" s="276"/>
      <c r="H55" s="276"/>
      <c r="I55" s="276"/>
      <c r="J55" s="276"/>
      <c r="K55" s="157"/>
      <c r="M55" s="62">
        <f t="shared" si="0"/>
        <v>0</v>
      </c>
    </row>
    <row r="56" spans="1:13" s="8" customFormat="1" ht="52.5" customHeight="1" hidden="1">
      <c r="A56" s="22"/>
      <c r="B56" s="29" t="s">
        <v>134</v>
      </c>
      <c r="C56" s="16" t="s">
        <v>135</v>
      </c>
      <c r="D56" s="43" t="s">
        <v>136</v>
      </c>
      <c r="E56" s="59"/>
      <c r="F56" s="59"/>
      <c r="G56" s="16"/>
      <c r="H56" s="59"/>
      <c r="I56" s="59"/>
      <c r="J56" s="59">
        <v>1</v>
      </c>
      <c r="K56" s="59"/>
      <c r="M56" s="62">
        <f t="shared" si="0"/>
        <v>0</v>
      </c>
    </row>
    <row r="57" spans="1:13" s="8" customFormat="1" ht="15" hidden="1">
      <c r="A57" s="64"/>
      <c r="B57" s="64"/>
      <c r="C57" s="65"/>
      <c r="D57" s="65"/>
      <c r="E57" s="65"/>
      <c r="F57" s="65"/>
      <c r="G57" s="65"/>
      <c r="H57" s="65"/>
      <c r="I57" s="65"/>
      <c r="J57" s="65"/>
      <c r="K57" s="65"/>
      <c r="M57" s="62">
        <f t="shared" si="0"/>
        <v>0</v>
      </c>
    </row>
    <row r="58" spans="1:13" s="8" customFormat="1" ht="21" customHeight="1" hidden="1">
      <c r="A58" s="272"/>
      <c r="B58" s="273" t="s">
        <v>65</v>
      </c>
      <c r="C58" s="156"/>
      <c r="D58" s="276"/>
      <c r="E58" s="276"/>
      <c r="F58" s="276"/>
      <c r="G58" s="276"/>
      <c r="H58" s="276"/>
      <c r="I58" s="276"/>
      <c r="J58" s="276"/>
      <c r="K58" s="157"/>
      <c r="M58" s="62">
        <f t="shared" si="0"/>
        <v>0</v>
      </c>
    </row>
    <row r="59" spans="1:13" s="8" customFormat="1" ht="34.5" customHeight="1" hidden="1">
      <c r="A59" s="22"/>
      <c r="B59" s="29" t="s">
        <v>137</v>
      </c>
      <c r="C59" s="16" t="s">
        <v>73</v>
      </c>
      <c r="D59" s="274" t="s">
        <v>130</v>
      </c>
      <c r="E59" s="59"/>
      <c r="F59" s="59"/>
      <c r="G59" s="16"/>
      <c r="H59" s="59"/>
      <c r="I59" s="59"/>
      <c r="J59" s="59">
        <f>J54/J56</f>
        <v>98000</v>
      </c>
      <c r="K59" s="59"/>
      <c r="M59" s="62">
        <f t="shared" si="0"/>
        <v>0</v>
      </c>
    </row>
    <row r="60" spans="1:13" s="8" customFormat="1" ht="15.75" hidden="1">
      <c r="A60" s="272"/>
      <c r="B60" s="273" t="s">
        <v>66</v>
      </c>
      <c r="C60" s="156"/>
      <c r="D60" s="276"/>
      <c r="E60" s="276"/>
      <c r="F60" s="276"/>
      <c r="G60" s="276"/>
      <c r="H60" s="276"/>
      <c r="I60" s="276"/>
      <c r="J60" s="276"/>
      <c r="K60" s="157"/>
      <c r="M60" s="62">
        <f t="shared" si="0"/>
        <v>0</v>
      </c>
    </row>
    <row r="61" spans="1:13" s="8" customFormat="1" ht="39" customHeight="1" hidden="1">
      <c r="A61" s="22"/>
      <c r="B61" s="60" t="s">
        <v>138</v>
      </c>
      <c r="C61" s="16" t="s">
        <v>114</v>
      </c>
      <c r="D61" s="270" t="s">
        <v>130</v>
      </c>
      <c r="E61" s="277"/>
      <c r="F61" s="277"/>
      <c r="G61" s="16"/>
      <c r="H61" s="277"/>
      <c r="I61" s="277"/>
      <c r="J61" s="277">
        <v>100</v>
      </c>
      <c r="K61" s="277"/>
      <c r="M61" s="62">
        <f t="shared" si="0"/>
        <v>0</v>
      </c>
    </row>
    <row r="62" spans="1:13" s="8" customFormat="1" ht="53.25" customHeight="1" hidden="1">
      <c r="A62" s="16"/>
      <c r="B62" s="289" t="s">
        <v>140</v>
      </c>
      <c r="C62" s="58"/>
      <c r="D62" s="58"/>
      <c r="E62" s="271"/>
      <c r="F62" s="271"/>
      <c r="G62" s="16"/>
      <c r="H62" s="271"/>
      <c r="I62" s="271"/>
      <c r="J62" s="271"/>
      <c r="K62" s="271"/>
      <c r="M62" s="62">
        <f t="shared" si="0"/>
        <v>0</v>
      </c>
    </row>
    <row r="63" spans="1:13" s="8" customFormat="1" ht="15.75" hidden="1">
      <c r="A63" s="272"/>
      <c r="B63" s="273" t="s">
        <v>63</v>
      </c>
      <c r="C63" s="64"/>
      <c r="D63" s="64"/>
      <c r="E63" s="156"/>
      <c r="F63" s="157"/>
      <c r="G63" s="64"/>
      <c r="H63" s="156"/>
      <c r="I63" s="157"/>
      <c r="J63" s="156"/>
      <c r="K63" s="157"/>
      <c r="M63" s="62">
        <f t="shared" si="0"/>
        <v>0</v>
      </c>
    </row>
    <row r="64" spans="1:13" s="8" customFormat="1" ht="64.5" customHeight="1" hidden="1">
      <c r="A64" s="22"/>
      <c r="B64" s="290" t="s">
        <v>133</v>
      </c>
      <c r="C64" s="16" t="s">
        <v>73</v>
      </c>
      <c r="D64" s="270" t="s">
        <v>141</v>
      </c>
      <c r="E64" s="59"/>
      <c r="F64" s="59"/>
      <c r="G64" s="16"/>
      <c r="H64" s="59"/>
      <c r="I64" s="59"/>
      <c r="J64" s="59">
        <v>60000</v>
      </c>
      <c r="K64" s="59"/>
      <c r="M64" s="62">
        <f t="shared" si="0"/>
        <v>0</v>
      </c>
    </row>
    <row r="65" spans="1:13" s="8" customFormat="1" ht="15.75" hidden="1">
      <c r="A65" s="272"/>
      <c r="B65" s="273" t="s">
        <v>64</v>
      </c>
      <c r="C65" s="156"/>
      <c r="D65" s="276"/>
      <c r="E65" s="276"/>
      <c r="F65" s="276"/>
      <c r="G65" s="276"/>
      <c r="H65" s="276"/>
      <c r="I65" s="276"/>
      <c r="J65" s="276"/>
      <c r="K65" s="157"/>
      <c r="M65" s="62">
        <f t="shared" si="0"/>
        <v>0</v>
      </c>
    </row>
    <row r="66" spans="1:13" s="8" customFormat="1" ht="52.5" customHeight="1" hidden="1">
      <c r="A66" s="22"/>
      <c r="B66" s="29" t="s">
        <v>134</v>
      </c>
      <c r="C66" s="16" t="s">
        <v>135</v>
      </c>
      <c r="D66" s="43" t="s">
        <v>136</v>
      </c>
      <c r="E66" s="59"/>
      <c r="F66" s="59"/>
      <c r="G66" s="16"/>
      <c r="H66" s="59"/>
      <c r="I66" s="59"/>
      <c r="J66" s="59">
        <v>1</v>
      </c>
      <c r="K66" s="59"/>
      <c r="M66" s="62">
        <f t="shared" si="0"/>
        <v>0</v>
      </c>
    </row>
    <row r="67" spans="1:13" s="8" customFormat="1" ht="15" hidden="1">
      <c r="A67" s="64"/>
      <c r="B67" s="64"/>
      <c r="C67" s="65"/>
      <c r="D67" s="65"/>
      <c r="E67" s="65"/>
      <c r="F67" s="65"/>
      <c r="G67" s="65"/>
      <c r="H67" s="65"/>
      <c r="I67" s="65"/>
      <c r="J67" s="65"/>
      <c r="K67" s="65"/>
      <c r="M67" s="62">
        <f t="shared" si="0"/>
        <v>0</v>
      </c>
    </row>
    <row r="68" spans="1:13" s="8" customFormat="1" ht="21" customHeight="1" hidden="1">
      <c r="A68" s="272"/>
      <c r="B68" s="273" t="s">
        <v>65</v>
      </c>
      <c r="C68" s="156"/>
      <c r="D68" s="276"/>
      <c r="E68" s="276"/>
      <c r="F68" s="276"/>
      <c r="G68" s="276"/>
      <c r="H68" s="276"/>
      <c r="I68" s="276"/>
      <c r="J68" s="276"/>
      <c r="K68" s="157"/>
      <c r="M68" s="62">
        <f t="shared" si="0"/>
        <v>0</v>
      </c>
    </row>
    <row r="69" spans="1:13" s="8" customFormat="1" ht="34.5" customHeight="1" hidden="1">
      <c r="A69" s="22"/>
      <c r="B69" s="29" t="s">
        <v>137</v>
      </c>
      <c r="C69" s="16" t="s">
        <v>73</v>
      </c>
      <c r="D69" s="274" t="s">
        <v>130</v>
      </c>
      <c r="E69" s="59"/>
      <c r="F69" s="59"/>
      <c r="G69" s="16"/>
      <c r="H69" s="59"/>
      <c r="I69" s="59"/>
      <c r="J69" s="59">
        <f>J64/J66</f>
        <v>60000</v>
      </c>
      <c r="K69" s="59"/>
      <c r="M69" s="62">
        <f t="shared" si="0"/>
        <v>0</v>
      </c>
    </row>
    <row r="70" spans="1:13" s="8" customFormat="1" ht="15.75" hidden="1">
      <c r="A70" s="272"/>
      <c r="B70" s="273" t="s">
        <v>66</v>
      </c>
      <c r="C70" s="156"/>
      <c r="D70" s="276"/>
      <c r="E70" s="276"/>
      <c r="F70" s="276"/>
      <c r="G70" s="276"/>
      <c r="H70" s="276"/>
      <c r="I70" s="276"/>
      <c r="J70" s="276"/>
      <c r="K70" s="157"/>
      <c r="M70" s="62">
        <f t="shared" si="0"/>
        <v>0</v>
      </c>
    </row>
    <row r="71" spans="1:13" s="8" customFormat="1" ht="39" customHeight="1" hidden="1">
      <c r="A71" s="22"/>
      <c r="B71" s="60" t="s">
        <v>138</v>
      </c>
      <c r="C71" s="16" t="s">
        <v>114</v>
      </c>
      <c r="D71" s="270" t="s">
        <v>130</v>
      </c>
      <c r="E71" s="277"/>
      <c r="F71" s="277"/>
      <c r="G71" s="16"/>
      <c r="H71" s="277"/>
      <c r="I71" s="277"/>
      <c r="J71" s="277">
        <v>100</v>
      </c>
      <c r="K71" s="277"/>
      <c r="M71" s="62">
        <f t="shared" si="0"/>
        <v>0</v>
      </c>
    </row>
    <row r="72" spans="1:13" s="8" customFormat="1" ht="72.75" customHeight="1" hidden="1">
      <c r="A72" s="16"/>
      <c r="B72" s="289"/>
      <c r="C72" s="58"/>
      <c r="D72" s="58"/>
      <c r="E72" s="271"/>
      <c r="F72" s="271"/>
      <c r="G72" s="16"/>
      <c r="H72" s="271"/>
      <c r="I72" s="271"/>
      <c r="J72" s="271"/>
      <c r="K72" s="271"/>
      <c r="M72" s="62">
        <f t="shared" si="0"/>
        <v>0</v>
      </c>
    </row>
    <row r="73" spans="1:13" s="8" customFormat="1" ht="15.75" hidden="1">
      <c r="A73" s="272"/>
      <c r="B73" s="273" t="s">
        <v>63</v>
      </c>
      <c r="C73" s="64"/>
      <c r="D73" s="64"/>
      <c r="E73" s="156"/>
      <c r="F73" s="157"/>
      <c r="G73" s="64"/>
      <c r="H73" s="156"/>
      <c r="I73" s="157"/>
      <c r="J73" s="156"/>
      <c r="K73" s="157"/>
      <c r="M73" s="62">
        <f t="shared" si="0"/>
        <v>0</v>
      </c>
    </row>
    <row r="74" spans="1:13" s="8" customFormat="1" ht="64.5" customHeight="1" hidden="1">
      <c r="A74" s="22"/>
      <c r="B74" s="290" t="s">
        <v>133</v>
      </c>
      <c r="C74" s="16" t="s">
        <v>73</v>
      </c>
      <c r="D74" s="270" t="s">
        <v>141</v>
      </c>
      <c r="E74" s="59"/>
      <c r="F74" s="59"/>
      <c r="G74" s="16"/>
      <c r="H74" s="59"/>
      <c r="I74" s="59"/>
      <c r="J74" s="59"/>
      <c r="K74" s="59"/>
      <c r="M74" s="62">
        <f t="shared" si="0"/>
        <v>0</v>
      </c>
    </row>
    <row r="75" spans="1:13" s="8" customFormat="1" ht="15.75" hidden="1">
      <c r="A75" s="272"/>
      <c r="B75" s="273" t="s">
        <v>64</v>
      </c>
      <c r="C75" s="156"/>
      <c r="D75" s="276"/>
      <c r="E75" s="276"/>
      <c r="F75" s="276"/>
      <c r="G75" s="276"/>
      <c r="H75" s="276"/>
      <c r="I75" s="276"/>
      <c r="J75" s="276"/>
      <c r="K75" s="157"/>
      <c r="M75" s="62">
        <f t="shared" si="0"/>
        <v>0</v>
      </c>
    </row>
    <row r="76" spans="1:13" s="8" customFormat="1" ht="52.5" customHeight="1" hidden="1">
      <c r="A76" s="22"/>
      <c r="B76" s="29" t="s">
        <v>134</v>
      </c>
      <c r="C76" s="16" t="s">
        <v>135</v>
      </c>
      <c r="D76" s="43" t="s">
        <v>136</v>
      </c>
      <c r="E76" s="59"/>
      <c r="F76" s="59"/>
      <c r="G76" s="16"/>
      <c r="H76" s="59"/>
      <c r="I76" s="59"/>
      <c r="J76" s="59"/>
      <c r="K76" s="59"/>
      <c r="M76" s="62">
        <f t="shared" si="0"/>
        <v>0</v>
      </c>
    </row>
    <row r="77" spans="1:13" s="8" customFormat="1" ht="15" hidden="1">
      <c r="A77" s="64"/>
      <c r="B77" s="64"/>
      <c r="C77" s="65"/>
      <c r="D77" s="65"/>
      <c r="E77" s="65"/>
      <c r="F77" s="65"/>
      <c r="G77" s="65"/>
      <c r="H77" s="65"/>
      <c r="I77" s="65"/>
      <c r="J77" s="65"/>
      <c r="K77" s="65"/>
      <c r="M77" s="62">
        <f t="shared" si="0"/>
        <v>0</v>
      </c>
    </row>
    <row r="78" spans="1:13" s="8" customFormat="1" ht="21" customHeight="1" hidden="1">
      <c r="A78" s="272"/>
      <c r="B78" s="273" t="s">
        <v>65</v>
      </c>
      <c r="C78" s="156"/>
      <c r="D78" s="276"/>
      <c r="E78" s="276"/>
      <c r="F78" s="276"/>
      <c r="G78" s="276"/>
      <c r="H78" s="276"/>
      <c r="I78" s="276"/>
      <c r="J78" s="276"/>
      <c r="K78" s="157"/>
      <c r="M78" s="62">
        <f t="shared" si="0"/>
        <v>0</v>
      </c>
    </row>
    <row r="79" spans="1:13" s="8" customFormat="1" ht="34.5" customHeight="1" hidden="1">
      <c r="A79" s="22"/>
      <c r="B79" s="29" t="s">
        <v>137</v>
      </c>
      <c r="C79" s="16" t="s">
        <v>73</v>
      </c>
      <c r="D79" s="274" t="s">
        <v>130</v>
      </c>
      <c r="E79" s="59"/>
      <c r="F79" s="59"/>
      <c r="G79" s="16"/>
      <c r="H79" s="59"/>
      <c r="I79" s="59"/>
      <c r="J79" s="59" t="e">
        <f>J74/J76</f>
        <v>#DIV/0!</v>
      </c>
      <c r="K79" s="59"/>
      <c r="M79" s="62">
        <f t="shared" si="0"/>
        <v>0</v>
      </c>
    </row>
    <row r="80" spans="1:13" s="8" customFormat="1" ht="15.75" hidden="1">
      <c r="A80" s="272"/>
      <c r="B80" s="273" t="s">
        <v>66</v>
      </c>
      <c r="C80" s="156"/>
      <c r="D80" s="276"/>
      <c r="E80" s="276"/>
      <c r="F80" s="276"/>
      <c r="G80" s="276"/>
      <c r="H80" s="276"/>
      <c r="I80" s="276"/>
      <c r="J80" s="276"/>
      <c r="K80" s="157"/>
      <c r="M80" s="62">
        <f t="shared" si="0"/>
        <v>0</v>
      </c>
    </row>
    <row r="81" spans="1:13" s="8" customFormat="1" ht="39" customHeight="1" hidden="1">
      <c r="A81" s="22"/>
      <c r="B81" s="60" t="s">
        <v>138</v>
      </c>
      <c r="C81" s="16" t="s">
        <v>114</v>
      </c>
      <c r="D81" s="270" t="s">
        <v>130</v>
      </c>
      <c r="E81" s="277"/>
      <c r="F81" s="277"/>
      <c r="G81" s="16"/>
      <c r="H81" s="277"/>
      <c r="I81" s="277"/>
      <c r="J81" s="292" t="e">
        <f>J79/H30</f>
        <v>#DIV/0!</v>
      </c>
      <c r="K81" s="277"/>
      <c r="M81" s="62">
        <f t="shared" si="0"/>
        <v>0</v>
      </c>
    </row>
    <row r="82" spans="1:13" s="8" customFormat="1" ht="108.75" customHeight="1" hidden="1">
      <c r="A82" s="16"/>
      <c r="B82" s="289"/>
      <c r="C82" s="58"/>
      <c r="D82" s="58"/>
      <c r="E82" s="271"/>
      <c r="F82" s="271"/>
      <c r="G82" s="16"/>
      <c r="H82" s="271"/>
      <c r="I82" s="271"/>
      <c r="J82" s="271"/>
      <c r="K82" s="271"/>
      <c r="M82" s="62">
        <f t="shared" si="0"/>
        <v>0</v>
      </c>
    </row>
    <row r="83" spans="1:13" s="8" customFormat="1" ht="15.75" hidden="1">
      <c r="A83" s="272"/>
      <c r="B83" s="273" t="s">
        <v>63</v>
      </c>
      <c r="C83" s="64"/>
      <c r="D83" s="64"/>
      <c r="E83" s="156"/>
      <c r="F83" s="157"/>
      <c r="G83" s="64"/>
      <c r="H83" s="156"/>
      <c r="I83" s="157"/>
      <c r="J83" s="156"/>
      <c r="K83" s="157"/>
      <c r="M83" s="62">
        <f t="shared" si="0"/>
        <v>0</v>
      </c>
    </row>
    <row r="84" spans="1:13" s="8" customFormat="1" ht="64.5" customHeight="1" hidden="1">
      <c r="A84" s="22"/>
      <c r="B84" s="290" t="s">
        <v>133</v>
      </c>
      <c r="C84" s="16" t="s">
        <v>73</v>
      </c>
      <c r="D84" s="270" t="s">
        <v>141</v>
      </c>
      <c r="E84" s="59"/>
      <c r="F84" s="59"/>
      <c r="G84" s="16"/>
      <c r="H84" s="59"/>
      <c r="I84" s="59"/>
      <c r="J84" s="59"/>
      <c r="K84" s="59"/>
      <c r="M84" s="62">
        <f t="shared" si="0"/>
        <v>0</v>
      </c>
    </row>
    <row r="85" spans="1:13" s="8" customFormat="1" ht="15.75" hidden="1">
      <c r="A85" s="272"/>
      <c r="B85" s="273" t="s">
        <v>64</v>
      </c>
      <c r="C85" s="156"/>
      <c r="D85" s="276"/>
      <c r="E85" s="276"/>
      <c r="F85" s="276"/>
      <c r="G85" s="276"/>
      <c r="H85" s="276"/>
      <c r="I85" s="276"/>
      <c r="J85" s="276"/>
      <c r="K85" s="157"/>
      <c r="M85" s="62">
        <f t="shared" si="0"/>
        <v>0</v>
      </c>
    </row>
    <row r="86" spans="1:13" s="8" customFormat="1" ht="52.5" customHeight="1" hidden="1">
      <c r="A86" s="22"/>
      <c r="B86" s="29" t="s">
        <v>134</v>
      </c>
      <c r="C86" s="16" t="s">
        <v>135</v>
      </c>
      <c r="D86" s="43" t="s">
        <v>136</v>
      </c>
      <c r="E86" s="59"/>
      <c r="F86" s="59"/>
      <c r="G86" s="16"/>
      <c r="H86" s="59"/>
      <c r="I86" s="59"/>
      <c r="J86" s="59"/>
      <c r="K86" s="59"/>
      <c r="M86" s="62">
        <f t="shared" si="0"/>
        <v>0</v>
      </c>
    </row>
    <row r="87" spans="1:13" s="8" customFormat="1" ht="15" hidden="1">
      <c r="A87" s="64"/>
      <c r="B87" s="64"/>
      <c r="C87" s="65"/>
      <c r="D87" s="65"/>
      <c r="E87" s="65"/>
      <c r="F87" s="65"/>
      <c r="G87" s="65"/>
      <c r="H87" s="65"/>
      <c r="I87" s="65"/>
      <c r="J87" s="65"/>
      <c r="K87" s="65"/>
      <c r="M87" s="62">
        <f t="shared" si="0"/>
        <v>0</v>
      </c>
    </row>
    <row r="88" spans="1:13" s="8" customFormat="1" ht="21" customHeight="1" hidden="1">
      <c r="A88" s="272"/>
      <c r="B88" s="273" t="s">
        <v>65</v>
      </c>
      <c r="C88" s="156"/>
      <c r="D88" s="276"/>
      <c r="E88" s="276"/>
      <c r="F88" s="276"/>
      <c r="G88" s="276"/>
      <c r="H88" s="276"/>
      <c r="I88" s="276"/>
      <c r="J88" s="276"/>
      <c r="K88" s="157"/>
      <c r="M88" s="62">
        <f t="shared" si="0"/>
        <v>0</v>
      </c>
    </row>
    <row r="89" spans="1:13" s="8" customFormat="1" ht="34.5" customHeight="1" hidden="1">
      <c r="A89" s="22"/>
      <c r="B89" s="29" t="s">
        <v>137</v>
      </c>
      <c r="C89" s="16" t="s">
        <v>73</v>
      </c>
      <c r="D89" s="274" t="s">
        <v>130</v>
      </c>
      <c r="E89" s="59"/>
      <c r="F89" s="59"/>
      <c r="G89" s="16"/>
      <c r="H89" s="59"/>
      <c r="I89" s="59"/>
      <c r="J89" s="59" t="e">
        <f>J84/J86</f>
        <v>#DIV/0!</v>
      </c>
      <c r="K89" s="59"/>
      <c r="M89" s="62">
        <f t="shared" si="0"/>
        <v>0</v>
      </c>
    </row>
    <row r="90" spans="1:13" s="8" customFormat="1" ht="15.75" hidden="1">
      <c r="A90" s="272"/>
      <c r="B90" s="273" t="s">
        <v>66</v>
      </c>
      <c r="C90" s="156"/>
      <c r="D90" s="276"/>
      <c r="E90" s="276"/>
      <c r="F90" s="276"/>
      <c r="G90" s="276"/>
      <c r="H90" s="276"/>
      <c r="I90" s="276"/>
      <c r="J90" s="276"/>
      <c r="K90" s="157"/>
      <c r="M90" s="62">
        <f t="shared" si="0"/>
        <v>0</v>
      </c>
    </row>
    <row r="91" spans="1:13" s="8" customFormat="1" ht="39" customHeight="1" hidden="1">
      <c r="A91" s="22"/>
      <c r="B91" s="60" t="s">
        <v>138</v>
      </c>
      <c r="C91" s="16" t="s">
        <v>114</v>
      </c>
      <c r="D91" s="270" t="s">
        <v>130</v>
      </c>
      <c r="E91" s="277"/>
      <c r="F91" s="277"/>
      <c r="G91" s="16"/>
      <c r="H91" s="277"/>
      <c r="I91" s="277"/>
      <c r="J91" s="292" t="e">
        <f>J89/H40</f>
        <v>#DIV/0!</v>
      </c>
      <c r="K91" s="277"/>
      <c r="M91" s="62">
        <f t="shared" si="0"/>
        <v>0</v>
      </c>
    </row>
    <row r="92" spans="1:11" s="8" customFormat="1" ht="18.75" customHeight="1">
      <c r="A92" s="293"/>
      <c r="B92" s="294"/>
      <c r="C92" s="295"/>
      <c r="D92" s="296"/>
      <c r="E92" s="297"/>
      <c r="F92" s="297"/>
      <c r="G92" s="295"/>
      <c r="H92" s="297"/>
      <c r="I92" s="297"/>
      <c r="J92" s="297"/>
      <c r="K92" s="297"/>
    </row>
    <row r="93" spans="1:12" s="8" customFormat="1" ht="29.25" customHeight="1">
      <c r="A93" s="34" t="s">
        <v>245</v>
      </c>
      <c r="B93" s="138" t="s">
        <v>280</v>
      </c>
      <c r="C93" s="138"/>
      <c r="D93" s="138"/>
      <c r="E93" s="138"/>
      <c r="F93" s="138"/>
      <c r="G93" s="138"/>
      <c r="H93" s="138"/>
      <c r="I93" s="138"/>
      <c r="J93" s="138"/>
      <c r="K93" s="138"/>
      <c r="L93" s="138"/>
    </row>
    <row r="94" spans="2:4" s="8" customFormat="1" ht="15">
      <c r="B94" s="4"/>
      <c r="C94" s="4"/>
      <c r="D94" s="4"/>
    </row>
    <row r="95" spans="1:12" s="269" customFormat="1" ht="29.25" customHeight="1">
      <c r="A95" s="265" t="s">
        <v>28</v>
      </c>
      <c r="B95" s="265" t="s">
        <v>59</v>
      </c>
      <c r="C95" s="265" t="s">
        <v>60</v>
      </c>
      <c r="D95" s="265" t="s">
        <v>61</v>
      </c>
      <c r="E95" s="266" t="s">
        <v>204</v>
      </c>
      <c r="F95" s="266"/>
      <c r="G95" s="266"/>
      <c r="H95" s="267" t="s">
        <v>258</v>
      </c>
      <c r="I95" s="266"/>
      <c r="J95" s="268"/>
      <c r="K95" s="298"/>
      <c r="L95" s="298"/>
    </row>
    <row r="96" spans="1:12" s="8" customFormat="1" ht="45" customHeight="1">
      <c r="A96" s="258"/>
      <c r="B96" s="258"/>
      <c r="C96" s="258"/>
      <c r="D96" s="258"/>
      <c r="E96" s="270" t="s">
        <v>3</v>
      </c>
      <c r="F96" s="270" t="s">
        <v>4</v>
      </c>
      <c r="G96" s="270" t="s">
        <v>275</v>
      </c>
      <c r="H96" s="270" t="s">
        <v>3</v>
      </c>
      <c r="I96" s="270" t="s">
        <v>4</v>
      </c>
      <c r="J96" s="270" t="s">
        <v>276</v>
      </c>
      <c r="K96" s="296"/>
      <c r="L96" s="296"/>
    </row>
    <row r="97" spans="1:12" s="8" customFormat="1" ht="15">
      <c r="A97" s="270">
        <v>1</v>
      </c>
      <c r="B97" s="259">
        <v>2</v>
      </c>
      <c r="C97" s="270">
        <v>3</v>
      </c>
      <c r="D97" s="270">
        <v>4</v>
      </c>
      <c r="E97" s="270">
        <v>5</v>
      </c>
      <c r="F97" s="270">
        <v>6</v>
      </c>
      <c r="G97" s="270">
        <v>7</v>
      </c>
      <c r="H97" s="270">
        <v>8</v>
      </c>
      <c r="I97" s="270">
        <v>9</v>
      </c>
      <c r="J97" s="270">
        <v>10</v>
      </c>
      <c r="K97" s="296"/>
      <c r="L97" s="296"/>
    </row>
    <row r="98" spans="1:12" s="8" customFormat="1" ht="68.25" customHeight="1" hidden="1">
      <c r="A98" s="3" t="s">
        <v>228</v>
      </c>
      <c r="B98" s="24" t="s">
        <v>156</v>
      </c>
      <c r="C98" s="86"/>
      <c r="D98" s="86"/>
      <c r="E98" s="86"/>
      <c r="F98" s="86"/>
      <c r="G98" s="86"/>
      <c r="H98" s="86"/>
      <c r="I98" s="86"/>
      <c r="J98" s="86"/>
      <c r="K98" s="37"/>
      <c r="L98" s="133"/>
    </row>
    <row r="99" spans="1:12" s="8" customFormat="1" ht="15.75">
      <c r="A99" s="272" t="s">
        <v>29</v>
      </c>
      <c r="B99" s="273" t="s">
        <v>63</v>
      </c>
      <c r="C99" s="16"/>
      <c r="D99" s="227"/>
      <c r="E99" s="299"/>
      <c r="F99" s="299"/>
      <c r="G99" s="64"/>
      <c r="H99" s="156"/>
      <c r="I99" s="157"/>
      <c r="J99" s="299"/>
      <c r="K99" s="300"/>
      <c r="L99" s="133"/>
    </row>
    <row r="100" spans="1:12" s="8" customFormat="1" ht="93" customHeight="1">
      <c r="A100" s="22" t="s">
        <v>158</v>
      </c>
      <c r="B100" s="290" t="s">
        <v>171</v>
      </c>
      <c r="C100" s="16" t="s">
        <v>161</v>
      </c>
      <c r="D100" s="28" t="s">
        <v>226</v>
      </c>
      <c r="E100" s="62">
        <v>300</v>
      </c>
      <c r="F100" s="62"/>
      <c r="G100" s="62">
        <f>E100+F100</f>
        <v>300</v>
      </c>
      <c r="H100" s="62">
        <v>300</v>
      </c>
      <c r="I100" s="63"/>
      <c r="J100" s="59">
        <f>H100</f>
        <v>300</v>
      </c>
      <c r="K100" s="68"/>
      <c r="L100" s="133"/>
    </row>
    <row r="101" spans="1:12" s="8" customFormat="1" ht="15.75">
      <c r="A101" s="272" t="s">
        <v>22</v>
      </c>
      <c r="B101" s="273" t="s">
        <v>64</v>
      </c>
      <c r="C101" s="64"/>
      <c r="D101" s="64"/>
      <c r="E101" s="74"/>
      <c r="F101" s="75"/>
      <c r="G101" s="64"/>
      <c r="H101" s="74"/>
      <c r="I101" s="75"/>
      <c r="J101" s="59">
        <f aca="true" t="shared" si="1" ref="J101:J106">H101</f>
        <v>0</v>
      </c>
      <c r="K101" s="301"/>
      <c r="L101" s="133"/>
    </row>
    <row r="102" spans="1:11" s="8" customFormat="1" ht="34.5" customHeight="1">
      <c r="A102" s="22" t="s">
        <v>23</v>
      </c>
      <c r="B102" s="29" t="s">
        <v>159</v>
      </c>
      <c r="C102" s="16" t="s">
        <v>161</v>
      </c>
      <c r="D102" s="17" t="s">
        <v>162</v>
      </c>
      <c r="E102" s="59">
        <v>36000</v>
      </c>
      <c r="F102" s="59"/>
      <c r="G102" s="59">
        <f>E102+F102</f>
        <v>36000</v>
      </c>
      <c r="H102" s="59">
        <v>36000</v>
      </c>
      <c r="I102" s="59"/>
      <c r="J102" s="59">
        <f t="shared" si="1"/>
        <v>36000</v>
      </c>
      <c r="K102" s="68"/>
    </row>
    <row r="103" spans="1:11" s="8" customFormat="1" ht="34.5" customHeight="1">
      <c r="A103" s="22" t="s">
        <v>97</v>
      </c>
      <c r="B103" s="60" t="s">
        <v>160</v>
      </c>
      <c r="C103" s="16" t="s">
        <v>161</v>
      </c>
      <c r="D103" s="302" t="s">
        <v>162</v>
      </c>
      <c r="E103" s="59">
        <v>20</v>
      </c>
      <c r="F103" s="59"/>
      <c r="G103" s="59">
        <f>E103+F103</f>
        <v>20</v>
      </c>
      <c r="H103" s="59">
        <v>20</v>
      </c>
      <c r="I103" s="59"/>
      <c r="J103" s="59">
        <f t="shared" si="1"/>
        <v>20</v>
      </c>
      <c r="K103" s="68"/>
    </row>
    <row r="104" spans="1:11" s="8" customFormat="1" ht="15.75">
      <c r="A104" s="272" t="s">
        <v>25</v>
      </c>
      <c r="B104" s="273" t="s">
        <v>65</v>
      </c>
      <c r="C104" s="64"/>
      <c r="D104" s="64"/>
      <c r="E104" s="76"/>
      <c r="F104" s="77"/>
      <c r="G104" s="65"/>
      <c r="H104" s="78"/>
      <c r="I104" s="78"/>
      <c r="J104" s="59">
        <f t="shared" si="1"/>
        <v>0</v>
      </c>
      <c r="K104" s="68"/>
    </row>
    <row r="105" spans="1:11" s="8" customFormat="1" ht="36.75" customHeight="1">
      <c r="A105" s="272" t="s">
        <v>163</v>
      </c>
      <c r="B105" s="303" t="s">
        <v>166</v>
      </c>
      <c r="C105" s="16" t="s">
        <v>161</v>
      </c>
      <c r="D105" s="64" t="s">
        <v>169</v>
      </c>
      <c r="E105" s="62">
        <f>E102/E100</f>
        <v>120</v>
      </c>
      <c r="F105" s="66"/>
      <c r="G105" s="67">
        <f>E105</f>
        <v>120</v>
      </c>
      <c r="H105" s="62">
        <f>H102/H100</f>
        <v>120</v>
      </c>
      <c r="I105" s="62"/>
      <c r="J105" s="59">
        <f t="shared" si="1"/>
        <v>120</v>
      </c>
      <c r="K105" s="304"/>
    </row>
    <row r="106" spans="1:11" s="8" customFormat="1" ht="42.75" customHeight="1">
      <c r="A106" s="272" t="s">
        <v>164</v>
      </c>
      <c r="B106" s="303" t="s">
        <v>167</v>
      </c>
      <c r="C106" s="16" t="s">
        <v>161</v>
      </c>
      <c r="D106" s="64" t="s">
        <v>170</v>
      </c>
      <c r="E106" s="62">
        <f>E103/E100</f>
        <v>0.06666666666666667</v>
      </c>
      <c r="F106" s="66"/>
      <c r="G106" s="67">
        <f>E106</f>
        <v>0.06666666666666667</v>
      </c>
      <c r="H106" s="62">
        <f>H103/H100</f>
        <v>0.06666666666666667</v>
      </c>
      <c r="I106" s="62"/>
      <c r="J106" s="59">
        <f t="shared" si="1"/>
        <v>0.06666666666666667</v>
      </c>
      <c r="K106" s="304"/>
    </row>
    <row r="107" spans="1:11" s="8" customFormat="1" ht="44.25" customHeight="1">
      <c r="A107" s="22" t="s">
        <v>165</v>
      </c>
      <c r="B107" s="28" t="s">
        <v>168</v>
      </c>
      <c r="C107" s="16" t="s">
        <v>73</v>
      </c>
      <c r="D107" s="16" t="s">
        <v>130</v>
      </c>
      <c r="E107" s="62">
        <f>'2019-2(1;2;3;4;5;.5.1,5.2)'!D58/'2019-2(8.1,8.2)'!E100</f>
        <v>340970.3340466667</v>
      </c>
      <c r="F107" s="62">
        <f>'2019-2(1;2;3;4;5;.5.1,5.2)'!E58/'2019-2(8.1,8.2)'!E100</f>
        <v>7113.333333333333</v>
      </c>
      <c r="G107" s="62">
        <f>E107+F107</f>
        <v>348083.66738</v>
      </c>
      <c r="H107" s="62">
        <f>'2019-2(1;2;3;4;5;.5.1,5.2)'!H58/'2019-2(8.1,8.2)'!H100</f>
        <v>366104.5778266067</v>
      </c>
      <c r="I107" s="62">
        <f>'2019-2(1;2;3;4;5;.5.1,5.2)'!I58/'2019-2(8.1,8.2)'!H100</f>
        <v>7504.566666666667</v>
      </c>
      <c r="J107" s="59">
        <f>H107+I107</f>
        <v>373609.14449327334</v>
      </c>
      <c r="K107" s="68"/>
    </row>
    <row r="108" spans="1:11" s="8" customFormat="1" ht="15.75" hidden="1">
      <c r="A108" s="272"/>
      <c r="B108" s="273" t="s">
        <v>66</v>
      </c>
      <c r="C108" s="64"/>
      <c r="D108" s="64"/>
      <c r="E108" s="76"/>
      <c r="F108" s="77"/>
      <c r="G108" s="305"/>
      <c r="H108" s="306"/>
      <c r="I108" s="306"/>
      <c r="J108" s="307"/>
      <c r="K108" s="307"/>
    </row>
    <row r="109" spans="1:11" s="8" customFormat="1" ht="39" customHeight="1" hidden="1">
      <c r="A109" s="22"/>
      <c r="B109" s="60"/>
      <c r="C109" s="16"/>
      <c r="D109" s="16"/>
      <c r="E109" s="308"/>
      <c r="F109" s="308"/>
      <c r="G109" s="308"/>
      <c r="H109" s="308"/>
      <c r="I109" s="278"/>
      <c r="J109" s="309"/>
      <c r="K109" s="309"/>
    </row>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75">
    <mergeCell ref="C51:K51"/>
    <mergeCell ref="E53:F53"/>
    <mergeCell ref="H53:I53"/>
    <mergeCell ref="J53:K53"/>
    <mergeCell ref="C55:K55"/>
    <mergeCell ref="C58:K58"/>
    <mergeCell ref="C90:K90"/>
    <mergeCell ref="C65:K65"/>
    <mergeCell ref="C68:K68"/>
    <mergeCell ref="C70:K70"/>
    <mergeCell ref="C80:K80"/>
    <mergeCell ref="E83:F83"/>
    <mergeCell ref="H83:I83"/>
    <mergeCell ref="J83:K83"/>
    <mergeCell ref="C85:K85"/>
    <mergeCell ref="C88:K88"/>
    <mergeCell ref="E10:F10"/>
    <mergeCell ref="H10:I10"/>
    <mergeCell ref="J10:K10"/>
    <mergeCell ref="E18:F18"/>
    <mergeCell ref="H18:I18"/>
    <mergeCell ref="C14:K14"/>
    <mergeCell ref="C75:K75"/>
    <mergeCell ref="C78:K78"/>
    <mergeCell ref="C36:K36"/>
    <mergeCell ref="C39:K39"/>
    <mergeCell ref="C41:K41"/>
    <mergeCell ref="C12:K12"/>
    <mergeCell ref="C60:K60"/>
    <mergeCell ref="E63:F63"/>
    <mergeCell ref="H63:I63"/>
    <mergeCell ref="J63:K63"/>
    <mergeCell ref="C24:K24"/>
    <mergeCell ref="C27:K27"/>
    <mergeCell ref="C31:K31"/>
    <mergeCell ref="D19:D21"/>
    <mergeCell ref="H34:I34"/>
    <mergeCell ref="J34:K34"/>
    <mergeCell ref="E34:F34"/>
    <mergeCell ref="H99:I99"/>
    <mergeCell ref="C43:K43"/>
    <mergeCell ref="E45:F45"/>
    <mergeCell ref="H45:I45"/>
    <mergeCell ref="J45:K45"/>
    <mergeCell ref="C47:K47"/>
    <mergeCell ref="C49:K49"/>
    <mergeCell ref="E73:F73"/>
    <mergeCell ref="H73:I73"/>
    <mergeCell ref="J73:K73"/>
    <mergeCell ref="E108:F108"/>
    <mergeCell ref="H108:I108"/>
    <mergeCell ref="J108:K108"/>
    <mergeCell ref="E101:F101"/>
    <mergeCell ref="H101:I101"/>
    <mergeCell ref="E104:F104"/>
    <mergeCell ref="H104:I104"/>
    <mergeCell ref="B1:L1"/>
    <mergeCell ref="B3:L3"/>
    <mergeCell ref="A5:A6"/>
    <mergeCell ref="B5:B6"/>
    <mergeCell ref="C5:C6"/>
    <mergeCell ref="D5:D6"/>
    <mergeCell ref="E5:G5"/>
    <mergeCell ref="H5:J5"/>
    <mergeCell ref="K5:M5"/>
    <mergeCell ref="C7:L7"/>
    <mergeCell ref="B93:L93"/>
    <mergeCell ref="A95:A96"/>
    <mergeCell ref="B95:B96"/>
    <mergeCell ref="C95:C96"/>
    <mergeCell ref="D95:D96"/>
    <mergeCell ref="E95:G95"/>
    <mergeCell ref="H95:J95"/>
    <mergeCell ref="K95:L95"/>
    <mergeCell ref="J18:K18"/>
  </mergeCells>
  <printOptions horizontalCentered="1"/>
  <pageMargins left="0.2362204724409449" right="0.15748031496062992" top="0.2362204724409449" bottom="0.2362204724409449" header="0.1968503937007874" footer="0.1968503937007874"/>
  <pageSetup fitToHeight="1"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Q32"/>
  <sheetViews>
    <sheetView zoomScaleSheetLayoutView="100" zoomScalePageLayoutView="0" workbookViewId="0" topLeftCell="C1">
      <selection activeCell="D21" sqref="D21:E21"/>
    </sheetView>
  </sheetViews>
  <sheetFormatPr defaultColWidth="8.75390625" defaultRowHeight="15.75"/>
  <cols>
    <col min="1" max="1" width="4.625" style="32" hidden="1" customWidth="1"/>
    <col min="2" max="2" width="5.75390625" style="32" customWidth="1"/>
    <col min="3" max="3" width="29.375" style="32" customWidth="1"/>
    <col min="4" max="4" width="8.625" style="32" customWidth="1"/>
    <col min="5" max="5" width="9.375" style="32" customWidth="1"/>
    <col min="6" max="6" width="8.625" style="32" customWidth="1"/>
    <col min="7" max="7" width="9.50390625" style="32" customWidth="1"/>
    <col min="8" max="8" width="9.00390625" style="32" customWidth="1"/>
    <col min="9" max="9" width="9.50390625" style="32" customWidth="1"/>
    <col min="10" max="10" width="9.00390625" style="32" customWidth="1"/>
    <col min="11" max="12" width="9.25390625" style="32" customWidth="1"/>
    <col min="13" max="13" width="9.50390625" style="32" customWidth="1"/>
    <col min="14" max="14" width="6.75390625" style="32" customWidth="1"/>
    <col min="15" max="15" width="6.00390625" style="32" customWidth="1"/>
    <col min="16" max="17" width="6.50390625" style="32" customWidth="1"/>
    <col min="18" max="16384" width="8.75390625" style="32" customWidth="1"/>
  </cols>
  <sheetData>
    <row r="1" spans="1:5" s="8" customFormat="1" ht="15">
      <c r="A1" s="34" t="s">
        <v>58</v>
      </c>
      <c r="B1" s="239"/>
      <c r="C1" s="239" t="s">
        <v>117</v>
      </c>
      <c r="D1" s="239"/>
      <c r="E1" s="239"/>
    </row>
    <row r="2" spans="9:15" s="8" customFormat="1" ht="15">
      <c r="I2" s="6"/>
      <c r="M2" s="6" t="s">
        <v>81</v>
      </c>
      <c r="N2" s="133"/>
      <c r="O2" s="133"/>
    </row>
    <row r="3" spans="1:15" s="8" customFormat="1" ht="17.25" customHeight="1">
      <c r="A3" s="80" t="s">
        <v>28</v>
      </c>
      <c r="B3" s="79"/>
      <c r="C3" s="103" t="s">
        <v>55</v>
      </c>
      <c r="D3" s="215" t="s">
        <v>253</v>
      </c>
      <c r="E3" s="73"/>
      <c r="F3" s="72" t="s">
        <v>252</v>
      </c>
      <c r="G3" s="73"/>
      <c r="H3" s="103" t="s">
        <v>251</v>
      </c>
      <c r="I3" s="103"/>
      <c r="J3" s="72" t="s">
        <v>204</v>
      </c>
      <c r="K3" s="73"/>
      <c r="L3" s="103" t="s">
        <v>281</v>
      </c>
      <c r="M3" s="103"/>
      <c r="N3" s="240"/>
      <c r="O3" s="240"/>
    </row>
    <row r="4" spans="1:15" s="8" customFormat="1" ht="26.25">
      <c r="A4" s="81"/>
      <c r="B4" s="79"/>
      <c r="C4" s="241"/>
      <c r="D4" s="242" t="s">
        <v>3</v>
      </c>
      <c r="E4" s="216" t="s">
        <v>4</v>
      </c>
      <c r="F4" s="216" t="s">
        <v>3</v>
      </c>
      <c r="G4" s="216" t="s">
        <v>4</v>
      </c>
      <c r="H4" s="86" t="s">
        <v>3</v>
      </c>
      <c r="I4" s="86" t="s">
        <v>4</v>
      </c>
      <c r="J4" s="216" t="s">
        <v>3</v>
      </c>
      <c r="K4" s="216" t="s">
        <v>4</v>
      </c>
      <c r="L4" s="86" t="s">
        <v>3</v>
      </c>
      <c r="M4" s="86" t="s">
        <v>4</v>
      </c>
      <c r="N4" s="133"/>
      <c r="O4" s="37"/>
    </row>
    <row r="5" spans="1:15" s="8" customFormat="1" ht="15">
      <c r="A5" s="36">
        <v>1</v>
      </c>
      <c r="B5" s="38"/>
      <c r="C5" s="86">
        <v>1</v>
      </c>
      <c r="D5" s="71">
        <v>2</v>
      </c>
      <c r="E5" s="86">
        <v>3</v>
      </c>
      <c r="F5" s="86">
        <v>4</v>
      </c>
      <c r="G5" s="86">
        <v>5</v>
      </c>
      <c r="H5" s="86">
        <v>6</v>
      </c>
      <c r="I5" s="86">
        <v>7</v>
      </c>
      <c r="J5" s="86">
        <v>8</v>
      </c>
      <c r="K5" s="86">
        <v>9</v>
      </c>
      <c r="L5" s="86">
        <v>10</v>
      </c>
      <c r="M5" s="86">
        <v>11</v>
      </c>
      <c r="N5" s="133"/>
      <c r="O5" s="37"/>
    </row>
    <row r="6" spans="1:15" s="8" customFormat="1" ht="15" hidden="1">
      <c r="A6" s="36"/>
      <c r="B6" s="37"/>
      <c r="C6" s="218" t="s">
        <v>85</v>
      </c>
      <c r="D6" s="71"/>
      <c r="E6" s="86"/>
      <c r="F6" s="86"/>
      <c r="G6" s="86"/>
      <c r="H6" s="86"/>
      <c r="I6" s="86"/>
      <c r="J6" s="86"/>
      <c r="K6" s="86"/>
      <c r="L6" s="86"/>
      <c r="M6" s="86"/>
      <c r="N6" s="133"/>
      <c r="O6" s="37"/>
    </row>
    <row r="7" spans="1:15" s="8" customFormat="1" ht="15" hidden="1">
      <c r="A7" s="36"/>
      <c r="B7" s="37"/>
      <c r="C7" s="218" t="s">
        <v>85</v>
      </c>
      <c r="D7" s="71"/>
      <c r="E7" s="86"/>
      <c r="F7" s="86"/>
      <c r="G7" s="86"/>
      <c r="H7" s="86"/>
      <c r="I7" s="86"/>
      <c r="J7" s="86"/>
      <c r="K7" s="86"/>
      <c r="L7" s="86"/>
      <c r="M7" s="86"/>
      <c r="N7" s="133"/>
      <c r="O7" s="37"/>
    </row>
    <row r="8" spans="1:15" s="8" customFormat="1" ht="15">
      <c r="A8" s="243" t="s">
        <v>29</v>
      </c>
      <c r="B8" s="244"/>
      <c r="C8" s="28" t="s">
        <v>12</v>
      </c>
      <c r="D8" s="44">
        <f>11704410.18+180960.85</f>
        <v>11885371.03</v>
      </c>
      <c r="E8" s="41" t="s">
        <v>54</v>
      </c>
      <c r="F8" s="40">
        <f>15925628+225015+2740523+22632+32832+16980+59124+33224+171061</f>
        <v>19227019</v>
      </c>
      <c r="G8" s="41" t="s">
        <v>54</v>
      </c>
      <c r="H8" s="40">
        <f>17660220+227460+3268249+17316+35964+19080+64464+3360+36000+601680</f>
        <v>21933793</v>
      </c>
      <c r="I8" s="41" t="s">
        <v>54</v>
      </c>
      <c r="J8" s="40">
        <f>H8*1.094</f>
        <v>23995569.542000003</v>
      </c>
      <c r="K8" s="41" t="s">
        <v>54</v>
      </c>
      <c r="L8" s="40">
        <f>J8*1.076</f>
        <v>25819232.827192005</v>
      </c>
      <c r="M8" s="41" t="s">
        <v>54</v>
      </c>
      <c r="N8" s="133"/>
      <c r="O8" s="70"/>
    </row>
    <row r="9" spans="1:15" s="8" customFormat="1" ht="15">
      <c r="A9" s="243" t="s">
        <v>22</v>
      </c>
      <c r="B9" s="244"/>
      <c r="C9" s="28" t="s">
        <v>13</v>
      </c>
      <c r="D9" s="46">
        <f>4777158.49</f>
        <v>4777158.49</v>
      </c>
      <c r="E9" s="41" t="s">
        <v>54</v>
      </c>
      <c r="F9" s="40">
        <f>8236361+210146</f>
        <v>8446507</v>
      </c>
      <c r="G9" s="41" t="s">
        <v>54</v>
      </c>
      <c r="H9" s="40">
        <f>9390516+230460</f>
        <v>9620976</v>
      </c>
      <c r="I9" s="41" t="s">
        <v>54</v>
      </c>
      <c r="J9" s="40">
        <f>H9*1.094</f>
        <v>10525347.744</v>
      </c>
      <c r="K9" s="41" t="s">
        <v>54</v>
      </c>
      <c r="L9" s="40">
        <f>J9*1.076</f>
        <v>11325274.172544003</v>
      </c>
      <c r="M9" s="41" t="s">
        <v>54</v>
      </c>
      <c r="N9" s="133"/>
      <c r="O9" s="70"/>
    </row>
    <row r="10" spans="1:15" s="8" customFormat="1" ht="15">
      <c r="A10" s="243" t="s">
        <v>25</v>
      </c>
      <c r="B10" s="244"/>
      <c r="C10" s="28" t="s">
        <v>14</v>
      </c>
      <c r="D10" s="46">
        <f>14271101.37</f>
        <v>14271101.37</v>
      </c>
      <c r="E10" s="41" t="s">
        <v>54</v>
      </c>
      <c r="F10" s="41">
        <f>17442491</f>
        <v>17442491</v>
      </c>
      <c r="G10" s="41" t="s">
        <v>54</v>
      </c>
      <c r="H10" s="40">
        <v>26767040</v>
      </c>
      <c r="I10" s="41" t="s">
        <v>54</v>
      </c>
      <c r="J10" s="40">
        <f>H10*1.094</f>
        <v>29283141.76</v>
      </c>
      <c r="K10" s="41" t="s">
        <v>54</v>
      </c>
      <c r="L10" s="40">
        <f>J10*1.076</f>
        <v>31508660.533760004</v>
      </c>
      <c r="M10" s="41" t="s">
        <v>54</v>
      </c>
      <c r="N10" s="133"/>
      <c r="O10" s="70"/>
    </row>
    <row r="11" spans="1:15" s="8" customFormat="1" ht="15">
      <c r="A11" s="243" t="s">
        <v>27</v>
      </c>
      <c r="B11" s="244"/>
      <c r="C11" s="28" t="s">
        <v>15</v>
      </c>
      <c r="D11" s="46">
        <f>2729348.11</f>
        <v>2729348.11</v>
      </c>
      <c r="E11" s="41" t="s">
        <v>54</v>
      </c>
      <c r="F11" s="40">
        <f>3756902+3568001</f>
        <v>7324903</v>
      </c>
      <c r="G11" s="41" t="s">
        <v>54</v>
      </c>
      <c r="H11" s="40">
        <f>4721736+4856868</f>
        <v>9578604</v>
      </c>
      <c r="I11" s="41" t="s">
        <v>54</v>
      </c>
      <c r="J11" s="40">
        <f>H11*1.094</f>
        <v>10478992.776</v>
      </c>
      <c r="K11" s="41" t="s">
        <v>54</v>
      </c>
      <c r="L11" s="40">
        <f>J11*1.076</f>
        <v>11275396.226976002</v>
      </c>
      <c r="M11" s="41" t="s">
        <v>54</v>
      </c>
      <c r="N11" s="133"/>
      <c r="O11" s="70"/>
    </row>
    <row r="12" spans="1:15" s="8" customFormat="1" ht="15">
      <c r="A12" s="245"/>
      <c r="B12" s="246"/>
      <c r="C12" s="247" t="s">
        <v>2</v>
      </c>
      <c r="D12" s="45">
        <f aca="true" t="shared" si="0" ref="D12:M12">SUM(D8:D11)</f>
        <v>33662979</v>
      </c>
      <c r="E12" s="42">
        <f t="shared" si="0"/>
        <v>0</v>
      </c>
      <c r="F12" s="42">
        <f>SUM(F8:F11)</f>
        <v>52440920</v>
      </c>
      <c r="G12" s="42">
        <f t="shared" si="0"/>
        <v>0</v>
      </c>
      <c r="H12" s="42">
        <f t="shared" si="0"/>
        <v>67900413</v>
      </c>
      <c r="I12" s="42">
        <f t="shared" si="0"/>
        <v>0</v>
      </c>
      <c r="J12" s="42">
        <f>H12*1.094</f>
        <v>74283051.82200001</v>
      </c>
      <c r="K12" s="42">
        <f t="shared" si="0"/>
        <v>0</v>
      </c>
      <c r="L12" s="42">
        <f>J12*1.076</f>
        <v>79928563.76047201</v>
      </c>
      <c r="M12" s="42">
        <f t="shared" si="0"/>
        <v>0</v>
      </c>
      <c r="N12" s="133"/>
      <c r="O12" s="70"/>
    </row>
    <row r="13" spans="1:15" s="8" customFormat="1" ht="39">
      <c r="A13" s="248"/>
      <c r="B13" s="249"/>
      <c r="C13" s="250" t="s">
        <v>88</v>
      </c>
      <c r="D13" s="71" t="s">
        <v>8</v>
      </c>
      <c r="E13" s="251" t="s">
        <v>54</v>
      </c>
      <c r="F13" s="86" t="s">
        <v>8</v>
      </c>
      <c r="G13" s="251" t="s">
        <v>54</v>
      </c>
      <c r="H13" s="86" t="s">
        <v>8</v>
      </c>
      <c r="I13" s="251" t="s">
        <v>54</v>
      </c>
      <c r="J13" s="86" t="s">
        <v>8</v>
      </c>
      <c r="K13" s="251" t="s">
        <v>54</v>
      </c>
      <c r="L13" s="86" t="s">
        <v>8</v>
      </c>
      <c r="M13" s="251" t="s">
        <v>54</v>
      </c>
      <c r="N13" s="133"/>
      <c r="O13" s="252"/>
    </row>
    <row r="14" spans="1:15" s="8" customFormat="1" ht="15">
      <c r="A14" s="249"/>
      <c r="B14" s="249"/>
      <c r="C14" s="253"/>
      <c r="D14" s="37"/>
      <c r="E14" s="254"/>
      <c r="F14" s="37"/>
      <c r="G14" s="254"/>
      <c r="H14" s="37"/>
      <c r="I14" s="254"/>
      <c r="J14" s="37"/>
      <c r="M14" s="133"/>
      <c r="N14" s="133"/>
      <c r="O14" s="252"/>
    </row>
    <row r="15" spans="1:15" s="8" customFormat="1" ht="15">
      <c r="A15" s="249"/>
      <c r="B15" s="249"/>
      <c r="C15" s="253"/>
      <c r="D15" s="37"/>
      <c r="E15" s="254"/>
      <c r="F15" s="37"/>
      <c r="G15" s="254"/>
      <c r="H15" s="37"/>
      <c r="I15" s="254"/>
      <c r="J15" s="37"/>
      <c r="M15" s="133"/>
      <c r="N15" s="133"/>
      <c r="O15" s="252"/>
    </row>
    <row r="16" spans="1:6" s="8" customFormat="1" ht="15">
      <c r="A16" s="34" t="s">
        <v>67</v>
      </c>
      <c r="B16" s="255" t="s">
        <v>154</v>
      </c>
      <c r="C16" s="255"/>
      <c r="D16" s="255"/>
      <c r="E16" s="255"/>
      <c r="F16" s="255"/>
    </row>
    <row r="17" spans="1:17" s="8" customFormat="1" ht="17.25" customHeight="1">
      <c r="A17" s="142" t="s">
        <v>28</v>
      </c>
      <c r="B17" s="12"/>
      <c r="C17" s="142" t="s">
        <v>31</v>
      </c>
      <c r="D17" s="72" t="s">
        <v>253</v>
      </c>
      <c r="E17" s="215"/>
      <c r="F17" s="215"/>
      <c r="G17" s="73"/>
      <c r="H17" s="72" t="s">
        <v>282</v>
      </c>
      <c r="I17" s="215"/>
      <c r="J17" s="215"/>
      <c r="K17" s="73"/>
      <c r="L17" s="72" t="s">
        <v>188</v>
      </c>
      <c r="M17" s="73"/>
      <c r="N17" s="72" t="s">
        <v>207</v>
      </c>
      <c r="O17" s="73"/>
      <c r="P17" s="72" t="s">
        <v>283</v>
      </c>
      <c r="Q17" s="73"/>
    </row>
    <row r="18" spans="1:17" s="8" customFormat="1" ht="16.5" customHeight="1">
      <c r="A18" s="221"/>
      <c r="B18" s="256"/>
      <c r="C18" s="221"/>
      <c r="D18" s="80" t="s">
        <v>3</v>
      </c>
      <c r="E18" s="187"/>
      <c r="F18" s="80" t="s">
        <v>4</v>
      </c>
      <c r="G18" s="187"/>
      <c r="H18" s="80" t="s">
        <v>3</v>
      </c>
      <c r="I18" s="187"/>
      <c r="J18" s="80" t="s">
        <v>4</v>
      </c>
      <c r="K18" s="187"/>
      <c r="L18" s="257" t="s">
        <v>6</v>
      </c>
      <c r="M18" s="257" t="s">
        <v>32</v>
      </c>
      <c r="N18" s="257" t="s">
        <v>6</v>
      </c>
      <c r="O18" s="257" t="s">
        <v>32</v>
      </c>
      <c r="P18" s="103" t="s">
        <v>6</v>
      </c>
      <c r="Q18" s="103" t="s">
        <v>32</v>
      </c>
    </row>
    <row r="19" spans="1:17" s="8" customFormat="1" ht="18" customHeight="1" hidden="1">
      <c r="A19" s="221"/>
      <c r="B19" s="256"/>
      <c r="C19" s="221"/>
      <c r="D19" s="81"/>
      <c r="E19" s="188"/>
      <c r="F19" s="81"/>
      <c r="G19" s="188"/>
      <c r="H19" s="81"/>
      <c r="I19" s="188"/>
      <c r="J19" s="81"/>
      <c r="K19" s="188"/>
      <c r="L19" s="257"/>
      <c r="M19" s="257"/>
      <c r="N19" s="257"/>
      <c r="O19" s="257"/>
      <c r="P19" s="103"/>
      <c r="Q19" s="103"/>
    </row>
    <row r="20" spans="1:17" s="8" customFormat="1" ht="48.75" customHeight="1">
      <c r="A20" s="258"/>
      <c r="B20" s="259"/>
      <c r="C20" s="144"/>
      <c r="D20" s="161" t="s">
        <v>34</v>
      </c>
      <c r="E20" s="161" t="s">
        <v>10</v>
      </c>
      <c r="F20" s="161" t="s">
        <v>34</v>
      </c>
      <c r="G20" s="161" t="s">
        <v>10</v>
      </c>
      <c r="H20" s="161" t="s">
        <v>34</v>
      </c>
      <c r="I20" s="161" t="s">
        <v>10</v>
      </c>
      <c r="J20" s="161" t="s">
        <v>34</v>
      </c>
      <c r="K20" s="161" t="s">
        <v>10</v>
      </c>
      <c r="L20" s="81"/>
      <c r="M20" s="81"/>
      <c r="N20" s="81"/>
      <c r="O20" s="81"/>
      <c r="P20" s="103"/>
      <c r="Q20" s="103"/>
    </row>
    <row r="21" spans="1:17" s="8" customFormat="1" ht="12" customHeight="1">
      <c r="A21" s="86">
        <v>1</v>
      </c>
      <c r="B21" s="86"/>
      <c r="C21" s="86">
        <v>2</v>
      </c>
      <c r="D21" s="12">
        <v>3</v>
      </c>
      <c r="E21" s="12">
        <v>4</v>
      </c>
      <c r="F21" s="12">
        <v>5</v>
      </c>
      <c r="G21" s="12">
        <v>6</v>
      </c>
      <c r="H21" s="12">
        <v>7</v>
      </c>
      <c r="I21" s="12">
        <v>8</v>
      </c>
      <c r="J21" s="12">
        <v>9</v>
      </c>
      <c r="K21" s="12">
        <v>10</v>
      </c>
      <c r="L21" s="12">
        <v>11</v>
      </c>
      <c r="M21" s="12">
        <v>12</v>
      </c>
      <c r="N21" s="12">
        <v>13</v>
      </c>
      <c r="O21" s="256">
        <v>14</v>
      </c>
      <c r="P21" s="86">
        <v>15</v>
      </c>
      <c r="Q21" s="86">
        <v>16</v>
      </c>
    </row>
    <row r="22" spans="1:17" s="8" customFormat="1" ht="26.25" customHeight="1">
      <c r="A22" s="86"/>
      <c r="B22" s="86">
        <v>1</v>
      </c>
      <c r="C22" s="29" t="s">
        <v>172</v>
      </c>
      <c r="D22" s="19">
        <v>235.75</v>
      </c>
      <c r="E22" s="19">
        <v>235.75</v>
      </c>
      <c r="F22" s="19" t="s">
        <v>54</v>
      </c>
      <c r="G22" s="19" t="s">
        <v>54</v>
      </c>
      <c r="H22" s="19">
        <v>250</v>
      </c>
      <c r="I22" s="19">
        <v>250</v>
      </c>
      <c r="J22" s="19" t="s">
        <v>54</v>
      </c>
      <c r="K22" s="19" t="s">
        <v>54</v>
      </c>
      <c r="L22" s="19">
        <v>252</v>
      </c>
      <c r="M22" s="19" t="s">
        <v>54</v>
      </c>
      <c r="N22" s="19">
        <v>252</v>
      </c>
      <c r="O22" s="19" t="s">
        <v>54</v>
      </c>
      <c r="P22" s="19">
        <v>252</v>
      </c>
      <c r="Q22" s="19" t="s">
        <v>54</v>
      </c>
    </row>
    <row r="23" spans="1:17" s="8" customFormat="1" ht="13.5" customHeight="1">
      <c r="A23" s="86"/>
      <c r="B23" s="86">
        <v>2</v>
      </c>
      <c r="C23" s="260" t="s">
        <v>173</v>
      </c>
      <c r="D23" s="19">
        <v>24.42</v>
      </c>
      <c r="E23" s="19">
        <v>24.42</v>
      </c>
      <c r="F23" s="19" t="s">
        <v>54</v>
      </c>
      <c r="G23" s="19" t="s">
        <v>54</v>
      </c>
      <c r="H23" s="19">
        <v>23</v>
      </c>
      <c r="I23" s="19">
        <v>23</v>
      </c>
      <c r="J23" s="19" t="s">
        <v>54</v>
      </c>
      <c r="K23" s="19" t="s">
        <v>54</v>
      </c>
      <c r="L23" s="19">
        <v>21</v>
      </c>
      <c r="M23" s="19" t="s">
        <v>54</v>
      </c>
      <c r="N23" s="19">
        <v>21</v>
      </c>
      <c r="O23" s="19" t="s">
        <v>54</v>
      </c>
      <c r="P23" s="19">
        <v>21</v>
      </c>
      <c r="Q23" s="19" t="s">
        <v>54</v>
      </c>
    </row>
    <row r="24" spans="1:17" s="8" customFormat="1" ht="15" customHeight="1">
      <c r="A24" s="86"/>
      <c r="B24" s="86">
        <v>3</v>
      </c>
      <c r="C24" s="260" t="s">
        <v>174</v>
      </c>
      <c r="D24" s="19">
        <v>25.44</v>
      </c>
      <c r="E24" s="19">
        <v>25.44</v>
      </c>
      <c r="F24" s="19" t="s">
        <v>54</v>
      </c>
      <c r="G24" s="19" t="s">
        <v>54</v>
      </c>
      <c r="H24" s="19">
        <v>27</v>
      </c>
      <c r="I24" s="19">
        <v>27</v>
      </c>
      <c r="J24" s="19" t="s">
        <v>54</v>
      </c>
      <c r="K24" s="19" t="s">
        <v>54</v>
      </c>
      <c r="L24" s="19">
        <v>27</v>
      </c>
      <c r="M24" s="19" t="s">
        <v>54</v>
      </c>
      <c r="N24" s="19">
        <v>27</v>
      </c>
      <c r="O24" s="19" t="s">
        <v>54</v>
      </c>
      <c r="P24" s="19">
        <v>27</v>
      </c>
      <c r="Q24" s="19" t="s">
        <v>54</v>
      </c>
    </row>
    <row r="25" spans="1:17" s="8" customFormat="1" ht="12" customHeight="1" hidden="1">
      <c r="A25" s="86"/>
      <c r="B25" s="86"/>
      <c r="C25" s="261" t="s">
        <v>54</v>
      </c>
      <c r="D25" s="43" t="s">
        <v>54</v>
      </c>
      <c r="E25" s="43" t="s">
        <v>54</v>
      </c>
      <c r="F25" s="86" t="s">
        <v>54</v>
      </c>
      <c r="G25" s="86" t="s">
        <v>54</v>
      </c>
      <c r="H25" s="43" t="s">
        <v>54</v>
      </c>
      <c r="I25" s="43" t="s">
        <v>54</v>
      </c>
      <c r="J25" s="86" t="s">
        <v>54</v>
      </c>
      <c r="K25" s="86" t="s">
        <v>54</v>
      </c>
      <c r="L25" s="43" t="s">
        <v>54</v>
      </c>
      <c r="M25" s="86" t="s">
        <v>54</v>
      </c>
      <c r="N25" s="43" t="s">
        <v>54</v>
      </c>
      <c r="O25" s="86" t="s">
        <v>54</v>
      </c>
      <c r="P25" s="43" t="s">
        <v>54</v>
      </c>
      <c r="Q25" s="86" t="s">
        <v>54</v>
      </c>
    </row>
    <row r="26" spans="1:17" s="8" customFormat="1" ht="12" customHeight="1" hidden="1">
      <c r="A26" s="86"/>
      <c r="B26" s="86"/>
      <c r="C26" s="261" t="s">
        <v>54</v>
      </c>
      <c r="D26" s="43" t="s">
        <v>54</v>
      </c>
      <c r="E26" s="43" t="s">
        <v>54</v>
      </c>
      <c r="F26" s="86" t="s">
        <v>54</v>
      </c>
      <c r="G26" s="86" t="s">
        <v>54</v>
      </c>
      <c r="H26" s="43" t="s">
        <v>54</v>
      </c>
      <c r="I26" s="43" t="s">
        <v>54</v>
      </c>
      <c r="J26" s="86" t="s">
        <v>54</v>
      </c>
      <c r="K26" s="86" t="s">
        <v>54</v>
      </c>
      <c r="L26" s="43" t="s">
        <v>54</v>
      </c>
      <c r="M26" s="86" t="s">
        <v>54</v>
      </c>
      <c r="N26" s="43" t="s">
        <v>54</v>
      </c>
      <c r="O26" s="86" t="s">
        <v>54</v>
      </c>
      <c r="P26" s="43" t="s">
        <v>54</v>
      </c>
      <c r="Q26" s="86" t="s">
        <v>54</v>
      </c>
    </row>
    <row r="27" spans="1:17" s="8" customFormat="1" ht="12" customHeight="1" hidden="1">
      <c r="A27" s="86"/>
      <c r="B27" s="86"/>
      <c r="C27" s="261" t="s">
        <v>54</v>
      </c>
      <c r="D27" s="43" t="s">
        <v>54</v>
      </c>
      <c r="E27" s="43" t="s">
        <v>54</v>
      </c>
      <c r="F27" s="86" t="s">
        <v>54</v>
      </c>
      <c r="G27" s="86" t="s">
        <v>54</v>
      </c>
      <c r="H27" s="43" t="s">
        <v>54</v>
      </c>
      <c r="I27" s="43" t="s">
        <v>54</v>
      </c>
      <c r="J27" s="86" t="s">
        <v>54</v>
      </c>
      <c r="K27" s="86" t="s">
        <v>54</v>
      </c>
      <c r="L27" s="43" t="s">
        <v>54</v>
      </c>
      <c r="M27" s="86" t="s">
        <v>54</v>
      </c>
      <c r="N27" s="43" t="s">
        <v>54</v>
      </c>
      <c r="O27" s="86" t="s">
        <v>54</v>
      </c>
      <c r="P27" s="43" t="s">
        <v>54</v>
      </c>
      <c r="Q27" s="86" t="s">
        <v>54</v>
      </c>
    </row>
    <row r="28" spans="1:17" s="8" customFormat="1" ht="15">
      <c r="A28" s="29"/>
      <c r="B28" s="29"/>
      <c r="C28" s="262" t="s">
        <v>33</v>
      </c>
      <c r="D28" s="19">
        <f>D22+D23+D24</f>
        <v>285.61</v>
      </c>
      <c r="E28" s="19">
        <f>E22+E23+E24</f>
        <v>285.61</v>
      </c>
      <c r="F28" s="86" t="s">
        <v>54</v>
      </c>
      <c r="G28" s="86" t="s">
        <v>54</v>
      </c>
      <c r="H28" s="19">
        <f>SUM(H22:H24)</f>
        <v>300</v>
      </c>
      <c r="I28" s="19">
        <f>SUM(I22:I24)</f>
        <v>300</v>
      </c>
      <c r="J28" s="86" t="s">
        <v>54</v>
      </c>
      <c r="K28" s="86" t="s">
        <v>54</v>
      </c>
      <c r="L28" s="19">
        <f>SUM(L22:L24)</f>
        <v>300</v>
      </c>
      <c r="M28" s="19" t="s">
        <v>54</v>
      </c>
      <c r="N28" s="19">
        <f>SUM(N22:N24)</f>
        <v>300</v>
      </c>
      <c r="O28" s="19" t="s">
        <v>54</v>
      </c>
      <c r="P28" s="19">
        <f>SUM(P22:P24)</f>
        <v>300</v>
      </c>
      <c r="Q28" s="19" t="s">
        <v>54</v>
      </c>
    </row>
    <row r="29" spans="1:17" s="8" customFormat="1" ht="39">
      <c r="A29" s="29"/>
      <c r="B29" s="29"/>
      <c r="C29" s="250" t="s">
        <v>11</v>
      </c>
      <c r="D29" s="86" t="s">
        <v>8</v>
      </c>
      <c r="E29" s="86" t="s">
        <v>8</v>
      </c>
      <c r="F29" s="86" t="s">
        <v>54</v>
      </c>
      <c r="G29" s="86" t="s">
        <v>54</v>
      </c>
      <c r="H29" s="86" t="s">
        <v>8</v>
      </c>
      <c r="I29" s="86" t="s">
        <v>8</v>
      </c>
      <c r="J29" s="86" t="s">
        <v>54</v>
      </c>
      <c r="K29" s="86" t="s">
        <v>54</v>
      </c>
      <c r="L29" s="86" t="s">
        <v>8</v>
      </c>
      <c r="M29" s="86" t="s">
        <v>54</v>
      </c>
      <c r="N29" s="86" t="s">
        <v>8</v>
      </c>
      <c r="O29" s="86" t="s">
        <v>54</v>
      </c>
      <c r="P29" s="86" t="s">
        <v>8</v>
      </c>
      <c r="Q29" s="86" t="s">
        <v>54</v>
      </c>
    </row>
    <row r="30" spans="1:14" s="8" customFormat="1" ht="15">
      <c r="A30" s="263"/>
      <c r="B30" s="263"/>
      <c r="C30" s="263"/>
      <c r="D30" s="263"/>
      <c r="E30" s="263"/>
      <c r="F30" s="263"/>
      <c r="G30" s="263"/>
      <c r="H30" s="263"/>
      <c r="I30" s="263"/>
      <c r="J30" s="263"/>
      <c r="K30" s="263"/>
      <c r="L30" s="263"/>
      <c r="M30" s="263"/>
      <c r="N30" s="263"/>
    </row>
    <row r="31" spans="1:12" s="8" customFormat="1" ht="15">
      <c r="A31" s="34"/>
      <c r="B31" s="34"/>
      <c r="C31" s="4"/>
      <c r="D31" s="4"/>
      <c r="H31" s="228"/>
      <c r="L31" s="264"/>
    </row>
    <row r="32" spans="1:3" s="8" customFormat="1" ht="15">
      <c r="A32" s="34"/>
      <c r="B32" s="34"/>
      <c r="C32" s="4"/>
    </row>
    <row r="33" s="8" customFormat="1" ht="15"/>
    <row r="34" s="8" customFormat="1" ht="15"/>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26">
    <mergeCell ref="A3:A4"/>
    <mergeCell ref="C3:C4"/>
    <mergeCell ref="F3:G3"/>
    <mergeCell ref="N17:O17"/>
    <mergeCell ref="H17:K17"/>
    <mergeCell ref="A17:A20"/>
    <mergeCell ref="C17:C20"/>
    <mergeCell ref="D17:G17"/>
    <mergeCell ref="D18:E19"/>
    <mergeCell ref="F18:G19"/>
    <mergeCell ref="L3:M3"/>
    <mergeCell ref="L18:L20"/>
    <mergeCell ref="M18:M20"/>
    <mergeCell ref="P17:Q17"/>
    <mergeCell ref="O18:O20"/>
    <mergeCell ref="P18:P20"/>
    <mergeCell ref="Q18:Q20"/>
    <mergeCell ref="N18:N20"/>
    <mergeCell ref="L17:M17"/>
    <mergeCell ref="J18:K19"/>
    <mergeCell ref="H3:I3"/>
    <mergeCell ref="D3:E3"/>
    <mergeCell ref="J3:K3"/>
    <mergeCell ref="B3:B4"/>
    <mergeCell ref="B16:F16"/>
    <mergeCell ref="H18:I19"/>
  </mergeCells>
  <printOptions horizontalCentered="1" verticalCentered="1"/>
  <pageMargins left="0" right="0" top="0" bottom="0" header="0" footer="0"/>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M26"/>
  <sheetViews>
    <sheetView view="pageBreakPreview" zoomScaleNormal="70" zoomScaleSheetLayoutView="100" zoomScalePageLayoutView="0" workbookViewId="0" topLeftCell="A2">
      <selection activeCell="D21" sqref="D21:E21"/>
    </sheetView>
  </sheetViews>
  <sheetFormatPr defaultColWidth="9.00390625" defaultRowHeight="15.75"/>
  <cols>
    <col min="1" max="1" width="5.125" style="0" customWidth="1"/>
    <col min="2" max="2" width="3.875" style="0" hidden="1" customWidth="1"/>
    <col min="3" max="3" width="23.875" style="0" customWidth="1"/>
    <col min="4" max="4" width="17.25390625" style="0" customWidth="1"/>
    <col min="5" max="5" width="13.25390625" style="0" customWidth="1"/>
    <col min="6" max="6" width="13.125" style="0" customWidth="1"/>
    <col min="7" max="7" width="11.25390625" style="0" customWidth="1"/>
    <col min="8" max="8" width="13.125" style="0" customWidth="1"/>
    <col min="9" max="9" width="13.50390625" style="0" customWidth="1"/>
    <col min="10" max="10" width="13.875" style="0" customWidth="1"/>
    <col min="11" max="11" width="11.75390625" style="0" customWidth="1"/>
    <col min="12" max="12" width="12.875" style="0" customWidth="1"/>
    <col min="13" max="13" width="13.125" style="0" customWidth="1"/>
  </cols>
  <sheetData>
    <row r="1" spans="1:10" s="8" customFormat="1" ht="15">
      <c r="A1" s="4" t="s">
        <v>68</v>
      </c>
      <c r="B1" s="34" t="s">
        <v>68</v>
      </c>
      <c r="C1" s="4" t="s">
        <v>284</v>
      </c>
      <c r="D1" s="4"/>
      <c r="E1" s="4"/>
      <c r="I1" s="228"/>
      <c r="J1" s="228"/>
    </row>
    <row r="2" spans="2:10" s="8" customFormat="1" ht="15">
      <c r="B2" s="34"/>
      <c r="C2" s="4"/>
      <c r="D2" s="4"/>
      <c r="E2" s="4"/>
      <c r="I2" s="228"/>
      <c r="J2" s="228"/>
    </row>
    <row r="3" spans="1:4" s="8" customFormat="1" ht="15">
      <c r="A3" s="4" t="s">
        <v>243</v>
      </c>
      <c r="B3" s="34" t="s">
        <v>69</v>
      </c>
      <c r="C3" s="4" t="s">
        <v>292</v>
      </c>
      <c r="D3" s="4"/>
    </row>
    <row r="4" s="8" customFormat="1" ht="23.25" customHeight="1">
      <c r="L4" s="6" t="s">
        <v>81</v>
      </c>
    </row>
    <row r="5" spans="1:13" s="8" customFormat="1" ht="30" customHeight="1">
      <c r="A5" s="142" t="s">
        <v>89</v>
      </c>
      <c r="B5" s="142" t="s">
        <v>70</v>
      </c>
      <c r="C5" s="142" t="s">
        <v>285</v>
      </c>
      <c r="D5" s="142" t="s">
        <v>35</v>
      </c>
      <c r="E5" s="72" t="s">
        <v>253</v>
      </c>
      <c r="F5" s="215"/>
      <c r="G5" s="73"/>
      <c r="H5" s="72" t="s">
        <v>252</v>
      </c>
      <c r="I5" s="215"/>
      <c r="J5" s="73"/>
      <c r="K5" s="72" t="s">
        <v>251</v>
      </c>
      <c r="L5" s="215"/>
      <c r="M5" s="73"/>
    </row>
    <row r="6" spans="1:13" s="8" customFormat="1" ht="36.75" customHeight="1">
      <c r="A6" s="144"/>
      <c r="B6" s="144"/>
      <c r="C6" s="144"/>
      <c r="D6" s="144"/>
      <c r="E6" s="216" t="s">
        <v>3</v>
      </c>
      <c r="F6" s="216" t="s">
        <v>4</v>
      </c>
      <c r="G6" s="216" t="s">
        <v>286</v>
      </c>
      <c r="H6" s="216" t="s">
        <v>3</v>
      </c>
      <c r="I6" s="216" t="s">
        <v>4</v>
      </c>
      <c r="J6" s="216" t="s">
        <v>287</v>
      </c>
      <c r="K6" s="86" t="s">
        <v>3</v>
      </c>
      <c r="L6" s="86" t="s">
        <v>4</v>
      </c>
      <c r="M6" s="229" t="s">
        <v>288</v>
      </c>
    </row>
    <row r="7" spans="1:13" s="8" customFormat="1" ht="15">
      <c r="A7" s="86">
        <v>1</v>
      </c>
      <c r="B7" s="86">
        <v>2</v>
      </c>
      <c r="C7" s="86">
        <v>2</v>
      </c>
      <c r="D7" s="86">
        <v>3</v>
      </c>
      <c r="E7" s="86">
        <v>4</v>
      </c>
      <c r="F7" s="86">
        <v>5</v>
      </c>
      <c r="G7" s="86">
        <v>6</v>
      </c>
      <c r="H7" s="86">
        <v>7</v>
      </c>
      <c r="I7" s="86">
        <v>8</v>
      </c>
      <c r="J7" s="86">
        <v>9</v>
      </c>
      <c r="K7" s="86">
        <v>10</v>
      </c>
      <c r="L7" s="86">
        <v>11</v>
      </c>
      <c r="M7" s="86">
        <v>12</v>
      </c>
    </row>
    <row r="8" spans="1:11" s="8" customFormat="1" ht="51" customHeight="1" hidden="1">
      <c r="A8" s="86">
        <v>1</v>
      </c>
      <c r="B8" s="230"/>
      <c r="C8" s="29" t="s">
        <v>175</v>
      </c>
      <c r="D8" s="29" t="s">
        <v>176</v>
      </c>
      <c r="E8" s="29" t="s">
        <v>177</v>
      </c>
      <c r="F8" s="13"/>
      <c r="G8" s="86">
        <v>0</v>
      </c>
      <c r="H8" s="13">
        <v>0</v>
      </c>
      <c r="I8" s="86">
        <v>0</v>
      </c>
      <c r="J8" s="86">
        <v>0</v>
      </c>
      <c r="K8" s="86">
        <v>0</v>
      </c>
    </row>
    <row r="9" spans="1:11" s="8" customFormat="1" ht="54" customHeight="1" hidden="1">
      <c r="A9" s="86">
        <v>1</v>
      </c>
      <c r="B9" s="230"/>
      <c r="C9" s="29" t="s">
        <v>178</v>
      </c>
      <c r="D9" s="29" t="s">
        <v>179</v>
      </c>
      <c r="E9" s="29" t="s">
        <v>180</v>
      </c>
      <c r="F9" s="13"/>
      <c r="G9" s="86">
        <v>0</v>
      </c>
      <c r="H9" s="13">
        <v>0</v>
      </c>
      <c r="I9" s="86">
        <v>0</v>
      </c>
      <c r="J9" s="86">
        <v>0</v>
      </c>
      <c r="K9" s="86">
        <v>0</v>
      </c>
    </row>
    <row r="10" spans="1:13" s="8" customFormat="1" ht="57" customHeight="1">
      <c r="A10" s="86">
        <v>1</v>
      </c>
      <c r="B10" s="230"/>
      <c r="C10" s="29" t="s">
        <v>181</v>
      </c>
      <c r="D10" s="29" t="s">
        <v>189</v>
      </c>
      <c r="E10" s="231">
        <f>884239.49</f>
        <v>884239.49</v>
      </c>
      <c r="F10" s="231"/>
      <c r="G10" s="231">
        <f>E10+F10</f>
        <v>884239.49</v>
      </c>
      <c r="H10" s="231">
        <f>1681200</f>
        <v>1681200</v>
      </c>
      <c r="I10" s="231">
        <v>0</v>
      </c>
      <c r="J10" s="231">
        <f>H10+I10</f>
        <v>1681200</v>
      </c>
      <c r="K10" s="231"/>
      <c r="L10" s="232"/>
      <c r="M10" s="233"/>
    </row>
    <row r="11" spans="1:13" s="8" customFormat="1" ht="51.75" customHeight="1">
      <c r="A11" s="86">
        <v>2</v>
      </c>
      <c r="B11" s="230"/>
      <c r="C11" s="29" t="s">
        <v>289</v>
      </c>
      <c r="D11" s="29" t="s">
        <v>290</v>
      </c>
      <c r="E11" s="47"/>
      <c r="F11" s="234"/>
      <c r="G11" s="231">
        <f>E11+F11</f>
        <v>0</v>
      </c>
      <c r="H11" s="234"/>
      <c r="I11" s="231">
        <v>0</v>
      </c>
      <c r="J11" s="231">
        <f>H11+I11</f>
        <v>0</v>
      </c>
      <c r="K11" s="231">
        <v>1850000</v>
      </c>
      <c r="L11" s="232"/>
      <c r="M11" s="233">
        <f>K11</f>
        <v>1850000</v>
      </c>
    </row>
    <row r="12" spans="1:13" s="8" customFormat="1" ht="61.5" customHeight="1">
      <c r="A12" s="86">
        <v>3</v>
      </c>
      <c r="B12" s="3"/>
      <c r="C12" s="29" t="s">
        <v>357</v>
      </c>
      <c r="D12" s="33" t="s">
        <v>227</v>
      </c>
      <c r="E12" s="231">
        <f>1361148.58</f>
        <v>1361148.58</v>
      </c>
      <c r="F12" s="231">
        <f>899801</f>
        <v>899801</v>
      </c>
      <c r="G12" s="231">
        <f>E12+F12</f>
        <v>2260949.58</v>
      </c>
      <c r="H12" s="231">
        <f>400000</f>
        <v>400000</v>
      </c>
      <c r="I12" s="234"/>
      <c r="J12" s="231">
        <f>H12+I12</f>
        <v>400000</v>
      </c>
      <c r="K12" s="231"/>
      <c r="L12" s="232"/>
      <c r="M12" s="233">
        <f>K12</f>
        <v>0</v>
      </c>
    </row>
    <row r="13" spans="1:13" s="8" customFormat="1" ht="58.5" customHeight="1" hidden="1">
      <c r="A13" s="86">
        <v>6</v>
      </c>
      <c r="B13" s="235"/>
      <c r="C13" s="30" t="s">
        <v>182</v>
      </c>
      <c r="D13" s="30" t="s">
        <v>183</v>
      </c>
      <c r="E13" s="236"/>
      <c r="F13" s="237"/>
      <c r="G13" s="237">
        <v>0</v>
      </c>
      <c r="H13" s="237"/>
      <c r="I13" s="237">
        <v>0</v>
      </c>
      <c r="J13" s="237">
        <v>0</v>
      </c>
      <c r="K13" s="231">
        <v>0</v>
      </c>
      <c r="L13" s="232"/>
      <c r="M13" s="232"/>
    </row>
    <row r="14" spans="1:13" s="8" customFormat="1" ht="15">
      <c r="A14" s="86"/>
      <c r="B14" s="86"/>
      <c r="C14" s="218" t="s">
        <v>2</v>
      </c>
      <c r="D14" s="86"/>
      <c r="E14" s="238">
        <f>E10+E12</f>
        <v>2245388.0700000003</v>
      </c>
      <c r="F14" s="238">
        <f aca="true" t="shared" si="0" ref="F14:M14">F8+F9+F10+F11+F12+F13</f>
        <v>899801</v>
      </c>
      <c r="G14" s="238">
        <f t="shared" si="0"/>
        <v>3145189.0700000003</v>
      </c>
      <c r="H14" s="238">
        <f t="shared" si="0"/>
        <v>2081200</v>
      </c>
      <c r="I14" s="238">
        <f t="shared" si="0"/>
        <v>0</v>
      </c>
      <c r="J14" s="238">
        <f t="shared" si="0"/>
        <v>2081200</v>
      </c>
      <c r="K14" s="238">
        <f t="shared" si="0"/>
        <v>1850000</v>
      </c>
      <c r="L14" s="238">
        <f t="shared" si="0"/>
        <v>0</v>
      </c>
      <c r="M14" s="238">
        <f t="shared" si="0"/>
        <v>1850000</v>
      </c>
    </row>
    <row r="15" s="8" customFormat="1" ht="15"/>
    <row r="16" spans="1:4" s="8" customFormat="1" ht="15">
      <c r="A16" s="4" t="s">
        <v>245</v>
      </c>
      <c r="B16" s="34" t="s">
        <v>69</v>
      </c>
      <c r="C16" s="4" t="s">
        <v>291</v>
      </c>
      <c r="D16" s="4"/>
    </row>
    <row r="17" spans="9:10" s="8" customFormat="1" ht="17.25" customHeight="1">
      <c r="I17" s="6" t="s">
        <v>81</v>
      </c>
      <c r="J17" s="6"/>
    </row>
    <row r="18" spans="1:12" s="8" customFormat="1" ht="15.75" customHeight="1">
      <c r="A18" s="142" t="s">
        <v>89</v>
      </c>
      <c r="B18" s="142" t="s">
        <v>70</v>
      </c>
      <c r="C18" s="142" t="s">
        <v>285</v>
      </c>
      <c r="D18" s="142" t="s">
        <v>35</v>
      </c>
      <c r="E18" s="72" t="s">
        <v>204</v>
      </c>
      <c r="F18" s="215"/>
      <c r="G18" s="73"/>
      <c r="H18" s="72" t="s">
        <v>258</v>
      </c>
      <c r="I18" s="215"/>
      <c r="J18" s="73"/>
      <c r="K18" s="79"/>
      <c r="L18" s="79"/>
    </row>
    <row r="19" spans="1:12" s="8" customFormat="1" ht="31.5" customHeight="1">
      <c r="A19" s="144"/>
      <c r="B19" s="144"/>
      <c r="C19" s="144"/>
      <c r="D19" s="144"/>
      <c r="E19" s="216" t="s">
        <v>3</v>
      </c>
      <c r="F19" s="216" t="s">
        <v>4</v>
      </c>
      <c r="G19" s="216" t="s">
        <v>286</v>
      </c>
      <c r="H19" s="86" t="s">
        <v>3</v>
      </c>
      <c r="I19" s="86" t="s">
        <v>4</v>
      </c>
      <c r="J19" s="86" t="s">
        <v>75</v>
      </c>
      <c r="K19" s="37"/>
      <c r="L19" s="37"/>
    </row>
    <row r="20" spans="1:12" s="8" customFormat="1" ht="15">
      <c r="A20" s="86">
        <v>1</v>
      </c>
      <c r="B20" s="86">
        <v>2</v>
      </c>
      <c r="C20" s="86">
        <v>2</v>
      </c>
      <c r="D20" s="86">
        <v>3</v>
      </c>
      <c r="E20" s="86">
        <v>4</v>
      </c>
      <c r="F20" s="86">
        <v>5</v>
      </c>
      <c r="G20" s="86">
        <v>6</v>
      </c>
      <c r="H20" s="86">
        <v>7</v>
      </c>
      <c r="I20" s="86">
        <v>8</v>
      </c>
      <c r="J20" s="86">
        <v>9</v>
      </c>
      <c r="K20" s="37"/>
      <c r="L20" s="37"/>
    </row>
    <row r="21" spans="1:11" s="8" customFormat="1" ht="63.75" customHeight="1">
      <c r="A21" s="12">
        <v>1</v>
      </c>
      <c r="B21" s="12"/>
      <c r="C21" s="29" t="s">
        <v>289</v>
      </c>
      <c r="D21" s="29" t="s">
        <v>290</v>
      </c>
      <c r="E21" s="231">
        <f>K11*1.067</f>
        <v>1973950</v>
      </c>
      <c r="F21" s="48"/>
      <c r="G21" s="48">
        <f>E21</f>
        <v>1973950</v>
      </c>
      <c r="H21" s="48">
        <f>E21*1.067</f>
        <v>2106204.65</v>
      </c>
      <c r="I21" s="48"/>
      <c r="J21" s="231">
        <f>H21</f>
        <v>2106204.65</v>
      </c>
      <c r="K21" s="37"/>
    </row>
    <row r="22" spans="1:11" s="8" customFormat="1" ht="52.5">
      <c r="A22" s="12">
        <v>2</v>
      </c>
      <c r="B22" s="12"/>
      <c r="C22" s="29" t="s">
        <v>358</v>
      </c>
      <c r="D22" s="33" t="s">
        <v>227</v>
      </c>
      <c r="E22" s="231">
        <f>K12*1.067</f>
        <v>0</v>
      </c>
      <c r="F22" s="48"/>
      <c r="G22" s="48">
        <f>E22</f>
        <v>0</v>
      </c>
      <c r="H22" s="48">
        <f>E22*1.067</f>
        <v>0</v>
      </c>
      <c r="I22" s="48"/>
      <c r="J22" s="231">
        <f>H22</f>
        <v>0</v>
      </c>
      <c r="K22" s="37"/>
    </row>
    <row r="23" spans="1:11" s="8" customFormat="1" ht="60.75" customHeight="1" hidden="1">
      <c r="A23" s="12">
        <v>3</v>
      </c>
      <c r="B23" s="18" t="s">
        <v>111</v>
      </c>
      <c r="C23" s="29" t="s">
        <v>182</v>
      </c>
      <c r="D23" s="29" t="s">
        <v>183</v>
      </c>
      <c r="E23" s="47" t="s">
        <v>184</v>
      </c>
      <c r="F23" s="48"/>
      <c r="G23" s="48" t="str">
        <f>E23</f>
        <v>Оновлення матеріально-технічної бази, розроблення та виготовлення інформаційно-довідникових матеріалів для упаравління ЦНАП</v>
      </c>
      <c r="H23" s="48"/>
      <c r="I23" s="48"/>
      <c r="J23" s="231"/>
      <c r="K23" s="37"/>
    </row>
    <row r="24" spans="1:11" s="8" customFormat="1" ht="15">
      <c r="A24" s="86"/>
      <c r="B24" s="86"/>
      <c r="C24" s="218" t="s">
        <v>2</v>
      </c>
      <c r="D24" s="218"/>
      <c r="E24" s="238">
        <f aca="true" t="shared" si="1" ref="E24:J24">E21+E22</f>
        <v>1973950</v>
      </c>
      <c r="F24" s="238">
        <f t="shared" si="1"/>
        <v>0</v>
      </c>
      <c r="G24" s="238">
        <f t="shared" si="1"/>
        <v>1973950</v>
      </c>
      <c r="H24" s="238">
        <f t="shared" si="1"/>
        <v>2106204.65</v>
      </c>
      <c r="I24" s="238">
        <f t="shared" si="1"/>
        <v>0</v>
      </c>
      <c r="J24" s="238">
        <f t="shared" si="1"/>
        <v>2106204.65</v>
      </c>
      <c r="K24" s="37"/>
    </row>
    <row r="25" s="8" customFormat="1" ht="15"/>
    <row r="26" spans="4:8" s="8" customFormat="1" ht="15">
      <c r="D26" s="133"/>
      <c r="E26" s="133"/>
      <c r="F26" s="133"/>
      <c r="G26" s="133"/>
      <c r="H26" s="133"/>
    </row>
    <row r="27" s="8" customFormat="1" ht="15"/>
    <row r="28" s="8" customFormat="1" ht="15"/>
    <row r="29" s="8" customFormat="1" ht="15"/>
    <row r="30" s="8" customFormat="1" ht="15"/>
    <row r="31" s="8" customFormat="1" ht="15"/>
    <row r="32" s="8" customFormat="1" ht="15"/>
    <row r="33" s="8" customFormat="1" ht="15"/>
    <row r="34" s="8" customFormat="1" ht="15"/>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14">
    <mergeCell ref="B18:B19"/>
    <mergeCell ref="C18:C19"/>
    <mergeCell ref="D18:D19"/>
    <mergeCell ref="E18:G18"/>
    <mergeCell ref="H18:J18"/>
    <mergeCell ref="K18:L18"/>
    <mergeCell ref="K5:M5"/>
    <mergeCell ref="H5:J5"/>
    <mergeCell ref="A18:A19"/>
    <mergeCell ref="A5:A6"/>
    <mergeCell ref="B5:B6"/>
    <mergeCell ref="C5:C6"/>
    <mergeCell ref="D5:D6"/>
    <mergeCell ref="E5:G5"/>
  </mergeCells>
  <printOptions horizontalCentered="1"/>
  <pageMargins left="0" right="0" top="0" bottom="0" header="0" footer="0"/>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theme="3" tint="-0.24997000396251678"/>
    <pageSetUpPr fitToPage="1"/>
  </sheetPr>
  <dimension ref="A1:N11"/>
  <sheetViews>
    <sheetView zoomScale="70" zoomScaleNormal="70" zoomScaleSheetLayoutView="85" zoomScalePageLayoutView="70" workbookViewId="0" topLeftCell="A1">
      <selection activeCell="D21" sqref="D21:E21"/>
    </sheetView>
  </sheetViews>
  <sheetFormatPr defaultColWidth="9.00390625" defaultRowHeight="15.75"/>
  <cols>
    <col min="1" max="1" width="10.50390625" style="0" customWidth="1"/>
    <col min="2" max="2" width="35.25390625" style="0" customWidth="1"/>
    <col min="4" max="4" width="10.00390625" style="0" customWidth="1"/>
    <col min="5" max="5" width="11.75390625" style="0" customWidth="1"/>
    <col min="6" max="6" width="9.875" style="0" customWidth="1"/>
    <col min="7" max="8" width="11.50390625" style="0" customWidth="1"/>
    <col min="9" max="9" width="12.25390625" style="0" customWidth="1"/>
    <col min="10" max="10" width="10.375" style="0" customWidth="1"/>
    <col min="11" max="11" width="11.25390625" style="0" customWidth="1"/>
    <col min="12" max="12" width="9.875" style="0" customWidth="1"/>
    <col min="13" max="13" width="12.125" style="0" customWidth="1"/>
    <col min="14" max="14" width="17.75390625" style="0" customWidth="1"/>
  </cols>
  <sheetData>
    <row r="1" spans="1:13" s="8" customFormat="1" ht="15">
      <c r="A1" s="34" t="s">
        <v>71</v>
      </c>
      <c r="B1" s="138" t="s">
        <v>293</v>
      </c>
      <c r="C1" s="138"/>
      <c r="D1" s="138"/>
      <c r="E1" s="138"/>
      <c r="F1" s="138"/>
      <c r="G1" s="138"/>
      <c r="H1" s="138"/>
      <c r="I1" s="138"/>
      <c r="J1" s="138"/>
      <c r="K1" s="138"/>
      <c r="L1" s="138"/>
      <c r="M1" s="138"/>
    </row>
    <row r="2" spans="2:3" s="8" customFormat="1" ht="15">
      <c r="B2" s="4"/>
      <c r="C2" s="4"/>
    </row>
    <row r="3" spans="2:3" s="8" customFormat="1" ht="17.25" customHeight="1">
      <c r="B3" s="4"/>
      <c r="C3" s="4"/>
    </row>
    <row r="4" spans="1:13" s="8" customFormat="1" ht="30" customHeight="1">
      <c r="A4" s="142" t="s">
        <v>294</v>
      </c>
      <c r="B4" s="142" t="s">
        <v>295</v>
      </c>
      <c r="C4" s="142" t="s">
        <v>296</v>
      </c>
      <c r="D4" s="103" t="s">
        <v>253</v>
      </c>
      <c r="E4" s="103"/>
      <c r="F4" s="72" t="s">
        <v>297</v>
      </c>
      <c r="G4" s="73"/>
      <c r="H4" s="103" t="s">
        <v>298</v>
      </c>
      <c r="I4" s="103"/>
      <c r="J4" s="72" t="s">
        <v>299</v>
      </c>
      <c r="K4" s="73"/>
      <c r="L4" s="72" t="s">
        <v>281</v>
      </c>
      <c r="M4" s="73"/>
    </row>
    <row r="5" spans="1:13" s="8" customFormat="1" ht="102.75" customHeight="1">
      <c r="A5" s="144"/>
      <c r="B5" s="144"/>
      <c r="C5" s="144"/>
      <c r="D5" s="86" t="s">
        <v>300</v>
      </c>
      <c r="E5" s="86" t="s">
        <v>301</v>
      </c>
      <c r="F5" s="86" t="s">
        <v>300</v>
      </c>
      <c r="G5" s="86" t="s">
        <v>301</v>
      </c>
      <c r="H5" s="86" t="s">
        <v>300</v>
      </c>
      <c r="I5" s="86" t="s">
        <v>301</v>
      </c>
      <c r="J5" s="86" t="s">
        <v>300</v>
      </c>
      <c r="K5" s="86" t="s">
        <v>301</v>
      </c>
      <c r="L5" s="86" t="s">
        <v>300</v>
      </c>
      <c r="M5" s="86" t="s">
        <v>301</v>
      </c>
    </row>
    <row r="6" spans="1:13" s="104" customFormat="1" ht="12.75">
      <c r="A6" s="86">
        <v>1</v>
      </c>
      <c r="B6" s="86">
        <v>2</v>
      </c>
      <c r="C6" s="86">
        <v>3</v>
      </c>
      <c r="D6" s="86">
        <v>4</v>
      </c>
      <c r="E6" s="86">
        <v>5</v>
      </c>
      <c r="F6" s="86">
        <v>6</v>
      </c>
      <c r="G6" s="86">
        <v>7</v>
      </c>
      <c r="H6" s="86">
        <v>8</v>
      </c>
      <c r="I6" s="86">
        <v>9</v>
      </c>
      <c r="J6" s="86">
        <v>10</v>
      </c>
      <c r="K6" s="86">
        <v>11</v>
      </c>
      <c r="L6" s="86">
        <v>12</v>
      </c>
      <c r="M6" s="86">
        <v>13</v>
      </c>
    </row>
    <row r="7" spans="1:13" s="104" customFormat="1" ht="18.75" customHeight="1">
      <c r="A7" s="86"/>
      <c r="B7" s="24"/>
      <c r="C7" s="24"/>
      <c r="D7" s="86"/>
      <c r="E7" s="86"/>
      <c r="F7" s="86"/>
      <c r="G7" s="86"/>
      <c r="H7" s="86"/>
      <c r="I7" s="86"/>
      <c r="J7" s="86"/>
      <c r="K7" s="86"/>
      <c r="L7" s="86"/>
      <c r="M7" s="86"/>
    </row>
    <row r="8" spans="1:13" s="8" customFormat="1" ht="15">
      <c r="A8" s="64"/>
      <c r="B8" s="227"/>
      <c r="C8" s="227"/>
      <c r="D8" s="65"/>
      <c r="E8" s="65"/>
      <c r="F8" s="65"/>
      <c r="G8" s="65"/>
      <c r="H8" s="65"/>
      <c r="I8" s="65"/>
      <c r="J8" s="65"/>
      <c r="K8" s="65"/>
      <c r="L8" s="65"/>
      <c r="M8" s="65"/>
    </row>
    <row r="9" s="8" customFormat="1" ht="15"/>
    <row r="10" spans="1:13" s="8" customFormat="1" ht="36.75" customHeight="1">
      <c r="A10" s="140" t="s">
        <v>72</v>
      </c>
      <c r="B10" s="192" t="s">
        <v>302</v>
      </c>
      <c r="C10" s="192"/>
      <c r="D10" s="192"/>
      <c r="E10" s="192"/>
      <c r="F10" s="192"/>
      <c r="G10" s="192"/>
      <c r="H10" s="192"/>
      <c r="I10" s="192"/>
      <c r="J10" s="192"/>
      <c r="K10" s="192"/>
      <c r="L10" s="192"/>
      <c r="M10" s="192"/>
    </row>
    <row r="11" spans="1:14" s="8" customFormat="1" ht="98.25" customHeight="1">
      <c r="A11" s="101" t="s">
        <v>347</v>
      </c>
      <c r="B11" s="101"/>
      <c r="C11" s="101"/>
      <c r="D11" s="101"/>
      <c r="E11" s="101"/>
      <c r="F11" s="101"/>
      <c r="G11" s="101"/>
      <c r="H11" s="101"/>
      <c r="I11" s="101"/>
      <c r="J11" s="101"/>
      <c r="K11" s="101"/>
      <c r="L11" s="101"/>
      <c r="M11" s="101"/>
      <c r="N11" s="39"/>
    </row>
    <row r="12" s="8" customFormat="1" ht="15"/>
    <row r="13" s="8" customFormat="1" ht="15"/>
    <row r="14" s="8" customFormat="1" ht="15"/>
    <row r="15" s="8" customFormat="1" ht="15"/>
    <row r="16" s="8" customFormat="1" ht="15"/>
    <row r="17" s="8" customFormat="1" ht="15"/>
    <row r="18" s="8" customFormat="1" ht="15"/>
    <row r="19" s="8" customFormat="1" ht="15"/>
    <row r="20" s="8" customFormat="1" ht="15"/>
    <row r="21" s="8" customFormat="1" ht="15"/>
    <row r="22" s="8" customFormat="1" ht="15"/>
    <row r="23" s="8" customFormat="1" ht="15"/>
    <row r="24" s="8" customFormat="1" ht="15"/>
    <row r="25" s="8" customFormat="1" ht="15"/>
    <row r="26" s="8" customFormat="1" ht="15"/>
    <row r="27" s="8" customFormat="1" ht="15"/>
    <row r="28" s="8" customFormat="1" ht="15"/>
    <row r="29" s="8" customFormat="1" ht="15"/>
    <row r="30" s="8" customFormat="1" ht="15"/>
    <row r="31" s="8" customFormat="1" ht="15"/>
    <row r="32" s="8" customFormat="1" ht="15"/>
    <row r="33" s="8" customFormat="1" ht="15"/>
    <row r="34" s="8" customFormat="1" ht="15"/>
    <row r="35" s="8" customFormat="1" ht="15"/>
    <row r="36" s="8" customFormat="1" ht="15"/>
    <row r="37" s="8" customFormat="1" ht="15"/>
    <row r="38" s="8" customFormat="1" ht="15"/>
    <row r="39" s="8" customFormat="1" ht="15"/>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11">
    <mergeCell ref="J4:K4"/>
    <mergeCell ref="B10:M10"/>
    <mergeCell ref="L4:M4"/>
    <mergeCell ref="A11:M11"/>
    <mergeCell ref="B1:M1"/>
    <mergeCell ref="A4:A5"/>
    <mergeCell ref="B4:B5"/>
    <mergeCell ref="C4:C5"/>
    <mergeCell ref="D4:E4"/>
    <mergeCell ref="F4:G4"/>
    <mergeCell ref="H4:I4"/>
  </mergeCells>
  <printOptions horizontalCentered="1"/>
  <pageMargins left="0.2362204724409449" right="0.15748031496062992" top="0.1968503937007874" bottom="0.4330708661417323" header="0.2755905511811024" footer="0.2755905511811024"/>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theme="3" tint="-0.24997000396251678"/>
    <pageSetUpPr fitToPage="1"/>
  </sheetPr>
  <dimension ref="A1:L128"/>
  <sheetViews>
    <sheetView view="pageBreakPreview" zoomScale="85" zoomScaleNormal="90" zoomScaleSheetLayoutView="85" zoomScalePageLayoutView="0" workbookViewId="0" topLeftCell="A1">
      <selection activeCell="D21" sqref="D21:E21"/>
    </sheetView>
  </sheetViews>
  <sheetFormatPr defaultColWidth="8.75390625" defaultRowHeight="15.75"/>
  <cols>
    <col min="1" max="1" width="11.375" style="32" customWidth="1"/>
    <col min="2" max="2" width="50.375" style="32" customWidth="1"/>
    <col min="3" max="3" width="10.625" style="32" customWidth="1"/>
    <col min="4" max="4" width="12.00390625" style="32" customWidth="1"/>
    <col min="5" max="5" width="11.25390625" style="32" customWidth="1"/>
    <col min="6" max="6" width="11.625" style="32" customWidth="1"/>
    <col min="7" max="7" width="12.50390625" style="32" customWidth="1"/>
    <col min="8" max="8" width="12.375" style="32" customWidth="1"/>
    <col min="9" max="9" width="12.75390625" style="32" customWidth="1"/>
    <col min="10" max="10" width="9.875" style="32" customWidth="1"/>
    <col min="11" max="11" width="10.00390625" style="32" customWidth="1"/>
    <col min="12" max="12" width="10.50390625" style="32" customWidth="1"/>
    <col min="13" max="13" width="8.75390625" style="32" customWidth="1"/>
    <col min="14" max="16384" width="8.75390625" style="32" customWidth="1"/>
  </cols>
  <sheetData>
    <row r="1" s="8" customFormat="1" ht="15">
      <c r="A1" s="4"/>
    </row>
    <row r="2" spans="1:10" s="8" customFormat="1" ht="19.5" customHeight="1">
      <c r="A2" s="192" t="s">
        <v>310</v>
      </c>
      <c r="B2" s="192"/>
      <c r="C2" s="214"/>
      <c r="D2" s="214"/>
      <c r="E2" s="214"/>
      <c r="F2" s="214"/>
      <c r="G2" s="214"/>
      <c r="H2" s="214"/>
      <c r="I2" s="214"/>
      <c r="J2" s="214"/>
    </row>
    <row r="3" spans="1:8" s="8" customFormat="1" ht="12" customHeight="1">
      <c r="A3" s="34"/>
      <c r="B3" s="4"/>
      <c r="C3" s="4"/>
      <c r="D3" s="4"/>
      <c r="E3" s="4"/>
      <c r="F3" s="4"/>
      <c r="G3" s="4"/>
      <c r="H3" s="4"/>
    </row>
    <row r="4" spans="1:10" s="8" customFormat="1" ht="15">
      <c r="A4" s="4" t="s">
        <v>309</v>
      </c>
      <c r="C4" s="4"/>
      <c r="D4" s="4"/>
      <c r="E4" s="4"/>
      <c r="F4" s="4"/>
      <c r="G4" s="4"/>
      <c r="J4" s="8" t="s">
        <v>81</v>
      </c>
    </row>
    <row r="5" spans="1:10" s="8" customFormat="1" ht="39.75" customHeight="1">
      <c r="A5" s="142" t="s">
        <v>308</v>
      </c>
      <c r="B5" s="142" t="s">
        <v>94</v>
      </c>
      <c r="C5" s="142" t="s">
        <v>16</v>
      </c>
      <c r="D5" s="142" t="s">
        <v>90</v>
      </c>
      <c r="E5" s="142" t="s">
        <v>304</v>
      </c>
      <c r="F5" s="142" t="s">
        <v>305</v>
      </c>
      <c r="G5" s="142" t="s">
        <v>306</v>
      </c>
      <c r="H5" s="72" t="s">
        <v>119</v>
      </c>
      <c r="I5" s="215"/>
      <c r="J5" s="142" t="s">
        <v>307</v>
      </c>
    </row>
    <row r="6" spans="1:10" s="8" customFormat="1" ht="65.25" customHeight="1">
      <c r="A6" s="144"/>
      <c r="B6" s="144"/>
      <c r="C6" s="144"/>
      <c r="D6" s="144"/>
      <c r="E6" s="144"/>
      <c r="F6" s="144"/>
      <c r="G6" s="144" t="s">
        <v>91</v>
      </c>
      <c r="H6" s="216" t="s">
        <v>17</v>
      </c>
      <c r="I6" s="216" t="s">
        <v>18</v>
      </c>
      <c r="J6" s="144"/>
    </row>
    <row r="7" spans="1:10" s="8" customFormat="1" ht="15">
      <c r="A7" s="217"/>
      <c r="B7" s="86">
        <v>2</v>
      </c>
      <c r="C7" s="41">
        <v>3</v>
      </c>
      <c r="D7" s="41">
        <v>4</v>
      </c>
      <c r="E7" s="41">
        <v>5</v>
      </c>
      <c r="F7" s="41">
        <v>6</v>
      </c>
      <c r="G7" s="41">
        <v>7</v>
      </c>
      <c r="H7" s="41">
        <v>8</v>
      </c>
      <c r="I7" s="41">
        <v>9</v>
      </c>
      <c r="J7" s="41">
        <v>10</v>
      </c>
    </row>
    <row r="8" spans="1:10" s="8" customFormat="1" ht="15" customHeight="1" hidden="1">
      <c r="A8" s="86"/>
      <c r="B8" s="218" t="s">
        <v>85</v>
      </c>
      <c r="C8" s="86"/>
      <c r="D8" s="86"/>
      <c r="E8" s="86"/>
      <c r="F8" s="86"/>
      <c r="G8" s="86"/>
      <c r="H8" s="86"/>
      <c r="I8" s="86"/>
      <c r="J8" s="86"/>
    </row>
    <row r="9" spans="1:10" s="8" customFormat="1" ht="15" customHeight="1" hidden="1">
      <c r="A9" s="3" t="s">
        <v>45</v>
      </c>
      <c r="B9" s="29" t="s">
        <v>103</v>
      </c>
      <c r="C9" s="20"/>
      <c r="D9" s="13"/>
      <c r="E9" s="21"/>
      <c r="F9" s="21"/>
      <c r="G9" s="21"/>
      <c r="H9" s="21"/>
      <c r="I9" s="21"/>
      <c r="J9" s="20">
        <f>D9+F9</f>
        <v>0</v>
      </c>
    </row>
    <row r="10" spans="1:10" s="8" customFormat="1" ht="15" customHeight="1" hidden="1">
      <c r="A10" s="86">
        <v>2120</v>
      </c>
      <c r="B10" s="29" t="s">
        <v>104</v>
      </c>
      <c r="C10" s="20"/>
      <c r="D10" s="13"/>
      <c r="E10" s="21"/>
      <c r="F10" s="21"/>
      <c r="G10" s="21"/>
      <c r="H10" s="21"/>
      <c r="I10" s="21"/>
      <c r="J10" s="20">
        <f>D10+F10</f>
        <v>0</v>
      </c>
    </row>
    <row r="11" spans="1:10" s="8" customFormat="1" ht="15" customHeight="1" hidden="1">
      <c r="A11" s="86">
        <v>2210</v>
      </c>
      <c r="B11" s="29" t="s">
        <v>105</v>
      </c>
      <c r="C11" s="20"/>
      <c r="D11" s="13"/>
      <c r="E11" s="21"/>
      <c r="F11" s="20"/>
      <c r="G11" s="13">
        <f>F11-E11</f>
        <v>0</v>
      </c>
      <c r="H11" s="13">
        <f>G11</f>
        <v>0</v>
      </c>
      <c r="I11" s="21"/>
      <c r="J11" s="20">
        <f>D11+F11</f>
        <v>0</v>
      </c>
    </row>
    <row r="12" spans="1:10" s="8" customFormat="1" ht="15" customHeight="1" hidden="1">
      <c r="A12" s="86">
        <v>2220</v>
      </c>
      <c r="B12" s="29" t="s">
        <v>40</v>
      </c>
      <c r="C12" s="13"/>
      <c r="D12" s="13"/>
      <c r="E12" s="19"/>
      <c r="F12" s="13"/>
      <c r="G12" s="13">
        <f>F12-E12</f>
        <v>0</v>
      </c>
      <c r="H12" s="13">
        <f>G12</f>
        <v>0</v>
      </c>
      <c r="I12" s="19"/>
      <c r="J12" s="13"/>
    </row>
    <row r="13" spans="1:10" s="8" customFormat="1" ht="15" customHeight="1" hidden="1">
      <c r="A13" s="86">
        <v>2230</v>
      </c>
      <c r="B13" s="29" t="s">
        <v>41</v>
      </c>
      <c r="C13" s="13"/>
      <c r="D13" s="13"/>
      <c r="E13" s="19"/>
      <c r="F13" s="13"/>
      <c r="G13" s="13">
        <f>F13-E13</f>
        <v>0</v>
      </c>
      <c r="H13" s="13">
        <f>G13</f>
        <v>0</v>
      </c>
      <c r="I13" s="19"/>
      <c r="J13" s="13"/>
    </row>
    <row r="14" spans="1:10" s="8" customFormat="1" ht="18.75" customHeight="1">
      <c r="A14" s="71">
        <v>2111</v>
      </c>
      <c r="B14" s="29" t="s">
        <v>103</v>
      </c>
      <c r="C14" s="13">
        <v>33662979</v>
      </c>
      <c r="D14" s="13">
        <f>'2019-2(6.1;6.2;6.3,6.4)'!C8</f>
        <v>33662979</v>
      </c>
      <c r="E14" s="19"/>
      <c r="F14" s="13"/>
      <c r="G14" s="13"/>
      <c r="H14" s="13"/>
      <c r="I14" s="19"/>
      <c r="J14" s="20">
        <f>D14+F14</f>
        <v>33662979</v>
      </c>
    </row>
    <row r="15" spans="1:10" s="8" customFormat="1" ht="14.25" customHeight="1">
      <c r="A15" s="86">
        <v>2120</v>
      </c>
      <c r="B15" s="29" t="s">
        <v>104</v>
      </c>
      <c r="C15" s="13">
        <f>7405801</f>
        <v>7405801</v>
      </c>
      <c r="D15" s="13">
        <f>'2019-2(6.1;6.2;6.3,6.4)'!C9</f>
        <v>7392362.16</v>
      </c>
      <c r="E15" s="19"/>
      <c r="F15" s="13"/>
      <c r="G15" s="13"/>
      <c r="H15" s="13"/>
      <c r="I15" s="19"/>
      <c r="J15" s="20">
        <f aca="true" t="shared" si="0" ref="J15:J25">D15+F15</f>
        <v>7392362.16</v>
      </c>
    </row>
    <row r="16" spans="1:10" s="8" customFormat="1" ht="15.75" customHeight="1">
      <c r="A16" s="86">
        <v>2210</v>
      </c>
      <c r="B16" s="29" t="s">
        <v>105</v>
      </c>
      <c r="C16" s="13">
        <f>2380200</f>
        <v>2380200</v>
      </c>
      <c r="D16" s="13">
        <f>'2019-2(6.1;6.2;6.3,6.4)'!C10</f>
        <v>2379629.46</v>
      </c>
      <c r="E16" s="13"/>
      <c r="F16" s="13"/>
      <c r="G16" s="13"/>
      <c r="H16" s="13"/>
      <c r="I16" s="19"/>
      <c r="J16" s="20">
        <f t="shared" si="0"/>
        <v>2379629.46</v>
      </c>
    </row>
    <row r="17" spans="1:10" s="8" customFormat="1" ht="15">
      <c r="A17" s="86">
        <v>2240</v>
      </c>
      <c r="B17" s="29" t="s">
        <v>123</v>
      </c>
      <c r="C17" s="13">
        <f>6420856</f>
        <v>6420856</v>
      </c>
      <c r="D17" s="13">
        <f>'2019-2(6.1;6.2;6.3,6.4)'!C11</f>
        <v>5173823.51</v>
      </c>
      <c r="E17" s="13"/>
      <c r="F17" s="13"/>
      <c r="G17" s="13"/>
      <c r="H17" s="13"/>
      <c r="I17" s="19"/>
      <c r="J17" s="20">
        <f t="shared" si="0"/>
        <v>5173823.51</v>
      </c>
    </row>
    <row r="18" spans="1:10" s="8" customFormat="1" ht="15">
      <c r="A18" s="86">
        <v>2250</v>
      </c>
      <c r="B18" s="29" t="s">
        <v>42</v>
      </c>
      <c r="C18" s="13">
        <f>84050</f>
        <v>84050</v>
      </c>
      <c r="D18" s="13">
        <f>'2019-2(6.1;6.2;6.3,6.4)'!C12</f>
        <v>75174.28</v>
      </c>
      <c r="E18" s="13"/>
      <c r="F18" s="13"/>
      <c r="G18" s="13"/>
      <c r="H18" s="13"/>
      <c r="I18" s="19"/>
      <c r="J18" s="20">
        <f t="shared" si="0"/>
        <v>75174.28</v>
      </c>
    </row>
    <row r="19" spans="1:10" s="8" customFormat="1" ht="15">
      <c r="A19" s="86">
        <v>2270</v>
      </c>
      <c r="B19" s="29" t="s">
        <v>43</v>
      </c>
      <c r="C19" s="13">
        <f>C21+C22+C23+C24+C20</f>
        <v>2173525</v>
      </c>
      <c r="D19" s="13">
        <f>D21+D22+D23+D24+D20</f>
        <v>1615066.98</v>
      </c>
      <c r="E19" s="13"/>
      <c r="F19" s="13"/>
      <c r="G19" s="13"/>
      <c r="H19" s="13"/>
      <c r="I19" s="13"/>
      <c r="J19" s="20">
        <f t="shared" si="0"/>
        <v>1615066.98</v>
      </c>
    </row>
    <row r="20" spans="1:10" s="8" customFormat="1" ht="15">
      <c r="A20" s="86">
        <v>2271</v>
      </c>
      <c r="B20" s="29" t="s">
        <v>155</v>
      </c>
      <c r="C20" s="13">
        <f>1395600</f>
        <v>1395600</v>
      </c>
      <c r="D20" s="13">
        <f>'2019-2(6.1;6.2;6.3,6.4)'!C14</f>
        <v>953392.51</v>
      </c>
      <c r="E20" s="13"/>
      <c r="F20" s="13"/>
      <c r="G20" s="13"/>
      <c r="H20" s="13"/>
      <c r="I20" s="19"/>
      <c r="J20" s="20">
        <f t="shared" si="0"/>
        <v>953392.51</v>
      </c>
    </row>
    <row r="21" spans="1:10" s="8" customFormat="1" ht="15">
      <c r="A21" s="86">
        <v>2272</v>
      </c>
      <c r="B21" s="29" t="s">
        <v>112</v>
      </c>
      <c r="C21" s="13">
        <f>30100</f>
        <v>30100</v>
      </c>
      <c r="D21" s="13">
        <f>'2019-2(6.1;6.2;6.3,6.4)'!C15</f>
        <v>28790.61</v>
      </c>
      <c r="E21" s="13"/>
      <c r="F21" s="13"/>
      <c r="G21" s="13"/>
      <c r="H21" s="13"/>
      <c r="I21" s="19"/>
      <c r="J21" s="20">
        <f t="shared" si="0"/>
        <v>28790.61</v>
      </c>
    </row>
    <row r="22" spans="1:10" s="8" customFormat="1" ht="15">
      <c r="A22" s="86">
        <v>2273</v>
      </c>
      <c r="B22" s="29" t="s">
        <v>113</v>
      </c>
      <c r="C22" s="13">
        <f>639600</f>
        <v>639600</v>
      </c>
      <c r="D22" s="13">
        <f>'2019-2(6.1;6.2;6.3,6.4)'!C16</f>
        <v>536513.32</v>
      </c>
      <c r="E22" s="13"/>
      <c r="F22" s="13"/>
      <c r="G22" s="13"/>
      <c r="H22" s="13"/>
      <c r="I22" s="19"/>
      <c r="J22" s="20">
        <f t="shared" si="0"/>
        <v>536513.32</v>
      </c>
    </row>
    <row r="23" spans="1:10" s="8" customFormat="1" ht="15">
      <c r="A23" s="86">
        <v>2274</v>
      </c>
      <c r="B23" s="29" t="s">
        <v>142</v>
      </c>
      <c r="C23" s="20">
        <f>105000</f>
        <v>105000</v>
      </c>
      <c r="D23" s="13">
        <f>'2019-2(6.1;6.2;6.3,6.4)'!C17</f>
        <v>93145.54</v>
      </c>
      <c r="E23" s="26"/>
      <c r="F23" s="26"/>
      <c r="G23" s="13"/>
      <c r="H23" s="26"/>
      <c r="I23" s="19"/>
      <c r="J23" s="20">
        <f t="shared" si="0"/>
        <v>93145.54</v>
      </c>
    </row>
    <row r="24" spans="1:10" s="8" customFormat="1" ht="29.25" customHeight="1">
      <c r="A24" s="86">
        <v>2282</v>
      </c>
      <c r="B24" s="29" t="s">
        <v>44</v>
      </c>
      <c r="C24" s="13">
        <v>3225</v>
      </c>
      <c r="D24" s="13">
        <f>'2019-2(6.1;6.2;6.3,6.4)'!C19</f>
        <v>3225</v>
      </c>
      <c r="E24" s="21"/>
      <c r="F24" s="21"/>
      <c r="G24" s="13"/>
      <c r="H24" s="21"/>
      <c r="I24" s="21"/>
      <c r="J24" s="20">
        <f t="shared" si="0"/>
        <v>3225</v>
      </c>
    </row>
    <row r="25" spans="1:10" s="8" customFormat="1" ht="15">
      <c r="A25" s="86">
        <v>2800</v>
      </c>
      <c r="B25" s="29" t="s">
        <v>107</v>
      </c>
      <c r="C25" s="13">
        <f>300000</f>
        <v>300000</v>
      </c>
      <c r="D25" s="13">
        <f>'2019-2(6.1;6.2;6.3,6.4)'!C20</f>
        <v>127920.11</v>
      </c>
      <c r="E25" s="13"/>
      <c r="F25" s="13"/>
      <c r="G25" s="13">
        <f aca="true" t="shared" si="1" ref="G25:G37">F25-E25</f>
        <v>0</v>
      </c>
      <c r="H25" s="13"/>
      <c r="I25" s="19"/>
      <c r="J25" s="20">
        <f t="shared" si="0"/>
        <v>127920.11</v>
      </c>
    </row>
    <row r="26" spans="1:10" s="8" customFormat="1" ht="15" hidden="1">
      <c r="A26" s="86">
        <v>2800</v>
      </c>
      <c r="B26" s="29" t="s">
        <v>123</v>
      </c>
      <c r="D26" s="13">
        <f>'2019-2(6.1;6.2;6.3,6.4)'!C20</f>
        <v>127920.11</v>
      </c>
      <c r="E26" s="19"/>
      <c r="F26" s="19"/>
      <c r="G26" s="13">
        <f t="shared" si="1"/>
        <v>0</v>
      </c>
      <c r="H26" s="19"/>
      <c r="I26" s="19"/>
      <c r="J26" s="20"/>
    </row>
    <row r="27" spans="1:10" s="8" customFormat="1" ht="15" hidden="1">
      <c r="A27" s="86">
        <v>3110</v>
      </c>
      <c r="B27" s="29" t="s">
        <v>105</v>
      </c>
      <c r="C27" s="13"/>
      <c r="D27" s="13"/>
      <c r="E27" s="19"/>
      <c r="F27" s="19"/>
      <c r="G27" s="13">
        <f t="shared" si="1"/>
        <v>0</v>
      </c>
      <c r="H27" s="19"/>
      <c r="I27" s="19"/>
      <c r="J27" s="20"/>
    </row>
    <row r="28" spans="1:10" s="8" customFormat="1" ht="15" hidden="1">
      <c r="A28" s="86">
        <v>3120</v>
      </c>
      <c r="B28" s="29" t="s">
        <v>123</v>
      </c>
      <c r="C28" s="13"/>
      <c r="D28" s="13"/>
      <c r="E28" s="19"/>
      <c r="F28" s="19"/>
      <c r="G28" s="13">
        <f t="shared" si="1"/>
        <v>0</v>
      </c>
      <c r="H28" s="19"/>
      <c r="I28" s="19"/>
      <c r="J28" s="20"/>
    </row>
    <row r="29" spans="1:10" s="8" customFormat="1" ht="15" hidden="1">
      <c r="A29" s="86">
        <v>3130</v>
      </c>
      <c r="B29" s="29" t="s">
        <v>105</v>
      </c>
      <c r="C29" s="13"/>
      <c r="D29" s="13"/>
      <c r="E29" s="19"/>
      <c r="F29" s="19"/>
      <c r="G29" s="13">
        <f t="shared" si="1"/>
        <v>0</v>
      </c>
      <c r="H29" s="19"/>
      <c r="I29" s="19"/>
      <c r="J29" s="20"/>
    </row>
    <row r="30" spans="1:10" s="8" customFormat="1" ht="15" hidden="1">
      <c r="A30" s="86">
        <v>3140</v>
      </c>
      <c r="B30" s="29" t="s">
        <v>123</v>
      </c>
      <c r="C30" s="13"/>
      <c r="D30" s="13"/>
      <c r="E30" s="19"/>
      <c r="F30" s="19"/>
      <c r="G30" s="13">
        <f t="shared" si="1"/>
        <v>0</v>
      </c>
      <c r="H30" s="19"/>
      <c r="I30" s="19"/>
      <c r="J30" s="20"/>
    </row>
    <row r="31" spans="1:10" s="8" customFormat="1" ht="15" hidden="1">
      <c r="A31" s="86">
        <v>3150</v>
      </c>
      <c r="B31" s="29" t="s">
        <v>105</v>
      </c>
      <c r="C31" s="14"/>
      <c r="D31" s="13"/>
      <c r="E31" s="85"/>
      <c r="F31" s="85"/>
      <c r="G31" s="13">
        <f t="shared" si="1"/>
        <v>0</v>
      </c>
      <c r="H31" s="85"/>
      <c r="I31" s="85"/>
      <c r="J31" s="20"/>
    </row>
    <row r="32" spans="1:10" s="8" customFormat="1" ht="15" hidden="1">
      <c r="A32" s="86">
        <v>3160</v>
      </c>
      <c r="B32" s="29" t="s">
        <v>123</v>
      </c>
      <c r="C32" s="13"/>
      <c r="D32" s="13"/>
      <c r="E32" s="19"/>
      <c r="F32" s="19"/>
      <c r="G32" s="13">
        <f t="shared" si="1"/>
        <v>0</v>
      </c>
      <c r="H32" s="19"/>
      <c r="I32" s="19"/>
      <c r="J32" s="20"/>
    </row>
    <row r="33" spans="1:10" s="8" customFormat="1" ht="15" hidden="1">
      <c r="A33" s="86">
        <v>3210</v>
      </c>
      <c r="B33" s="29" t="s">
        <v>105</v>
      </c>
      <c r="C33" s="13"/>
      <c r="D33" s="13"/>
      <c r="E33" s="19"/>
      <c r="F33" s="19"/>
      <c r="G33" s="13">
        <f t="shared" si="1"/>
        <v>0</v>
      </c>
      <c r="H33" s="19"/>
      <c r="I33" s="19"/>
      <c r="J33" s="20"/>
    </row>
    <row r="34" spans="1:10" s="8" customFormat="1" ht="15" hidden="1">
      <c r="A34" s="86">
        <v>3220</v>
      </c>
      <c r="B34" s="29" t="s">
        <v>123</v>
      </c>
      <c r="C34" s="13"/>
      <c r="D34" s="13"/>
      <c r="E34" s="19"/>
      <c r="F34" s="19"/>
      <c r="G34" s="13">
        <f t="shared" si="1"/>
        <v>0</v>
      </c>
      <c r="H34" s="19"/>
      <c r="I34" s="19"/>
      <c r="J34" s="20"/>
    </row>
    <row r="35" spans="1:10" s="8" customFormat="1" ht="15" hidden="1">
      <c r="A35" s="86">
        <v>3230</v>
      </c>
      <c r="B35" s="29" t="s">
        <v>105</v>
      </c>
      <c r="C35" s="13"/>
      <c r="D35" s="13"/>
      <c r="E35" s="19"/>
      <c r="F35" s="19"/>
      <c r="G35" s="13">
        <f t="shared" si="1"/>
        <v>0</v>
      </c>
      <c r="H35" s="19"/>
      <c r="I35" s="19"/>
      <c r="J35" s="20"/>
    </row>
    <row r="36" spans="1:10" s="8" customFormat="1" ht="15" hidden="1">
      <c r="A36" s="86">
        <v>3240</v>
      </c>
      <c r="B36" s="29" t="s">
        <v>123</v>
      </c>
      <c r="C36" s="13"/>
      <c r="D36" s="13"/>
      <c r="E36" s="19"/>
      <c r="F36" s="19"/>
      <c r="G36" s="13">
        <f t="shared" si="1"/>
        <v>0</v>
      </c>
      <c r="H36" s="19"/>
      <c r="I36" s="19"/>
      <c r="J36" s="20"/>
    </row>
    <row r="37" spans="1:10" s="8" customFormat="1" ht="15" hidden="1">
      <c r="A37" s="86">
        <v>9000</v>
      </c>
      <c r="B37" s="29" t="s">
        <v>105</v>
      </c>
      <c r="C37" s="13"/>
      <c r="D37" s="13"/>
      <c r="E37" s="19"/>
      <c r="F37" s="19"/>
      <c r="G37" s="13">
        <f t="shared" si="1"/>
        <v>0</v>
      </c>
      <c r="H37" s="19"/>
      <c r="I37" s="19"/>
      <c r="J37" s="20"/>
    </row>
    <row r="38" spans="1:10" s="8" customFormat="1" ht="15">
      <c r="A38" s="219"/>
      <c r="B38" s="220" t="s">
        <v>241</v>
      </c>
      <c r="C38" s="14">
        <f aca="true" t="shared" si="2" ref="C38:J38">SUM(C14:C25)-C19</f>
        <v>52427411</v>
      </c>
      <c r="D38" s="14">
        <f t="shared" si="2"/>
        <v>50426955.49999999</v>
      </c>
      <c r="E38" s="14">
        <f t="shared" si="2"/>
        <v>0</v>
      </c>
      <c r="F38" s="14">
        <f t="shared" si="2"/>
        <v>0</v>
      </c>
      <c r="G38" s="14">
        <f t="shared" si="2"/>
        <v>0</v>
      </c>
      <c r="H38" s="14">
        <f t="shared" si="2"/>
        <v>0</v>
      </c>
      <c r="I38" s="14">
        <f t="shared" si="2"/>
        <v>0</v>
      </c>
      <c r="J38" s="14">
        <f t="shared" si="2"/>
        <v>50426955.49999999</v>
      </c>
    </row>
    <row r="39" s="8" customFormat="1" ht="15"/>
    <row r="40" spans="1:8" s="8" customFormat="1" ht="15">
      <c r="A40" s="34" t="s">
        <v>245</v>
      </c>
      <c r="B40" s="4" t="s">
        <v>322</v>
      </c>
      <c r="D40" s="4"/>
      <c r="E40" s="4"/>
      <c r="F40" s="4"/>
      <c r="G40" s="4"/>
      <c r="H40" s="4"/>
    </row>
    <row r="41" s="8" customFormat="1" ht="12" customHeight="1">
      <c r="L41" s="6" t="s">
        <v>81</v>
      </c>
    </row>
    <row r="42" spans="1:12" s="8" customFormat="1" ht="15.75" customHeight="1">
      <c r="A42" s="142" t="s">
        <v>303</v>
      </c>
      <c r="B42" s="142" t="s">
        <v>94</v>
      </c>
      <c r="C42" s="72" t="s">
        <v>118</v>
      </c>
      <c r="D42" s="215"/>
      <c r="E42" s="215"/>
      <c r="F42" s="215"/>
      <c r="G42" s="73"/>
      <c r="H42" s="72" t="s">
        <v>188</v>
      </c>
      <c r="I42" s="215"/>
      <c r="J42" s="215"/>
      <c r="K42" s="215"/>
      <c r="L42" s="73"/>
    </row>
    <row r="43" spans="1:12" s="8" customFormat="1" ht="57.75" customHeight="1">
      <c r="A43" s="221"/>
      <c r="B43" s="221"/>
      <c r="C43" s="142" t="s">
        <v>92</v>
      </c>
      <c r="D43" s="103" t="s">
        <v>311</v>
      </c>
      <c r="E43" s="103" t="s">
        <v>190</v>
      </c>
      <c r="F43" s="103"/>
      <c r="G43" s="142" t="s">
        <v>312</v>
      </c>
      <c r="H43" s="103" t="s">
        <v>93</v>
      </c>
      <c r="I43" s="142" t="s">
        <v>313</v>
      </c>
      <c r="J43" s="103" t="s">
        <v>190</v>
      </c>
      <c r="K43" s="103"/>
      <c r="L43" s="142" t="s">
        <v>314</v>
      </c>
    </row>
    <row r="44" spans="1:12" s="8" customFormat="1" ht="28.5" customHeight="1">
      <c r="A44" s="144"/>
      <c r="B44" s="144"/>
      <c r="C44" s="144"/>
      <c r="D44" s="103"/>
      <c r="E44" s="86" t="s">
        <v>17</v>
      </c>
      <c r="F44" s="86" t="s">
        <v>18</v>
      </c>
      <c r="G44" s="144"/>
      <c r="H44" s="103"/>
      <c r="I44" s="144"/>
      <c r="J44" s="86" t="s">
        <v>17</v>
      </c>
      <c r="K44" s="86" t="s">
        <v>18</v>
      </c>
      <c r="L44" s="144"/>
    </row>
    <row r="45" spans="1:12" s="104" customFormat="1" ht="12.75">
      <c r="A45" s="86">
        <v>2</v>
      </c>
      <c r="B45" s="36">
        <v>3</v>
      </c>
      <c r="C45" s="41">
        <v>4</v>
      </c>
      <c r="D45" s="86">
        <v>5</v>
      </c>
      <c r="E45" s="36">
        <v>6</v>
      </c>
      <c r="F45" s="41">
        <v>7</v>
      </c>
      <c r="G45" s="86">
        <v>8</v>
      </c>
      <c r="H45" s="36">
        <v>9</v>
      </c>
      <c r="I45" s="41">
        <v>10</v>
      </c>
      <c r="J45" s="86">
        <v>11</v>
      </c>
      <c r="K45" s="36">
        <v>12</v>
      </c>
      <c r="L45" s="41">
        <v>13</v>
      </c>
    </row>
    <row r="46" spans="1:12" s="8" customFormat="1" ht="15" hidden="1">
      <c r="A46" s="86"/>
      <c r="B46" s="218" t="s">
        <v>85</v>
      </c>
      <c r="C46" s="222"/>
      <c r="D46" s="222"/>
      <c r="E46" s="222"/>
      <c r="F46" s="222"/>
      <c r="G46" s="222"/>
      <c r="H46" s="222"/>
      <c r="I46" s="222"/>
      <c r="J46" s="222"/>
      <c r="K46" s="222"/>
      <c r="L46" s="222"/>
    </row>
    <row r="47" spans="1:12" s="8" customFormat="1" ht="15" hidden="1">
      <c r="A47" s="3" t="s">
        <v>45</v>
      </c>
      <c r="B47" s="29" t="s">
        <v>103</v>
      </c>
      <c r="C47" s="13"/>
      <c r="D47" s="14"/>
      <c r="E47" s="14"/>
      <c r="F47" s="14"/>
      <c r="G47" s="20">
        <f>C47-D47</f>
        <v>0</v>
      </c>
      <c r="H47" s="13"/>
      <c r="I47" s="14"/>
      <c r="J47" s="20"/>
      <c r="K47" s="14"/>
      <c r="L47" s="20">
        <f>H47-I47</f>
        <v>0</v>
      </c>
    </row>
    <row r="48" spans="1:12" s="8" customFormat="1" ht="15" hidden="1">
      <c r="A48" s="86">
        <v>2120</v>
      </c>
      <c r="B48" s="29" t="s">
        <v>104</v>
      </c>
      <c r="C48" s="13"/>
      <c r="D48" s="14"/>
      <c r="E48" s="14"/>
      <c r="F48" s="14"/>
      <c r="G48" s="20">
        <f>C48-D48</f>
        <v>0</v>
      </c>
      <c r="H48" s="13"/>
      <c r="I48" s="14"/>
      <c r="J48" s="20"/>
      <c r="K48" s="14"/>
      <c r="L48" s="20">
        <f>H48-I48</f>
        <v>0</v>
      </c>
    </row>
    <row r="49" spans="1:12" s="8" customFormat="1" ht="15" hidden="1">
      <c r="A49" s="86">
        <v>2210</v>
      </c>
      <c r="B49" s="29" t="s">
        <v>105</v>
      </c>
      <c r="C49" s="13"/>
      <c r="D49" s="20"/>
      <c r="E49" s="13">
        <f>D49</f>
        <v>0</v>
      </c>
      <c r="F49" s="14"/>
      <c r="G49" s="20">
        <f>C49-D49</f>
        <v>0</v>
      </c>
      <c r="H49" s="13"/>
      <c r="I49" s="13"/>
      <c r="J49" s="20">
        <f>I49</f>
        <v>0</v>
      </c>
      <c r="K49" s="14"/>
      <c r="L49" s="20">
        <f>H49-I49</f>
        <v>0</v>
      </c>
    </row>
    <row r="50" spans="1:12" s="8" customFormat="1" ht="15" hidden="1">
      <c r="A50" s="86">
        <v>2220</v>
      </c>
      <c r="B50" s="29" t="s">
        <v>40</v>
      </c>
      <c r="C50" s="13"/>
      <c r="D50" s="13"/>
      <c r="E50" s="13">
        <f>D50</f>
        <v>0</v>
      </c>
      <c r="F50" s="13"/>
      <c r="G50" s="13"/>
      <c r="H50" s="13"/>
      <c r="I50" s="13"/>
      <c r="J50" s="20">
        <f>I50</f>
        <v>0</v>
      </c>
      <c r="K50" s="13"/>
      <c r="L50" s="13"/>
    </row>
    <row r="51" spans="1:12" s="8" customFormat="1" ht="15" hidden="1">
      <c r="A51" s="86">
        <v>2230</v>
      </c>
      <c r="B51" s="29" t="s">
        <v>41</v>
      </c>
      <c r="C51" s="13"/>
      <c r="D51" s="13"/>
      <c r="E51" s="13">
        <f>D51</f>
        <v>0</v>
      </c>
      <c r="F51" s="13"/>
      <c r="G51" s="13"/>
      <c r="H51" s="13"/>
      <c r="I51" s="13"/>
      <c r="J51" s="20">
        <f>I51</f>
        <v>0</v>
      </c>
      <c r="K51" s="13"/>
      <c r="L51" s="13"/>
    </row>
    <row r="52" spans="1:12" s="8" customFormat="1" ht="18.75" customHeight="1">
      <c r="A52" s="86">
        <v>2111</v>
      </c>
      <c r="B52" s="29" t="s">
        <v>103</v>
      </c>
      <c r="C52" s="13">
        <f>'2019-2(6.1;6.2;6.3,6.4)'!G8</f>
        <v>52440920</v>
      </c>
      <c r="D52" s="13"/>
      <c r="E52" s="19"/>
      <c r="F52" s="13"/>
      <c r="G52" s="13">
        <f>C52-E52</f>
        <v>52440920</v>
      </c>
      <c r="H52" s="13">
        <f>'2019-2(6.1;6.2;6.3,6.4)'!K8</f>
        <v>67900413</v>
      </c>
      <c r="I52" s="19"/>
      <c r="J52" s="20"/>
      <c r="K52" s="64"/>
      <c r="L52" s="40">
        <f>H52</f>
        <v>67900413</v>
      </c>
    </row>
    <row r="53" spans="1:12" s="8" customFormat="1" ht="15">
      <c r="A53" s="86">
        <v>2120</v>
      </c>
      <c r="B53" s="29" t="s">
        <v>104</v>
      </c>
      <c r="C53" s="13">
        <f>'2019-2(6.1;6.2;6.3,6.4)'!G9</f>
        <v>11537006</v>
      </c>
      <c r="D53" s="13"/>
      <c r="E53" s="19"/>
      <c r="F53" s="19"/>
      <c r="G53" s="13">
        <f aca="true" t="shared" si="3" ref="G53:G85">C53-E53</f>
        <v>11537006</v>
      </c>
      <c r="H53" s="13">
        <f>'2019-2(6.1;6.2;6.3,6.4)'!K9</f>
        <v>14938109</v>
      </c>
      <c r="I53" s="19"/>
      <c r="J53" s="20"/>
      <c r="K53" s="64"/>
      <c r="L53" s="40">
        <f aca="true" t="shared" si="4" ref="L53:L85">H53</f>
        <v>14938109</v>
      </c>
    </row>
    <row r="54" spans="1:12" s="8" customFormat="1" ht="15">
      <c r="A54" s="86">
        <v>2210</v>
      </c>
      <c r="B54" s="29" t="s">
        <v>105</v>
      </c>
      <c r="C54" s="13">
        <f>'2019-2(6.1;6.2;6.3,6.4)'!G10</f>
        <v>2595025</v>
      </c>
      <c r="D54" s="13"/>
      <c r="E54" s="13"/>
      <c r="F54" s="19"/>
      <c r="G54" s="13">
        <f t="shared" si="3"/>
        <v>2595025</v>
      </c>
      <c r="H54" s="13">
        <f>'2019-2(6.1;6.2;6.3,6.4)'!K10</f>
        <v>2658050</v>
      </c>
      <c r="I54" s="19"/>
      <c r="J54" s="20"/>
      <c r="K54" s="64"/>
      <c r="L54" s="40">
        <f t="shared" si="4"/>
        <v>2658050</v>
      </c>
    </row>
    <row r="55" spans="1:12" s="8" customFormat="1" ht="15">
      <c r="A55" s="86">
        <v>2240</v>
      </c>
      <c r="B55" s="29" t="s">
        <v>123</v>
      </c>
      <c r="C55" s="13">
        <f>'2019-2(6.1;6.2;6.3,6.4)'!G11</f>
        <v>5065375</v>
      </c>
      <c r="D55" s="13"/>
      <c r="E55" s="13"/>
      <c r="F55" s="13"/>
      <c r="G55" s="13">
        <f t="shared" si="3"/>
        <v>5065375</v>
      </c>
      <c r="H55" s="13">
        <f>'2019-2(6.1;6.2;6.3,6.4)'!K11</f>
        <v>5077300</v>
      </c>
      <c r="I55" s="13"/>
      <c r="J55" s="13"/>
      <c r="K55" s="13"/>
      <c r="L55" s="40">
        <f t="shared" si="4"/>
        <v>5077300</v>
      </c>
    </row>
    <row r="56" spans="1:12" s="8" customFormat="1" ht="15">
      <c r="A56" s="86">
        <v>2250</v>
      </c>
      <c r="B56" s="29" t="s">
        <v>42</v>
      </c>
      <c r="C56" s="13">
        <f>'2019-2(6.1;6.2;6.3,6.4)'!G12</f>
        <v>95300</v>
      </c>
      <c r="D56" s="13"/>
      <c r="E56" s="13"/>
      <c r="F56" s="13"/>
      <c r="G56" s="13">
        <f t="shared" si="3"/>
        <v>95300</v>
      </c>
      <c r="H56" s="13">
        <f>'2019-2(6.1;6.2;6.3,6.4)'!K12</f>
        <v>120000</v>
      </c>
      <c r="I56" s="13"/>
      <c r="J56" s="13"/>
      <c r="K56" s="13"/>
      <c r="L56" s="40">
        <f t="shared" si="4"/>
        <v>120000</v>
      </c>
    </row>
    <row r="57" spans="1:12" s="8" customFormat="1" ht="15">
      <c r="A57" s="86">
        <v>2270</v>
      </c>
      <c r="B57" s="29" t="s">
        <v>43</v>
      </c>
      <c r="C57" s="13">
        <f>'2019-2(6.1;6.2;6.3,6.4)'!G13</f>
        <v>2204532</v>
      </c>
      <c r="D57" s="13"/>
      <c r="E57" s="13"/>
      <c r="F57" s="13"/>
      <c r="G57" s="13">
        <f t="shared" si="3"/>
        <v>2204532</v>
      </c>
      <c r="H57" s="13">
        <f>'2019-2(6.1;6.2;6.3,6.4)'!K13</f>
        <v>2571728</v>
      </c>
      <c r="I57" s="13"/>
      <c r="J57" s="13"/>
      <c r="K57" s="13"/>
      <c r="L57" s="40">
        <f t="shared" si="4"/>
        <v>2571728</v>
      </c>
    </row>
    <row r="58" spans="1:12" s="8" customFormat="1" ht="15" hidden="1">
      <c r="A58" s="86">
        <v>2272</v>
      </c>
      <c r="B58" s="29" t="s">
        <v>112</v>
      </c>
      <c r="C58" s="13"/>
      <c r="D58" s="13"/>
      <c r="E58" s="13"/>
      <c r="F58" s="13"/>
      <c r="G58" s="13">
        <f t="shared" si="3"/>
        <v>0</v>
      </c>
      <c r="H58" s="13"/>
      <c r="I58" s="13"/>
      <c r="J58" s="13"/>
      <c r="K58" s="13"/>
      <c r="L58" s="40">
        <f t="shared" si="4"/>
        <v>0</v>
      </c>
    </row>
    <row r="59" spans="1:12" s="8" customFormat="1" ht="15">
      <c r="A59" s="86">
        <v>2271</v>
      </c>
      <c r="B59" s="29" t="s">
        <v>155</v>
      </c>
      <c r="C59" s="40">
        <f>'2019-2(6.1;6.2;6.3,6.4)'!G14</f>
        <v>1194000</v>
      </c>
      <c r="D59" s="13"/>
      <c r="E59" s="13"/>
      <c r="F59" s="13"/>
      <c r="G59" s="13">
        <f t="shared" si="3"/>
        <v>1194000</v>
      </c>
      <c r="H59" s="13">
        <f>'2019-2(6.1;6.2;6.3,6.4)'!K14</f>
        <v>1375573</v>
      </c>
      <c r="I59" s="13"/>
      <c r="J59" s="13"/>
      <c r="K59" s="13"/>
      <c r="L59" s="40">
        <f t="shared" si="4"/>
        <v>1375573</v>
      </c>
    </row>
    <row r="60" spans="1:12" s="8" customFormat="1" ht="15">
      <c r="A60" s="86">
        <v>2272</v>
      </c>
      <c r="B60" s="29" t="s">
        <v>112</v>
      </c>
      <c r="C60" s="40">
        <f>'2019-2(6.1;6.2;6.3,6.4)'!G15</f>
        <v>42140</v>
      </c>
      <c r="D60" s="13"/>
      <c r="E60" s="13"/>
      <c r="F60" s="13"/>
      <c r="G60" s="13">
        <f t="shared" si="3"/>
        <v>42140</v>
      </c>
      <c r="H60" s="13">
        <f>'2019-2(6.1;6.2;6.3,6.4)'!K15</f>
        <v>49092</v>
      </c>
      <c r="I60" s="13"/>
      <c r="J60" s="13"/>
      <c r="K60" s="13"/>
      <c r="L60" s="40">
        <f t="shared" si="4"/>
        <v>49092</v>
      </c>
    </row>
    <row r="61" spans="1:12" s="8" customFormat="1" ht="15">
      <c r="A61" s="86">
        <v>2273</v>
      </c>
      <c r="B61" s="29" t="s">
        <v>113</v>
      </c>
      <c r="C61" s="40">
        <f>'2019-2(6.1;6.2;6.3,6.4)'!G16</f>
        <v>847204</v>
      </c>
      <c r="D61" s="13"/>
      <c r="E61" s="13"/>
      <c r="F61" s="13"/>
      <c r="G61" s="13">
        <f t="shared" si="3"/>
        <v>847204</v>
      </c>
      <c r="H61" s="13">
        <f>'2019-2(6.1;6.2;6.3,6.4)'!K16</f>
        <v>996683</v>
      </c>
      <c r="I61" s="13"/>
      <c r="J61" s="13"/>
      <c r="K61" s="13"/>
      <c r="L61" s="40">
        <f t="shared" si="4"/>
        <v>996683</v>
      </c>
    </row>
    <row r="62" spans="1:12" s="8" customFormat="1" ht="15">
      <c r="A62" s="86">
        <v>2274</v>
      </c>
      <c r="B62" s="29" t="s">
        <v>142</v>
      </c>
      <c r="C62" s="13">
        <f>'2019-2(6.1;6.2;6.3,6.4)'!G17</f>
        <v>120438</v>
      </c>
      <c r="D62" s="14"/>
      <c r="E62" s="14"/>
      <c r="F62" s="14"/>
      <c r="G62" s="13">
        <f t="shared" si="3"/>
        <v>120438</v>
      </c>
      <c r="H62" s="13">
        <f>'2019-2(6.1;6.2;6.3,6.4)'!K17</f>
        <v>150380</v>
      </c>
      <c r="I62" s="14"/>
      <c r="J62" s="14"/>
      <c r="K62" s="14"/>
      <c r="L62" s="40">
        <f t="shared" si="4"/>
        <v>150380</v>
      </c>
    </row>
    <row r="63" spans="1:12" s="8" customFormat="1" ht="15" hidden="1">
      <c r="A63" s="86">
        <v>2275</v>
      </c>
      <c r="B63" s="29" t="s">
        <v>143</v>
      </c>
      <c r="C63" s="13">
        <f>'2019-2(6.1;6.2;6.3,6.4)'!G18</f>
        <v>750</v>
      </c>
      <c r="D63" s="13"/>
      <c r="E63" s="13"/>
      <c r="F63" s="13"/>
      <c r="G63" s="13">
        <f t="shared" si="3"/>
        <v>750</v>
      </c>
      <c r="H63" s="13"/>
      <c r="I63" s="13"/>
      <c r="J63" s="13"/>
      <c r="K63" s="13"/>
      <c r="L63" s="40">
        <f t="shared" si="4"/>
        <v>0</v>
      </c>
    </row>
    <row r="64" spans="1:12" s="8" customFormat="1" ht="26.25">
      <c r="A64" s="86">
        <v>2282</v>
      </c>
      <c r="B64" s="29" t="s">
        <v>44</v>
      </c>
      <c r="C64" s="13">
        <f>'2019-2(6.1;6.2;6.3,6.4)'!G19</f>
        <v>12000</v>
      </c>
      <c r="D64" s="13"/>
      <c r="E64" s="13"/>
      <c r="F64" s="13"/>
      <c r="G64" s="13">
        <f t="shared" si="3"/>
        <v>12000</v>
      </c>
      <c r="H64" s="13">
        <f>'2019-2(6.1;6.2;6.3,6.4)'!K19</f>
        <v>10000</v>
      </c>
      <c r="I64" s="13"/>
      <c r="J64" s="13"/>
      <c r="K64" s="13"/>
      <c r="L64" s="40">
        <f t="shared" si="4"/>
        <v>10000</v>
      </c>
    </row>
    <row r="65" spans="1:12" s="8" customFormat="1" ht="15" hidden="1">
      <c r="A65" s="86"/>
      <c r="B65" s="29"/>
      <c r="C65" s="13"/>
      <c r="D65" s="13"/>
      <c r="E65" s="13"/>
      <c r="F65" s="13"/>
      <c r="G65" s="13">
        <f t="shared" si="3"/>
        <v>0</v>
      </c>
      <c r="H65" s="13">
        <f>'2019-2(6.1;6.2;6.3,6.4)'!K21</f>
        <v>0</v>
      </c>
      <c r="I65" s="13"/>
      <c r="J65" s="13"/>
      <c r="K65" s="13"/>
      <c r="L65" s="40">
        <f t="shared" si="4"/>
        <v>0</v>
      </c>
    </row>
    <row r="66" spans="1:12" s="8" customFormat="1" ht="15" hidden="1">
      <c r="A66" s="86"/>
      <c r="B66" s="29"/>
      <c r="C66" s="13"/>
      <c r="D66" s="14"/>
      <c r="E66" s="14"/>
      <c r="F66" s="14"/>
      <c r="G66" s="13">
        <f t="shared" si="3"/>
        <v>0</v>
      </c>
      <c r="H66" s="13">
        <f>'2019-2(6.1;6.2;6.3,6.4)'!K22</f>
        <v>0</v>
      </c>
      <c r="I66" s="14"/>
      <c r="J66" s="14"/>
      <c r="K66" s="14"/>
      <c r="L66" s="40">
        <f t="shared" si="4"/>
        <v>0</v>
      </c>
    </row>
    <row r="67" spans="1:12" s="8" customFormat="1" ht="15" hidden="1">
      <c r="A67" s="86"/>
      <c r="B67" s="29"/>
      <c r="C67" s="13"/>
      <c r="D67" s="13"/>
      <c r="E67" s="13"/>
      <c r="F67" s="13"/>
      <c r="G67" s="13">
        <f t="shared" si="3"/>
        <v>0</v>
      </c>
      <c r="H67" s="13"/>
      <c r="I67" s="13"/>
      <c r="J67" s="13"/>
      <c r="K67" s="13"/>
      <c r="L67" s="40">
        <f t="shared" si="4"/>
        <v>0</v>
      </c>
    </row>
    <row r="68" spans="1:12" s="8" customFormat="1" ht="15" hidden="1">
      <c r="A68" s="86"/>
      <c r="B68" s="29"/>
      <c r="C68" s="13"/>
      <c r="D68" s="13"/>
      <c r="E68" s="13"/>
      <c r="F68" s="13"/>
      <c r="G68" s="13">
        <f t="shared" si="3"/>
        <v>0</v>
      </c>
      <c r="H68" s="13"/>
      <c r="I68" s="13"/>
      <c r="J68" s="13"/>
      <c r="K68" s="13"/>
      <c r="L68" s="40">
        <f t="shared" si="4"/>
        <v>0</v>
      </c>
    </row>
    <row r="69" spans="1:12" s="8" customFormat="1" ht="15" hidden="1">
      <c r="A69" s="86"/>
      <c r="B69" s="218"/>
      <c r="C69" s="13"/>
      <c r="D69" s="26"/>
      <c r="E69" s="26"/>
      <c r="F69" s="26"/>
      <c r="G69" s="13">
        <f t="shared" si="3"/>
        <v>0</v>
      </c>
      <c r="H69" s="13"/>
      <c r="I69" s="13"/>
      <c r="J69" s="13"/>
      <c r="K69" s="13"/>
      <c r="L69" s="40">
        <f t="shared" si="4"/>
        <v>0</v>
      </c>
    </row>
    <row r="70" spans="1:12" s="8" customFormat="1" ht="17.25" customHeight="1" hidden="1">
      <c r="A70" s="86"/>
      <c r="B70" s="223"/>
      <c r="C70" s="13"/>
      <c r="D70" s="13"/>
      <c r="E70" s="13"/>
      <c r="F70" s="13"/>
      <c r="G70" s="13">
        <f t="shared" si="3"/>
        <v>0</v>
      </c>
      <c r="H70" s="13"/>
      <c r="I70" s="19"/>
      <c r="J70" s="20"/>
      <c r="K70" s="64"/>
      <c r="L70" s="40">
        <f t="shared" si="4"/>
        <v>0</v>
      </c>
    </row>
    <row r="71" spans="1:12" s="8" customFormat="1" ht="15" hidden="1">
      <c r="A71" s="86"/>
      <c r="B71" s="29"/>
      <c r="C71" s="13"/>
      <c r="D71" s="13"/>
      <c r="E71" s="13"/>
      <c r="F71" s="19"/>
      <c r="G71" s="13">
        <f t="shared" si="3"/>
        <v>0</v>
      </c>
      <c r="H71" s="13"/>
      <c r="I71" s="19"/>
      <c r="J71" s="20"/>
      <c r="K71" s="64"/>
      <c r="L71" s="40">
        <f t="shared" si="4"/>
        <v>0</v>
      </c>
    </row>
    <row r="72" spans="1:12" s="8" customFormat="1" ht="15" hidden="1">
      <c r="A72" s="86"/>
      <c r="B72" s="29"/>
      <c r="C72" s="13"/>
      <c r="D72" s="13"/>
      <c r="E72" s="13"/>
      <c r="F72" s="19"/>
      <c r="G72" s="13"/>
      <c r="H72" s="13"/>
      <c r="I72" s="19"/>
      <c r="J72" s="20"/>
      <c r="K72" s="64"/>
      <c r="L72" s="40">
        <f t="shared" si="4"/>
        <v>0</v>
      </c>
    </row>
    <row r="73" spans="1:12" s="8" customFormat="1" ht="15" hidden="1">
      <c r="A73" s="86"/>
      <c r="B73" s="29"/>
      <c r="C73" s="13"/>
      <c r="D73" s="13"/>
      <c r="E73" s="13"/>
      <c r="F73" s="13"/>
      <c r="G73" s="13">
        <f t="shared" si="3"/>
        <v>0</v>
      </c>
      <c r="H73" s="13"/>
      <c r="I73" s="13"/>
      <c r="J73" s="13"/>
      <c r="K73" s="13"/>
      <c r="L73" s="40">
        <f t="shared" si="4"/>
        <v>0</v>
      </c>
    </row>
    <row r="74" spans="1:12" s="8" customFormat="1" ht="15" hidden="1">
      <c r="A74" s="86">
        <v>3110</v>
      </c>
      <c r="B74" s="29" t="s">
        <v>108</v>
      </c>
      <c r="C74" s="13"/>
      <c r="D74" s="13"/>
      <c r="E74" s="13"/>
      <c r="F74" s="13"/>
      <c r="G74" s="13">
        <f t="shared" si="3"/>
        <v>0</v>
      </c>
      <c r="H74" s="13">
        <f>'2019-2(6.1;6.2;6.3,6.4)'!K30</f>
        <v>0</v>
      </c>
      <c r="I74" s="13"/>
      <c r="J74" s="13"/>
      <c r="K74" s="13"/>
      <c r="L74" s="40">
        <f t="shared" si="4"/>
        <v>0</v>
      </c>
    </row>
    <row r="75" spans="1:12" s="8" customFormat="1" ht="15" hidden="1">
      <c r="A75" s="86">
        <v>3120</v>
      </c>
      <c r="B75" s="29" t="s">
        <v>46</v>
      </c>
      <c r="C75" s="13"/>
      <c r="D75" s="13"/>
      <c r="E75" s="13"/>
      <c r="F75" s="13"/>
      <c r="G75" s="13">
        <f t="shared" si="3"/>
        <v>0</v>
      </c>
      <c r="H75" s="13">
        <f>'2019-2(6.1;6.2;6.3,6.4)'!K31</f>
        <v>0</v>
      </c>
      <c r="I75" s="13"/>
      <c r="J75" s="13"/>
      <c r="K75" s="13"/>
      <c r="L75" s="40">
        <f t="shared" si="4"/>
        <v>0</v>
      </c>
    </row>
    <row r="76" spans="1:12" s="8" customFormat="1" ht="15" hidden="1">
      <c r="A76" s="86">
        <v>3130</v>
      </c>
      <c r="B76" s="29" t="s">
        <v>47</v>
      </c>
      <c r="C76" s="13"/>
      <c r="D76" s="13"/>
      <c r="E76" s="13"/>
      <c r="F76" s="13"/>
      <c r="G76" s="13">
        <f t="shared" si="3"/>
        <v>0</v>
      </c>
      <c r="H76" s="13">
        <f>'2019-2(6.1;6.2;6.3,6.4)'!K32</f>
        <v>0</v>
      </c>
      <c r="I76" s="13"/>
      <c r="J76" s="13"/>
      <c r="K76" s="13"/>
      <c r="L76" s="40">
        <f t="shared" si="4"/>
        <v>0</v>
      </c>
    </row>
    <row r="77" spans="1:12" s="8" customFormat="1" ht="15" hidden="1">
      <c r="A77" s="86">
        <v>3140</v>
      </c>
      <c r="B77" s="29" t="s">
        <v>48</v>
      </c>
      <c r="C77" s="13"/>
      <c r="D77" s="13"/>
      <c r="E77" s="13"/>
      <c r="F77" s="13"/>
      <c r="G77" s="13">
        <f t="shared" si="3"/>
        <v>0</v>
      </c>
      <c r="H77" s="13">
        <f>'2019-2(6.1;6.2;6.3,6.4)'!K33</f>
        <v>0</v>
      </c>
      <c r="I77" s="13"/>
      <c r="J77" s="13"/>
      <c r="K77" s="13"/>
      <c r="L77" s="40">
        <f t="shared" si="4"/>
        <v>0</v>
      </c>
    </row>
    <row r="78" spans="1:12" s="8" customFormat="1" ht="15" hidden="1">
      <c r="A78" s="86">
        <v>3150</v>
      </c>
      <c r="B78" s="29" t="s">
        <v>49</v>
      </c>
      <c r="C78" s="13"/>
      <c r="D78" s="14"/>
      <c r="E78" s="14"/>
      <c r="F78" s="14"/>
      <c r="G78" s="13">
        <f t="shared" si="3"/>
        <v>0</v>
      </c>
      <c r="H78" s="13">
        <f>'2019-2(6.1;6.2;6.3,6.4)'!K34</f>
        <v>0</v>
      </c>
      <c r="I78" s="14"/>
      <c r="J78" s="14"/>
      <c r="K78" s="14"/>
      <c r="L78" s="40">
        <f t="shared" si="4"/>
        <v>0</v>
      </c>
    </row>
    <row r="79" spans="1:12" s="8" customFormat="1" ht="15" hidden="1">
      <c r="A79" s="86">
        <v>3160</v>
      </c>
      <c r="B79" s="29" t="s">
        <v>109</v>
      </c>
      <c r="C79" s="13"/>
      <c r="D79" s="13"/>
      <c r="E79" s="13"/>
      <c r="F79" s="13"/>
      <c r="G79" s="13">
        <f t="shared" si="3"/>
        <v>0</v>
      </c>
      <c r="H79" s="13">
        <f>'2019-2(6.1;6.2;6.3,6.4)'!K35</f>
        <v>0</v>
      </c>
      <c r="I79" s="13"/>
      <c r="J79" s="13"/>
      <c r="K79" s="13"/>
      <c r="L79" s="40">
        <f t="shared" si="4"/>
        <v>0</v>
      </c>
    </row>
    <row r="80" spans="1:12" s="8" customFormat="1" ht="15" hidden="1">
      <c r="A80" s="86">
        <v>3210</v>
      </c>
      <c r="B80" s="29" t="s">
        <v>50</v>
      </c>
      <c r="C80" s="13"/>
      <c r="D80" s="13"/>
      <c r="E80" s="13"/>
      <c r="F80" s="13"/>
      <c r="G80" s="13">
        <f t="shared" si="3"/>
        <v>0</v>
      </c>
      <c r="H80" s="13">
        <f>'2019-2(6.1;6.2;6.3,6.4)'!K36</f>
        <v>0</v>
      </c>
      <c r="I80" s="13"/>
      <c r="J80" s="13"/>
      <c r="K80" s="13"/>
      <c r="L80" s="40">
        <f t="shared" si="4"/>
        <v>0</v>
      </c>
    </row>
    <row r="81" spans="1:12" s="8" customFormat="1" ht="15" hidden="1">
      <c r="A81" s="86">
        <v>3220</v>
      </c>
      <c r="B81" s="29" t="s">
        <v>51</v>
      </c>
      <c r="C81" s="13"/>
      <c r="D81" s="13"/>
      <c r="E81" s="13"/>
      <c r="F81" s="13"/>
      <c r="G81" s="13">
        <f t="shared" si="3"/>
        <v>0</v>
      </c>
      <c r="H81" s="13">
        <f>'2019-2(6.1;6.2;6.3,6.4)'!K37</f>
        <v>0</v>
      </c>
      <c r="I81" s="13"/>
      <c r="J81" s="13"/>
      <c r="K81" s="13"/>
      <c r="L81" s="40">
        <f t="shared" si="4"/>
        <v>0</v>
      </c>
    </row>
    <row r="82" spans="1:12" s="8" customFormat="1" ht="26.25" hidden="1">
      <c r="A82" s="86">
        <v>3230</v>
      </c>
      <c r="B82" s="29" t="s">
        <v>110</v>
      </c>
      <c r="C82" s="13"/>
      <c r="D82" s="14"/>
      <c r="E82" s="14"/>
      <c r="F82" s="14"/>
      <c r="G82" s="13">
        <f t="shared" si="3"/>
        <v>0</v>
      </c>
      <c r="H82" s="13">
        <f>'2019-2(6.1;6.2;6.3,6.4)'!K38</f>
        <v>0</v>
      </c>
      <c r="I82" s="14"/>
      <c r="J82" s="14"/>
      <c r="K82" s="14"/>
      <c r="L82" s="40">
        <f t="shared" si="4"/>
        <v>0</v>
      </c>
    </row>
    <row r="83" spans="1:12" s="8" customFormat="1" ht="15" hidden="1">
      <c r="A83" s="86">
        <v>3240</v>
      </c>
      <c r="B83" s="29" t="s">
        <v>52</v>
      </c>
      <c r="C83" s="13"/>
      <c r="D83" s="13"/>
      <c r="E83" s="13"/>
      <c r="F83" s="13"/>
      <c r="G83" s="13">
        <f t="shared" si="3"/>
        <v>0</v>
      </c>
      <c r="H83" s="13">
        <f>'2019-2(6.1;6.2;6.3,6.4)'!K39</f>
        <v>0</v>
      </c>
      <c r="I83" s="13"/>
      <c r="J83" s="13"/>
      <c r="K83" s="13"/>
      <c r="L83" s="40">
        <f t="shared" si="4"/>
        <v>0</v>
      </c>
    </row>
    <row r="84" spans="1:12" s="8" customFormat="1" ht="15" hidden="1">
      <c r="A84" s="86">
        <v>9000</v>
      </c>
      <c r="B84" s="29" t="s">
        <v>53</v>
      </c>
      <c r="C84" s="13"/>
      <c r="D84" s="13"/>
      <c r="E84" s="13"/>
      <c r="F84" s="13"/>
      <c r="G84" s="13">
        <f t="shared" si="3"/>
        <v>0</v>
      </c>
      <c r="H84" s="13">
        <f>'2019-2(6.1;6.2;6.3,6.4)'!K40</f>
        <v>0</v>
      </c>
      <c r="I84" s="13"/>
      <c r="J84" s="13"/>
      <c r="K84" s="13"/>
      <c r="L84" s="40">
        <f t="shared" si="4"/>
        <v>0</v>
      </c>
    </row>
    <row r="85" spans="1:12" s="8" customFormat="1" ht="15">
      <c r="A85" s="86">
        <v>2800</v>
      </c>
      <c r="B85" s="29" t="s">
        <v>144</v>
      </c>
      <c r="C85" s="13">
        <f>'2019-2(6.1;6.2;6.3,6.4)'!G20</f>
        <v>160020</v>
      </c>
      <c r="D85" s="13"/>
      <c r="E85" s="13"/>
      <c r="F85" s="13"/>
      <c r="G85" s="13">
        <f t="shared" si="3"/>
        <v>160020</v>
      </c>
      <c r="H85" s="13">
        <f>'2019-2(6.1;6.2;6.3,6.4)'!K20</f>
        <v>160000</v>
      </c>
      <c r="I85" s="13"/>
      <c r="J85" s="13"/>
      <c r="K85" s="13"/>
      <c r="L85" s="40">
        <f t="shared" si="4"/>
        <v>160000</v>
      </c>
    </row>
    <row r="86" spans="1:12" s="8" customFormat="1" ht="15">
      <c r="A86" s="219"/>
      <c r="B86" s="220" t="s">
        <v>2</v>
      </c>
      <c r="C86" s="14">
        <f>SUM(C52:C85)-C57</f>
        <v>74110178</v>
      </c>
      <c r="D86" s="14">
        <f>D55+D54+D56+D85</f>
        <v>0</v>
      </c>
      <c r="E86" s="14">
        <f>E55+E54+E56+E85</f>
        <v>0</v>
      </c>
      <c r="F86" s="14">
        <f>F69</f>
        <v>0</v>
      </c>
      <c r="G86" s="26">
        <f>C86-E86</f>
        <v>74110178</v>
      </c>
      <c r="H86" s="14">
        <f>SUM(H52:H85)-H57</f>
        <v>93435600</v>
      </c>
      <c r="I86" s="14">
        <f>SUM(I52:I85)-I57</f>
        <v>0</v>
      </c>
      <c r="J86" s="14">
        <f>SUM(J52:J85)-J57</f>
        <v>0</v>
      </c>
      <c r="K86" s="14">
        <f>SUM(K52:K85)-K57</f>
        <v>0</v>
      </c>
      <c r="L86" s="14">
        <f>SUM(L52:L85)-L57</f>
        <v>93435600</v>
      </c>
    </row>
    <row r="87" s="8" customFormat="1" ht="15"/>
    <row r="88" spans="1:9" s="8" customFormat="1" ht="15">
      <c r="A88" s="34" t="s">
        <v>246</v>
      </c>
      <c r="B88" s="4" t="s">
        <v>321</v>
      </c>
      <c r="D88" s="4"/>
      <c r="E88" s="4"/>
      <c r="F88" s="4"/>
      <c r="G88" s="4"/>
      <c r="H88" s="4"/>
      <c r="I88" s="8" t="s">
        <v>81</v>
      </c>
    </row>
    <row r="89" s="8" customFormat="1" ht="6" customHeight="1"/>
    <row r="90" spans="1:10" s="8" customFormat="1" ht="105">
      <c r="A90" s="12" t="s">
        <v>303</v>
      </c>
      <c r="B90" s="86" t="s">
        <v>94</v>
      </c>
      <c r="C90" s="12" t="s">
        <v>16</v>
      </c>
      <c r="D90" s="12" t="s">
        <v>90</v>
      </c>
      <c r="E90" s="12" t="s">
        <v>208</v>
      </c>
      <c r="F90" s="12" t="s">
        <v>315</v>
      </c>
      <c r="G90" s="12" t="s">
        <v>316</v>
      </c>
      <c r="H90" s="86" t="s">
        <v>37</v>
      </c>
      <c r="I90" s="86" t="s">
        <v>152</v>
      </c>
      <c r="J90" s="37"/>
    </row>
    <row r="91" spans="1:10" s="8" customFormat="1" ht="15">
      <c r="A91" s="86">
        <v>2</v>
      </c>
      <c r="B91" s="224"/>
      <c r="C91" s="217"/>
      <c r="D91" s="217"/>
      <c r="E91" s="86">
        <v>6</v>
      </c>
      <c r="F91" s="41">
        <v>7</v>
      </c>
      <c r="G91" s="86">
        <v>8</v>
      </c>
      <c r="H91" s="86">
        <v>9</v>
      </c>
      <c r="I91" s="41">
        <v>10</v>
      </c>
      <c r="J91" s="37"/>
    </row>
    <row r="92" spans="1:10" s="8" customFormat="1" ht="15.75" customHeight="1" hidden="1">
      <c r="A92" s="86"/>
      <c r="B92" s="218" t="s">
        <v>85</v>
      </c>
      <c r="C92" s="86"/>
      <c r="D92" s="86"/>
      <c r="E92" s="86"/>
      <c r="F92" s="86"/>
      <c r="G92" s="86"/>
      <c r="H92" s="86"/>
      <c r="I92" s="86"/>
      <c r="J92" s="37"/>
    </row>
    <row r="93" spans="1:10" s="8" customFormat="1" ht="15" hidden="1">
      <c r="A93" s="3" t="s">
        <v>45</v>
      </c>
      <c r="B93" s="29" t="s">
        <v>103</v>
      </c>
      <c r="C93" s="20"/>
      <c r="D93" s="13"/>
      <c r="E93" s="21"/>
      <c r="F93" s="21"/>
      <c r="G93" s="21"/>
      <c r="H93" s="21"/>
      <c r="I93" s="21"/>
      <c r="J93" s="37"/>
    </row>
    <row r="94" spans="1:10" s="8" customFormat="1" ht="15" hidden="1">
      <c r="A94" s="86">
        <v>2120</v>
      </c>
      <c r="B94" s="29" t="s">
        <v>104</v>
      </c>
      <c r="C94" s="20"/>
      <c r="D94" s="13"/>
      <c r="E94" s="21"/>
      <c r="F94" s="21"/>
      <c r="G94" s="21"/>
      <c r="H94" s="21"/>
      <c r="I94" s="21"/>
      <c r="J94" s="37"/>
    </row>
    <row r="95" spans="1:10" s="8" customFormat="1" ht="15" hidden="1">
      <c r="A95" s="86">
        <v>2210</v>
      </c>
      <c r="B95" s="29" t="s">
        <v>105</v>
      </c>
      <c r="C95" s="20"/>
      <c r="D95" s="13"/>
      <c r="E95" s="21"/>
      <c r="F95" s="21"/>
      <c r="G95" s="21"/>
      <c r="H95" s="21"/>
      <c r="I95" s="21"/>
      <c r="J95" s="37"/>
    </row>
    <row r="96" spans="1:10" s="8" customFormat="1" ht="15" hidden="1">
      <c r="A96" s="86">
        <v>2220</v>
      </c>
      <c r="B96" s="29" t="s">
        <v>40</v>
      </c>
      <c r="C96" s="13"/>
      <c r="D96" s="13"/>
      <c r="E96" s="19"/>
      <c r="F96" s="19"/>
      <c r="G96" s="19"/>
      <c r="H96" s="19"/>
      <c r="I96" s="19"/>
      <c r="J96" s="37"/>
    </row>
    <row r="97" spans="1:10" s="8" customFormat="1" ht="15" hidden="1">
      <c r="A97" s="86">
        <v>2230</v>
      </c>
      <c r="B97" s="29" t="s">
        <v>41</v>
      </c>
      <c r="C97" s="13"/>
      <c r="D97" s="13"/>
      <c r="E97" s="19"/>
      <c r="F97" s="19"/>
      <c r="G97" s="19"/>
      <c r="H97" s="19"/>
      <c r="I97" s="19"/>
      <c r="J97" s="37"/>
    </row>
    <row r="98" spans="1:10" s="8" customFormat="1" ht="18.75" customHeight="1">
      <c r="A98" s="86">
        <v>2111</v>
      </c>
      <c r="B98" s="29" t="s">
        <v>103</v>
      </c>
      <c r="C98" s="13">
        <f aca="true" t="shared" si="5" ref="C98:C109">C14</f>
        <v>33662979</v>
      </c>
      <c r="D98" s="13">
        <f>'2019-2(6.1;6.2;6.3,6.4)'!C8</f>
        <v>33662979</v>
      </c>
      <c r="E98" s="19"/>
      <c r="F98" s="19"/>
      <c r="G98" s="19"/>
      <c r="H98" s="19"/>
      <c r="I98" s="19"/>
      <c r="J98" s="37"/>
    </row>
    <row r="99" spans="1:10" s="8" customFormat="1" ht="16.5" customHeight="1">
      <c r="A99" s="86">
        <v>2120</v>
      </c>
      <c r="B99" s="29" t="s">
        <v>104</v>
      </c>
      <c r="C99" s="13">
        <f t="shared" si="5"/>
        <v>7405801</v>
      </c>
      <c r="D99" s="13">
        <f>'2019-2(6.1;6.2;6.3,6.4)'!C9</f>
        <v>7392362.16</v>
      </c>
      <c r="E99" s="19"/>
      <c r="F99" s="19"/>
      <c r="G99" s="19"/>
      <c r="H99" s="19"/>
      <c r="I99" s="19"/>
      <c r="J99" s="37"/>
    </row>
    <row r="100" spans="1:9" s="8" customFormat="1" ht="15">
      <c r="A100" s="86">
        <v>2210</v>
      </c>
      <c r="B100" s="29" t="s">
        <v>105</v>
      </c>
      <c r="C100" s="13">
        <f t="shared" si="5"/>
        <v>2380200</v>
      </c>
      <c r="D100" s="13">
        <f>'2019-2(6.1;6.2;6.3,6.4)'!C10</f>
        <v>2379629.46</v>
      </c>
      <c r="E100" s="13">
        <v>24894.29</v>
      </c>
      <c r="F100" s="19">
        <v>26442.44</v>
      </c>
      <c r="G100" s="13">
        <v>27000</v>
      </c>
      <c r="H100" s="19"/>
      <c r="I100" s="19"/>
    </row>
    <row r="101" spans="1:9" s="8" customFormat="1" ht="15">
      <c r="A101" s="86">
        <v>2240</v>
      </c>
      <c r="B101" s="29" t="s">
        <v>123</v>
      </c>
      <c r="C101" s="13">
        <f t="shared" si="5"/>
        <v>6420856</v>
      </c>
      <c r="D101" s="13">
        <f>'2019-2(6.1;6.2;6.3,6.4)'!C11</f>
        <v>5173823.51</v>
      </c>
      <c r="E101" s="20"/>
      <c r="F101" s="21"/>
      <c r="G101" s="21"/>
      <c r="H101" s="21"/>
      <c r="I101" s="21"/>
    </row>
    <row r="102" spans="1:9" s="8" customFormat="1" ht="15">
      <c r="A102" s="86">
        <v>2250</v>
      </c>
      <c r="B102" s="29" t="s">
        <v>42</v>
      </c>
      <c r="C102" s="13">
        <f t="shared" si="5"/>
        <v>84050</v>
      </c>
      <c r="D102" s="13">
        <f>'2019-2(6.1;6.2;6.3,6.4)'!C12</f>
        <v>75174.28</v>
      </c>
      <c r="E102" s="13"/>
      <c r="F102" s="19"/>
      <c r="G102" s="19"/>
      <c r="H102" s="19"/>
      <c r="I102" s="19"/>
    </row>
    <row r="103" spans="1:9" s="8" customFormat="1" ht="15">
      <c r="A103" s="86">
        <v>2270</v>
      </c>
      <c r="B103" s="29" t="s">
        <v>43</v>
      </c>
      <c r="C103" s="13">
        <f t="shared" si="5"/>
        <v>2173525</v>
      </c>
      <c r="D103" s="13">
        <f>'2019-2(6.1;6.2;6.3,6.4)'!C13</f>
        <v>1611841.9800000002</v>
      </c>
      <c r="E103" s="13"/>
      <c r="F103" s="19"/>
      <c r="G103" s="19"/>
      <c r="H103" s="19"/>
      <c r="I103" s="19"/>
    </row>
    <row r="104" spans="1:9" s="8" customFormat="1" ht="15">
      <c r="A104" s="86">
        <v>2271</v>
      </c>
      <c r="B104" s="29" t="s">
        <v>155</v>
      </c>
      <c r="C104" s="13">
        <f t="shared" si="5"/>
        <v>1395600</v>
      </c>
      <c r="D104" s="13">
        <f>'2019-2(6.1;6.2;6.3,6.4)'!C14</f>
        <v>953392.51</v>
      </c>
      <c r="E104" s="13"/>
      <c r="F104" s="19"/>
      <c r="G104" s="19"/>
      <c r="H104" s="19"/>
      <c r="I104" s="19"/>
    </row>
    <row r="105" spans="1:9" s="8" customFormat="1" ht="15">
      <c r="A105" s="86">
        <v>2272</v>
      </c>
      <c r="B105" s="29" t="s">
        <v>112</v>
      </c>
      <c r="C105" s="13">
        <f t="shared" si="5"/>
        <v>30100</v>
      </c>
      <c r="D105" s="13">
        <f>'2019-2(6.1;6.2;6.3,6.4)'!C15</f>
        <v>28790.61</v>
      </c>
      <c r="E105" s="13"/>
      <c r="F105" s="19"/>
      <c r="G105" s="19"/>
      <c r="H105" s="19"/>
      <c r="I105" s="19"/>
    </row>
    <row r="106" spans="1:9" s="8" customFormat="1" ht="15">
      <c r="A106" s="86">
        <v>2273</v>
      </c>
      <c r="B106" s="29" t="s">
        <v>113</v>
      </c>
      <c r="C106" s="13">
        <f t="shared" si="5"/>
        <v>639600</v>
      </c>
      <c r="D106" s="13">
        <f>'2019-2(6.1;6.2;6.3,6.4)'!C16</f>
        <v>536513.32</v>
      </c>
      <c r="E106" s="13"/>
      <c r="F106" s="19"/>
      <c r="G106" s="19"/>
      <c r="H106" s="19"/>
      <c r="I106" s="19"/>
    </row>
    <row r="107" spans="1:9" s="8" customFormat="1" ht="15">
      <c r="A107" s="86">
        <v>2274</v>
      </c>
      <c r="B107" s="29" t="s">
        <v>142</v>
      </c>
      <c r="C107" s="13">
        <f t="shared" si="5"/>
        <v>105000</v>
      </c>
      <c r="D107" s="13">
        <f>'2019-2(6.1;6.2;6.3,6.4)'!C17</f>
        <v>93145.54</v>
      </c>
      <c r="E107" s="13"/>
      <c r="F107" s="19"/>
      <c r="G107" s="19"/>
      <c r="H107" s="19"/>
      <c r="I107" s="19"/>
    </row>
    <row r="108" spans="1:9" s="8" customFormat="1" ht="26.25">
      <c r="A108" s="86">
        <v>2282</v>
      </c>
      <c r="B108" s="29" t="s">
        <v>44</v>
      </c>
      <c r="C108" s="13">
        <f t="shared" si="5"/>
        <v>3225</v>
      </c>
      <c r="D108" s="13">
        <f>'2019-2(6.1;6.2;6.3,6.4)'!C19</f>
        <v>3225</v>
      </c>
      <c r="E108" s="13"/>
      <c r="F108" s="19"/>
      <c r="G108" s="19"/>
      <c r="H108" s="19"/>
      <c r="I108" s="19"/>
    </row>
    <row r="109" spans="1:9" s="8" customFormat="1" ht="15">
      <c r="A109" s="86">
        <v>2800</v>
      </c>
      <c r="B109" s="29" t="s">
        <v>144</v>
      </c>
      <c r="C109" s="13">
        <f t="shared" si="5"/>
        <v>300000</v>
      </c>
      <c r="D109" s="13">
        <f>'2019-2(6.1;6.2;6.3,6.4)'!C20</f>
        <v>127920.11</v>
      </c>
      <c r="E109" s="13"/>
      <c r="F109" s="19"/>
      <c r="G109" s="19"/>
      <c r="H109" s="19"/>
      <c r="I109" s="19"/>
    </row>
    <row r="110" spans="1:9" s="8" customFormat="1" ht="15" hidden="1">
      <c r="A110" s="86"/>
      <c r="B110" s="29"/>
      <c r="D110" s="13">
        <f>'2019-2(6.1;6.2;6.3,6.4)'!C104</f>
        <v>0</v>
      </c>
      <c r="E110" s="19"/>
      <c r="F110" s="19"/>
      <c r="G110" s="19"/>
      <c r="H110" s="19"/>
      <c r="I110" s="19"/>
    </row>
    <row r="111" spans="1:9" s="8" customFormat="1" ht="15" hidden="1">
      <c r="A111" s="86"/>
      <c r="B111" s="29"/>
      <c r="C111" s="13"/>
      <c r="D111" s="13"/>
      <c r="E111" s="19"/>
      <c r="F111" s="19"/>
      <c r="G111" s="19"/>
      <c r="H111" s="19"/>
      <c r="I111" s="19"/>
    </row>
    <row r="112" spans="1:9" s="8" customFormat="1" ht="15" hidden="1">
      <c r="A112" s="225"/>
      <c r="B112" s="226"/>
      <c r="C112" s="13"/>
      <c r="D112" s="13"/>
      <c r="E112" s="19"/>
      <c r="F112" s="19"/>
      <c r="G112" s="19"/>
      <c r="H112" s="19"/>
      <c r="I112" s="19"/>
    </row>
    <row r="113" spans="1:9" s="8" customFormat="1" ht="15" hidden="1">
      <c r="A113" s="86"/>
      <c r="B113" s="29"/>
      <c r="C113" s="13"/>
      <c r="D113" s="13"/>
      <c r="E113" s="21"/>
      <c r="F113" s="21"/>
      <c r="G113" s="21"/>
      <c r="H113" s="21"/>
      <c r="I113" s="21"/>
    </row>
    <row r="114" spans="1:9" s="8" customFormat="1" ht="15" hidden="1">
      <c r="A114" s="86"/>
      <c r="B114" s="29"/>
      <c r="C114" s="13"/>
      <c r="D114" s="13"/>
      <c r="E114" s="19"/>
      <c r="F114" s="19"/>
      <c r="G114" s="19"/>
      <c r="H114" s="19"/>
      <c r="I114" s="19"/>
    </row>
    <row r="115" spans="1:9" s="8" customFormat="1" ht="15" hidden="1">
      <c r="A115" s="86"/>
      <c r="B115" s="29" t="s">
        <v>2</v>
      </c>
      <c r="C115" s="14"/>
      <c r="D115" s="13"/>
      <c r="E115" s="19"/>
      <c r="F115" s="19"/>
      <c r="G115" s="19"/>
      <c r="H115" s="19"/>
      <c r="I115" s="19"/>
    </row>
    <row r="116" spans="1:9" s="8" customFormat="1" ht="15" hidden="1">
      <c r="A116" s="86">
        <v>2800</v>
      </c>
      <c r="B116" s="29" t="s">
        <v>107</v>
      </c>
      <c r="C116" s="13"/>
      <c r="D116" s="13"/>
      <c r="E116" s="19"/>
      <c r="F116" s="19"/>
      <c r="G116" s="19"/>
      <c r="H116" s="19"/>
      <c r="I116" s="19"/>
    </row>
    <row r="117" spans="1:9" s="8" customFormat="1" ht="15" hidden="1">
      <c r="A117" s="86">
        <v>3110</v>
      </c>
      <c r="B117" s="29" t="s">
        <v>108</v>
      </c>
      <c r="C117" s="13"/>
      <c r="D117" s="13"/>
      <c r="E117" s="19"/>
      <c r="F117" s="19"/>
      <c r="G117" s="19"/>
      <c r="H117" s="19"/>
      <c r="I117" s="19"/>
    </row>
    <row r="118" spans="1:9" s="8" customFormat="1" ht="15" hidden="1">
      <c r="A118" s="86">
        <v>3120</v>
      </c>
      <c r="B118" s="29" t="s">
        <v>46</v>
      </c>
      <c r="C118" s="13"/>
      <c r="D118" s="13"/>
      <c r="E118" s="19"/>
      <c r="F118" s="19"/>
      <c r="G118" s="19"/>
      <c r="H118" s="19"/>
      <c r="I118" s="19"/>
    </row>
    <row r="119" spans="1:9" s="8" customFormat="1" ht="15" hidden="1">
      <c r="A119" s="86">
        <v>3130</v>
      </c>
      <c r="B119" s="29" t="s">
        <v>47</v>
      </c>
      <c r="C119" s="13"/>
      <c r="D119" s="13"/>
      <c r="E119" s="19"/>
      <c r="F119" s="19"/>
      <c r="G119" s="19"/>
      <c r="H119" s="19"/>
      <c r="I119" s="19"/>
    </row>
    <row r="120" spans="1:9" s="8" customFormat="1" ht="15" hidden="1">
      <c r="A120" s="86">
        <v>3140</v>
      </c>
      <c r="B120" s="29" t="s">
        <v>48</v>
      </c>
      <c r="C120" s="13"/>
      <c r="D120" s="13"/>
      <c r="E120" s="19"/>
      <c r="F120" s="19"/>
      <c r="G120" s="19"/>
      <c r="H120" s="19"/>
      <c r="I120" s="19"/>
    </row>
    <row r="121" spans="1:9" s="8" customFormat="1" ht="15" hidden="1">
      <c r="A121" s="86">
        <v>3150</v>
      </c>
      <c r="B121" s="29" t="s">
        <v>49</v>
      </c>
      <c r="C121" s="13"/>
      <c r="D121" s="13"/>
      <c r="E121" s="85"/>
      <c r="F121" s="85"/>
      <c r="G121" s="85"/>
      <c r="H121" s="85"/>
      <c r="I121" s="85"/>
    </row>
    <row r="122" spans="1:9" s="8" customFormat="1" ht="15" hidden="1">
      <c r="A122" s="86">
        <v>3160</v>
      </c>
      <c r="B122" s="29" t="s">
        <v>109</v>
      </c>
      <c r="C122" s="14"/>
      <c r="D122" s="14"/>
      <c r="E122" s="19"/>
      <c r="F122" s="19"/>
      <c r="G122" s="19"/>
      <c r="H122" s="19"/>
      <c r="I122" s="19"/>
    </row>
    <row r="123" spans="1:9" s="8" customFormat="1" ht="15" hidden="1">
      <c r="A123" s="86">
        <v>3210</v>
      </c>
      <c r="B123" s="29" t="s">
        <v>50</v>
      </c>
      <c r="C123" s="13"/>
      <c r="D123" s="13"/>
      <c r="E123" s="19"/>
      <c r="F123" s="19"/>
      <c r="G123" s="19"/>
      <c r="H123" s="19"/>
      <c r="I123" s="19"/>
    </row>
    <row r="124" spans="1:9" s="8" customFormat="1" ht="15" hidden="1">
      <c r="A124" s="86">
        <v>3220</v>
      </c>
      <c r="B124" s="29" t="s">
        <v>51</v>
      </c>
      <c r="C124" s="13"/>
      <c r="D124" s="13"/>
      <c r="E124" s="19"/>
      <c r="F124" s="19"/>
      <c r="G124" s="19"/>
      <c r="H124" s="19"/>
      <c r="I124" s="19"/>
    </row>
    <row r="125" spans="1:9" s="8" customFormat="1" ht="26.25" hidden="1">
      <c r="A125" s="86">
        <v>3230</v>
      </c>
      <c r="B125" s="29" t="s">
        <v>110</v>
      </c>
      <c r="C125" s="13"/>
      <c r="D125" s="13"/>
      <c r="E125" s="19"/>
      <c r="F125" s="19"/>
      <c r="G125" s="19"/>
      <c r="H125" s="19"/>
      <c r="I125" s="19"/>
    </row>
    <row r="126" spans="1:9" s="8" customFormat="1" ht="15" hidden="1">
      <c r="A126" s="86">
        <v>3240</v>
      </c>
      <c r="B126" s="29" t="s">
        <v>52</v>
      </c>
      <c r="C126" s="13"/>
      <c r="D126" s="13"/>
      <c r="E126" s="19"/>
      <c r="F126" s="19"/>
      <c r="G126" s="19"/>
      <c r="H126" s="19"/>
      <c r="I126" s="19"/>
    </row>
    <row r="127" spans="1:9" s="8" customFormat="1" ht="15" hidden="1">
      <c r="A127" s="86">
        <v>9000</v>
      </c>
      <c r="B127" s="29" t="s">
        <v>53</v>
      </c>
      <c r="C127" s="13"/>
      <c r="D127" s="13"/>
      <c r="E127" s="19"/>
      <c r="F127" s="19"/>
      <c r="G127" s="19"/>
      <c r="H127" s="19"/>
      <c r="I127" s="19"/>
    </row>
    <row r="128" spans="1:9" s="8" customFormat="1" ht="15">
      <c r="A128" s="219"/>
      <c r="B128" s="220" t="s">
        <v>2</v>
      </c>
      <c r="C128" s="14">
        <f>SUM(C93:C127)-C103</f>
        <v>52427411</v>
      </c>
      <c r="D128" s="14">
        <f>SUM(D93:D127)-D103</f>
        <v>50426955.49999999</v>
      </c>
      <c r="E128" s="14">
        <f>SUM(E93:E127)-E103</f>
        <v>24894.29</v>
      </c>
      <c r="F128" s="14">
        <f>SUM(F93:F127)-F103</f>
        <v>26442.44</v>
      </c>
      <c r="G128" s="14">
        <f>SUM(G93:G127)-G103</f>
        <v>27000</v>
      </c>
      <c r="H128" s="85"/>
      <c r="I128" s="85"/>
    </row>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sheetData>
  <sheetProtection/>
  <mergeCells count="22">
    <mergeCell ref="D43:D44"/>
    <mergeCell ref="C43:C44"/>
    <mergeCell ref="A5:A6"/>
    <mergeCell ref="B42:B44"/>
    <mergeCell ref="A42:A44"/>
    <mergeCell ref="F5:F6"/>
    <mergeCell ref="G5:G6"/>
    <mergeCell ref="A2:B2"/>
    <mergeCell ref="B5:B6"/>
    <mergeCell ref="C5:C6"/>
    <mergeCell ref="D5:D6"/>
    <mergeCell ref="E5:E6"/>
    <mergeCell ref="H5:I5"/>
    <mergeCell ref="E43:F43"/>
    <mergeCell ref="J5:J6"/>
    <mergeCell ref="L43:L44"/>
    <mergeCell ref="J43:K43"/>
    <mergeCell ref="I43:I44"/>
    <mergeCell ref="H43:H44"/>
    <mergeCell ref="G43:G44"/>
    <mergeCell ref="H42:L42"/>
    <mergeCell ref="C42:G42"/>
  </mergeCells>
  <printOptions horizontalCentered="1"/>
  <pageMargins left="0" right="0" top="0.37" bottom="0" header="0" footer="0"/>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Цилюрик Віталій Вікторович</cp:lastModifiedBy>
  <cp:lastPrinted>2018-12-21T12:39:05Z</cp:lastPrinted>
  <dcterms:created xsi:type="dcterms:W3CDTF">2001-10-02T09:04:24Z</dcterms:created>
  <dcterms:modified xsi:type="dcterms:W3CDTF">2019-03-01T13:49:13Z</dcterms:modified>
  <cp:category/>
  <cp:version/>
  <cp:contentType/>
  <cp:contentStatus/>
</cp:coreProperties>
</file>