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65326" windowWidth="12120" windowHeight="8835" tabRatio="362" activeTab="0"/>
  </bookViews>
  <sheets>
    <sheet name="видатки" sheetId="1" r:id="rId1"/>
    <sheet name="видатки з розшифр" sheetId="2" r:id="rId2"/>
  </sheets>
  <definedNames>
    <definedName name="_xlnm.Print_Titles" localSheetId="0">'видатки'!$5:$6</definedName>
    <definedName name="_xlnm.Print_Titles" localSheetId="1">'видатки з розшифр'!$5:$6</definedName>
    <definedName name="_xlnm.Print_Area" localSheetId="0">'видатки'!$B$1:$X$76</definedName>
    <definedName name="_xlnm.Print_Area" localSheetId="1">'видатки з розшифр'!$B$1:$X$77</definedName>
  </definedNames>
  <calcPr fullCalcOnLoad="1"/>
</workbook>
</file>

<file path=xl/sharedStrings.xml><?xml version="1.0" encoding="utf-8"?>
<sst xmlns="http://schemas.openxmlformats.org/spreadsheetml/2006/main" count="272" uniqueCount="120">
  <si>
    <t>Разом</t>
  </si>
  <si>
    <t>Державне управління</t>
  </si>
  <si>
    <t xml:space="preserve">Охорона здоров’я </t>
  </si>
  <si>
    <t>Соціальний захист та соціальне забезпечення</t>
  </si>
  <si>
    <t>Житлово-комунальне господарство</t>
  </si>
  <si>
    <t>Фізична культура і спорт</t>
  </si>
  <si>
    <t>Всього видатків</t>
  </si>
  <si>
    <t xml:space="preserve"> оплата праці       </t>
  </si>
  <si>
    <t xml:space="preserve">комунальні послуги та енергоносії           </t>
  </si>
  <si>
    <t>Міжбюджетні трансферти</t>
  </si>
  <si>
    <t>Затверджено по бюджету з урахуванням внесених змін</t>
  </si>
  <si>
    <t>Загальний фонд</t>
  </si>
  <si>
    <t>Спеціальний фонд</t>
  </si>
  <si>
    <t>Повернення</t>
  </si>
  <si>
    <t>Надання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</si>
  <si>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</si>
  <si>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пільгового довгострокового кредиту громадянам на будівництво (реконструкцію) та придбання житла</t>
  </si>
  <si>
    <t>Повернення бюджетних позичок суб'єктам підприємницької діяльності</t>
  </si>
  <si>
    <t>Засоби масової інформації</t>
  </si>
  <si>
    <t>Надання бюджетних позичок суб'єктам підприємницької діяльності</t>
  </si>
  <si>
    <t>Всього кредитування</t>
  </si>
  <si>
    <t>208400</t>
  </si>
  <si>
    <t>Кошти, що передаються із загального фонду бюджету до бюджету розвитку (спеціального фонду)</t>
  </si>
  <si>
    <t>Найменування</t>
  </si>
  <si>
    <t>Місцевий борг - разом</t>
  </si>
  <si>
    <t>Зовнішній борг</t>
  </si>
  <si>
    <t>Північна Екологічна Фінансова Корпорація (НЕФКО)</t>
  </si>
  <si>
    <t>Заборгованість за позиками, наданими міжнародними фінансовими організаціями</t>
  </si>
  <si>
    <t>0100</t>
  </si>
  <si>
    <t>1000</t>
  </si>
  <si>
    <t>2000</t>
  </si>
  <si>
    <t>3000</t>
  </si>
  <si>
    <t>4000</t>
  </si>
  <si>
    <t>5000</t>
  </si>
  <si>
    <t>6000</t>
  </si>
  <si>
    <t>7300</t>
  </si>
  <si>
    <t>7400</t>
  </si>
  <si>
    <t>7600</t>
  </si>
  <si>
    <t>8000</t>
  </si>
  <si>
    <t>9100</t>
  </si>
  <si>
    <t xml:space="preserve">Додаток 2 </t>
  </si>
  <si>
    <t>Код ТПКВК</t>
  </si>
  <si>
    <t xml:space="preserve">Назва коду типової програмної класифікації видатків та кредитування </t>
  </si>
  <si>
    <t>(видатки та кредитування, фінансування та боргові зобов'язання)</t>
  </si>
  <si>
    <t>7000</t>
  </si>
  <si>
    <t>Економічна діяльність</t>
  </si>
  <si>
    <t>7100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</si>
  <si>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</si>
  <si>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</si>
  <si>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</si>
  <si>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</si>
  <si>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</si>
  <si>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</si>
  <si>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Інша діяльність</t>
  </si>
  <si>
    <t>8100</t>
  </si>
  <si>
    <t>8200</t>
  </si>
  <si>
    <t>8300</t>
  </si>
  <si>
    <t>8400</t>
  </si>
  <si>
    <t>8600</t>
  </si>
  <si>
    <t>8700</t>
  </si>
  <si>
    <t>9000</t>
  </si>
  <si>
    <t>9700</t>
  </si>
  <si>
    <t>Захист населення і територій від надзвичайних ситуацій техногенного та природного характеру</t>
  </si>
  <si>
    <t>Громадський порядок та безпека</t>
  </si>
  <si>
    <t xml:space="preserve">Охорона навколишнього природного середовища </t>
  </si>
  <si>
    <t>Обслуговування місцевого боргу</t>
  </si>
  <si>
    <t>Резервний фонд</t>
  </si>
  <si>
    <t>Дотації з місцевого бюджету іншим бюджетам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</si>
  <si>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</si>
  <si>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8821</t>
  </si>
  <si>
    <t>8861</t>
  </si>
  <si>
    <t>8862</t>
  </si>
  <si>
    <t>8822</t>
  </si>
  <si>
    <t>9500</t>
  </si>
  <si>
    <t>9800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</si>
  <si>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</si>
  <si>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</si>
  <si>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С.А. Липова</t>
  </si>
  <si>
    <t>7700</t>
  </si>
  <si>
    <t>8500</t>
  </si>
  <si>
    <t>Нерозподілені трансферти з державного бюджету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</si>
  <si>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</si>
  <si>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 т. ч. субвенції з держбюджету</t>
  </si>
  <si>
    <t>1100</t>
  </si>
  <si>
    <t>Школи естетичного виховання</t>
  </si>
  <si>
    <t>Директор департаменту фінансів, економіки та інвестицій Сумської міської ради</t>
  </si>
  <si>
    <r>
      <t xml:space="preserve">Освіта </t>
    </r>
    <r>
      <rPr>
        <b/>
        <i/>
        <sz val="20"/>
        <rFont val="Times New Roman"/>
        <family val="1"/>
      </rPr>
      <t>(з урахуванням шкіл естетичного виховання)</t>
    </r>
  </si>
  <si>
    <r>
      <t xml:space="preserve">Культура і мистецтво </t>
    </r>
    <r>
      <rPr>
        <b/>
        <i/>
        <sz val="20"/>
        <rFont val="Times New Roman"/>
        <family val="1"/>
      </rPr>
      <t>(без урахування шкіл естетичного виховання)</t>
    </r>
  </si>
  <si>
    <t>Касові видатки за 2018 рік,  тис. грн.</t>
  </si>
  <si>
    <t>Затверджено з урахуванням змін за 2019 рік, тис. грн.</t>
  </si>
  <si>
    <t>Касові видатки за 2019 рік, тис. грн.</t>
  </si>
  <si>
    <t>Відсоток виконання до затвердженого з урахуванням змін за 2019 рік, %</t>
  </si>
  <si>
    <t>Відхилення касових видатків за 2019 рік до 2018 року, %</t>
  </si>
  <si>
    <t>Станом на 31.12.2018 року, тис. грн.</t>
  </si>
  <si>
    <t>Станом на 31.12.2019 року, тис. грн.</t>
  </si>
  <si>
    <t>Аналіз показників щодо виконання видаткової частини міського бюджету м. Суми за 2019 рік у порівнянні з 2018 роком</t>
  </si>
  <si>
    <t>401101</t>
  </si>
  <si>
    <t>Довгострокові зобов'язання</t>
  </si>
  <si>
    <t>401000</t>
  </si>
  <si>
    <t>Запозичення</t>
  </si>
  <si>
    <t>401202</t>
  </si>
  <si>
    <t>Середньострокові запозичення</t>
  </si>
  <si>
    <t>402000</t>
  </si>
  <si>
    <t>Погашення</t>
  </si>
  <si>
    <t xml:space="preserve">* Станом на 01.01.2019 року на рахунках міського бюджету залишок коштів склав - 41 623,9 тис. грн., з них загального фонду - 32 305,4 тис. грн., спеціального фонду - 9 318,5 тис. гривень. Станом на 31.12.2019 року направлено на видатки та кредитування - 40 145,9 тис. гривень, з них загального фонду - 6 170,8 тис. гривень, спеціального фонду -  33 975,1 тис. гривень, зокрема шляхом передачі коштів із загального фонду бюджету до бюджету розвитку -                    24 647,9 тис. гривень.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</si>
  <si>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розмір боргу буде погашатися у 2020 році</t>
  </si>
  <si>
    <t>ромір боргу на 31.12.2018  =                                        2 464,4 тис. грн. (погаш. 2019р) +                                               1 848,3 тис. грн.(погаш 2020р.)</t>
  </si>
  <si>
    <r>
      <t>Середньострокові запозичення</t>
    </r>
    <r>
      <rPr>
        <b/>
        <sz val="20"/>
        <rFont val="Times New Roman"/>
        <family val="1"/>
      </rPr>
      <t xml:space="preserve"> </t>
    </r>
    <r>
      <rPr>
        <b/>
        <sz val="20"/>
        <color indexed="10"/>
        <rFont val="Times New Roman"/>
        <family val="1"/>
      </rPr>
      <t>(кредит НЕФКО - Енергоефективна термомодернізація  (кап.ремонт) будівлі стаціонару (новий корпус, 3-х поверхова будівля) КНП «Дитяча клінічна лікарня Св.Зінаїди» СМР (вул. Троїцька, 28), 2019-2024 рр.)</t>
    </r>
  </si>
  <si>
    <r>
      <t>Погашення</t>
    </r>
    <r>
      <rPr>
        <b/>
        <sz val="20"/>
        <rFont val="Times New Roman"/>
        <family val="1"/>
      </rPr>
      <t xml:space="preserve"> </t>
    </r>
    <r>
      <rPr>
        <b/>
        <sz val="20"/>
        <color indexed="10"/>
        <rFont val="Times New Roman"/>
        <family val="1"/>
      </rPr>
      <t>(кредит НЕФКО)</t>
    </r>
  </si>
  <si>
    <r>
      <t>Довгострокові зобов'язання</t>
    </r>
    <r>
      <rPr>
        <b/>
        <sz val="20"/>
        <rFont val="Times New Roman"/>
        <family val="1"/>
      </rPr>
      <t xml:space="preserve"> </t>
    </r>
    <r>
      <rPr>
        <b/>
        <sz val="20"/>
        <color indexed="10"/>
        <rFont val="Times New Roman"/>
        <family val="1"/>
      </rPr>
      <t xml:space="preserve">(кредит ЄІБ - Підвищення енергоефективності в дошкільних навчальних закладах м. Суми, 2019-2040 рр.)              </t>
    </r>
  </si>
  <si>
    <t xml:space="preserve">* Станом на 01.01.2019 року на рахунках міського бюджету залишок коштів склав - 41 623,9 тис. грн., з них загального фонду - 32 305,4 тис. грн., спеціального фонду - 9 318,5 тис. гривень. Станом на 31.12.2019 року направлено на видатки та кредитування -                                                              40 145,9 тис. гривень, з них загального фонду - 6 170,8 тис. гривень, спеціального фонду -  33 975,1 тис. гривень, зокрема шляхом передачі коштів із загального фонду бюджету до бюджету розвитку - 24 647,9 тис. гривень.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</si>
  <si>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ВИДАТКИ ТА КРЕДИТУВАННЯ МІСЬКОГО БЮДЖЕТУ</t>
  </si>
  <si>
    <t>Всього</t>
  </si>
  <si>
    <t>1.1. ВИДАТКИ</t>
  </si>
  <si>
    <t>1.2. КРЕДИТУВАННЯ</t>
  </si>
  <si>
    <t>2. ФІНАНСУВАННЯ*</t>
  </si>
  <si>
    <r>
      <t xml:space="preserve">3. МІСЦЕВИЙ БОРГ </t>
    </r>
    <r>
      <rPr>
        <b/>
        <i/>
        <sz val="20"/>
        <color indexed="10"/>
        <rFont val="Times New Roman"/>
        <family val="1"/>
      </rPr>
      <t>(КРЕДИТ НЕФКО)</t>
    </r>
  </si>
  <si>
    <t>I. ВИДАТКИ ТА КРЕДИТУВАННЯ МІСЬКОГО БЮДЖЕТУ</t>
  </si>
  <si>
    <t>II. ФІНАНСУВАННЯ*</t>
  </si>
  <si>
    <t>III. МІСЦЕВИЙ БОРГ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</si>
</sst>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0.0"/>
    <numFmt numFmtId="188" formatCode="0.000"/>
  </numFmts>
  <fonts count="84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7"/>
      <name val="Times New Roman"/>
      <family val="1"/>
    </font>
    <font>
      <b/>
      <i/>
      <sz val="15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25"/>
      <name val="Times New Roman"/>
      <family val="1"/>
    </font>
    <font>
      <sz val="27"/>
      <name val="Times New Roman"/>
      <family val="1"/>
    </font>
    <font>
      <b/>
      <sz val="29"/>
      <name val="Times New Roman"/>
      <family val="1"/>
    </font>
    <font>
      <sz val="1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7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25"/>
      <name val="Times New Roman"/>
      <family val="1"/>
    </font>
    <font>
      <b/>
      <sz val="17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30"/>
      <name val="Times New Roman"/>
      <family val="1"/>
    </font>
    <font>
      <sz val="30"/>
      <color indexed="10"/>
      <name val="Times New Roman"/>
      <family val="1"/>
    </font>
    <font>
      <sz val="30"/>
      <name val="Times New Roman"/>
      <family val="1"/>
    </font>
    <font>
      <b/>
      <i/>
      <sz val="20"/>
      <color indexed="10"/>
      <name val="Times New Roman"/>
      <family val="1"/>
    </font>
    <font>
      <b/>
      <sz val="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10"/>
      <name val="Times New Roman"/>
      <family val="1"/>
    </font>
    <font>
      <b/>
      <i/>
      <sz val="15"/>
      <color indexed="10"/>
      <name val="Times New Roman"/>
      <family val="1"/>
    </font>
    <font>
      <b/>
      <sz val="25"/>
      <color indexed="10"/>
      <name val="Times New Roman"/>
      <family val="1"/>
    </font>
    <font>
      <sz val="25"/>
      <color indexed="10"/>
      <name val="Times New Roman"/>
      <family val="1"/>
    </font>
    <font>
      <b/>
      <sz val="3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27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i/>
      <sz val="15"/>
      <color rgb="FFFF0000"/>
      <name val="Times New Roman"/>
      <family val="1"/>
    </font>
    <font>
      <b/>
      <sz val="20"/>
      <color rgb="FFFF0000"/>
      <name val="Times New Roman"/>
      <family val="1"/>
    </font>
    <font>
      <sz val="20"/>
      <color rgb="FFFF0000"/>
      <name val="Times New Roman"/>
      <family val="1"/>
    </font>
    <font>
      <sz val="18"/>
      <color rgb="FFFF0000"/>
      <name val="Times New Roman"/>
      <family val="1"/>
    </font>
    <font>
      <b/>
      <sz val="25"/>
      <color rgb="FFFF0000"/>
      <name val="Times New Roman"/>
      <family val="1"/>
    </font>
    <font>
      <sz val="25"/>
      <color rgb="FFFF0000"/>
      <name val="Times New Roman"/>
      <family val="1"/>
    </font>
    <font>
      <b/>
      <sz val="30"/>
      <color rgb="FFFF0000"/>
      <name val="Times New Roman"/>
      <family val="1"/>
    </font>
    <font>
      <sz val="3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187" fontId="3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center" wrapText="1"/>
    </xf>
    <xf numFmtId="187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2" fontId="14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10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32" borderId="0" xfId="0" applyFont="1" applyFill="1" applyAlignment="1">
      <alignment/>
    </xf>
    <xf numFmtId="0" fontId="74" fillId="0" borderId="0" xfId="0" applyFont="1" applyFill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/>
    </xf>
    <xf numFmtId="0" fontId="73" fillId="0" borderId="0" xfId="0" applyFont="1" applyFill="1" applyAlignment="1">
      <alignment vertical="center" wrapText="1"/>
    </xf>
    <xf numFmtId="0" fontId="76" fillId="0" borderId="0" xfId="0" applyFont="1" applyFill="1" applyAlignment="1">
      <alignment vertical="center" wrapText="1"/>
    </xf>
    <xf numFmtId="187" fontId="74" fillId="0" borderId="0" xfId="0" applyNumberFormat="1" applyFont="1" applyFill="1" applyAlignment="1">
      <alignment vertical="center" wrapText="1"/>
    </xf>
    <xf numFmtId="187" fontId="73" fillId="0" borderId="0" xfId="0" applyNumberFormat="1" applyFont="1" applyFill="1" applyAlignment="1">
      <alignment vertical="center" wrapText="1"/>
    </xf>
    <xf numFmtId="0" fontId="7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6" fontId="19" fillId="0" borderId="11" xfId="0" applyNumberFormat="1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>
      <alignment/>
    </xf>
    <xf numFmtId="186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187" fontId="20" fillId="0" borderId="11" xfId="0" applyNumberFormat="1" applyFont="1" applyFill="1" applyBorder="1" applyAlignment="1">
      <alignment horizontal="center" vertical="center" wrapText="1"/>
    </xf>
    <xf numFmtId="186" fontId="22" fillId="0" borderId="11" xfId="0" applyNumberFormat="1" applyFont="1" applyFill="1" applyBorder="1" applyAlignment="1">
      <alignment horizontal="center" vertical="center" wrapText="1"/>
    </xf>
    <xf numFmtId="186" fontId="20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186" fontId="24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87" fontId="22" fillId="0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77" fillId="0" borderId="11" xfId="0" applyNumberFormat="1" applyFont="1" applyFill="1" applyBorder="1" applyAlignment="1">
      <alignment horizontal="center" vertical="center" wrapText="1"/>
    </xf>
    <xf numFmtId="187" fontId="77" fillId="0" borderId="11" xfId="0" applyNumberFormat="1" applyFont="1" applyFill="1" applyBorder="1" applyAlignment="1">
      <alignment horizontal="center" vertical="center" wrapText="1"/>
    </xf>
    <xf numFmtId="186" fontId="78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186" fontId="22" fillId="0" borderId="11" xfId="0" applyNumberFormat="1" applyFont="1" applyFill="1" applyBorder="1" applyAlignment="1" applyProtection="1">
      <alignment horizontal="right" vertical="center" wrapText="1"/>
      <protection/>
    </xf>
    <xf numFmtId="186" fontId="22" fillId="0" borderId="11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/>
    </xf>
    <xf numFmtId="0" fontId="22" fillId="0" borderId="11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26" fillId="0" borderId="11" xfId="0" applyNumberFormat="1" applyFont="1" applyFill="1" applyBorder="1" applyAlignment="1">
      <alignment vertical="center" wrapText="1"/>
    </xf>
    <xf numFmtId="2" fontId="77" fillId="0" borderId="0" xfId="0" applyNumberFormat="1" applyFont="1" applyFill="1" applyBorder="1" applyAlignment="1">
      <alignment vertical="center" wrapText="1"/>
    </xf>
    <xf numFmtId="2" fontId="20" fillId="0" borderId="0" xfId="0" applyNumberFormat="1" applyFont="1" applyFill="1" applyBorder="1" applyAlignment="1">
      <alignment vertical="center" wrapText="1"/>
    </xf>
    <xf numFmtId="0" fontId="25" fillId="0" borderId="1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78" fillId="0" borderId="0" xfId="0" applyFont="1" applyFill="1" applyAlignment="1">
      <alignment/>
    </xf>
    <xf numFmtId="0" fontId="22" fillId="0" borderId="0" xfId="0" applyFont="1" applyFill="1" applyAlignment="1">
      <alignment/>
    </xf>
    <xf numFmtId="4" fontId="78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/>
    </xf>
    <xf numFmtId="2" fontId="71" fillId="0" borderId="0" xfId="0" applyNumberFormat="1" applyFont="1" applyFill="1" applyAlignment="1">
      <alignment/>
    </xf>
    <xf numFmtId="187" fontId="78" fillId="0" borderId="0" xfId="0" applyNumberFormat="1" applyFont="1" applyFill="1" applyBorder="1" applyAlignment="1">
      <alignment horizontal="center" vertical="center" wrapText="1"/>
    </xf>
    <xf numFmtId="186" fontId="78" fillId="0" borderId="0" xfId="0" applyNumberFormat="1" applyFont="1" applyFill="1" applyBorder="1" applyAlignment="1">
      <alignment horizontal="center" vertical="center" wrapText="1"/>
    </xf>
    <xf numFmtId="186" fontId="79" fillId="0" borderId="0" xfId="0" applyNumberFormat="1" applyFont="1" applyFill="1" applyBorder="1" applyAlignment="1">
      <alignment horizontal="center" vertical="center" wrapText="1"/>
    </xf>
    <xf numFmtId="2" fontId="80" fillId="0" borderId="0" xfId="0" applyNumberFormat="1" applyFont="1" applyFill="1" applyAlignment="1">
      <alignment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2" fontId="73" fillId="0" borderId="0" xfId="0" applyNumberFormat="1" applyFont="1" applyFill="1" applyAlignment="1">
      <alignment/>
    </xf>
    <xf numFmtId="2" fontId="77" fillId="0" borderId="1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wrapText="1"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186" fontId="20" fillId="0" borderId="1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86" fontId="22" fillId="0" borderId="12" xfId="0" applyNumberFormat="1" applyFont="1" applyFill="1" applyBorder="1" applyAlignment="1">
      <alignment horizontal="center" vertical="center" wrapText="1"/>
    </xf>
    <xf numFmtId="186" fontId="22" fillId="0" borderId="14" xfId="0" applyNumberFormat="1" applyFont="1" applyFill="1" applyBorder="1" applyAlignment="1">
      <alignment horizontal="center" vertical="center" wrapText="1"/>
    </xf>
    <xf numFmtId="186" fontId="22" fillId="0" borderId="13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left" wrapText="1"/>
    </xf>
    <xf numFmtId="0" fontId="20" fillId="0" borderId="11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187" fontId="22" fillId="0" borderId="12" xfId="0" applyNumberFormat="1" applyFont="1" applyFill="1" applyBorder="1" applyAlignment="1">
      <alignment horizontal="center" vertical="center" wrapText="1"/>
    </xf>
    <xf numFmtId="187" fontId="22" fillId="0" borderId="14" xfId="0" applyNumberFormat="1" applyFont="1" applyFill="1" applyBorder="1" applyAlignment="1">
      <alignment horizontal="center" vertical="center" wrapText="1"/>
    </xf>
    <xf numFmtId="187" fontId="22" fillId="0" borderId="13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7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187" fontId="77" fillId="0" borderId="17" xfId="0" applyNumberFormat="1" applyFont="1" applyFill="1" applyBorder="1" applyAlignment="1">
      <alignment horizontal="left" vertical="center" wrapText="1"/>
    </xf>
    <xf numFmtId="186" fontId="77" fillId="0" borderId="17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8"/>
  <sheetViews>
    <sheetView showZeros="0" tabSelected="1" view="pageBreakPreview" zoomScale="40" zoomScaleSheetLayoutView="40" zoomScalePageLayoutView="0" workbookViewId="0" topLeftCell="B67">
      <selection activeCell="C76" sqref="C76:M76"/>
    </sheetView>
  </sheetViews>
  <sheetFormatPr defaultColWidth="9.140625" defaultRowHeight="12.75" outlineLevelCol="1"/>
  <cols>
    <col min="1" max="1" width="12.00390625" style="11" hidden="1" customWidth="1"/>
    <col min="2" max="2" width="17.28125" style="1" customWidth="1" outlineLevel="1"/>
    <col min="3" max="3" width="50.00390625" style="1" customWidth="1"/>
    <col min="4" max="4" width="17.8515625" style="12" hidden="1" customWidth="1"/>
    <col min="5" max="5" width="16.57421875" style="12" hidden="1" customWidth="1"/>
    <col min="6" max="6" width="14.00390625" style="12" hidden="1" customWidth="1"/>
    <col min="7" max="7" width="15.7109375" style="12" hidden="1" customWidth="1"/>
    <col min="8" max="8" width="11.57421875" style="12" hidden="1" customWidth="1"/>
    <col min="9" max="9" width="5.7109375" style="12" hidden="1" customWidth="1"/>
    <col min="10" max="10" width="26.421875" style="91" customWidth="1"/>
    <col min="11" max="11" width="28.00390625" style="23" customWidth="1"/>
    <col min="12" max="12" width="24.00390625" style="23" customWidth="1"/>
    <col min="13" max="13" width="24.28125" style="23" customWidth="1"/>
    <col min="14" max="14" width="26.7109375" style="23" customWidth="1"/>
    <col min="15" max="15" width="25.140625" style="23" customWidth="1"/>
    <col min="16" max="16" width="25.00390625" style="23" customWidth="1"/>
    <col min="17" max="17" width="23.8515625" style="23" customWidth="1"/>
    <col min="18" max="18" width="23.00390625" style="23" customWidth="1"/>
    <col min="19" max="19" width="21.57421875" style="28" customWidth="1"/>
    <col min="20" max="20" width="26.28125" style="28" customWidth="1"/>
    <col min="21" max="21" width="21.7109375" style="28" customWidth="1"/>
    <col min="22" max="22" width="22.28125" style="29" customWidth="1"/>
    <col min="23" max="23" width="26.7109375" style="29" customWidth="1"/>
    <col min="24" max="24" width="19.140625" style="29" customWidth="1"/>
    <col min="25" max="25" width="9.140625" style="12" customWidth="1"/>
    <col min="26" max="26" width="9.421875" style="12" bestFit="1" customWidth="1"/>
    <col min="27" max="16384" width="9.140625" style="12" customWidth="1"/>
  </cols>
  <sheetData>
    <row r="1" spans="19:24" ht="35.25" customHeight="1">
      <c r="S1" s="136" t="s">
        <v>40</v>
      </c>
      <c r="T1" s="136"/>
      <c r="U1" s="136"/>
      <c r="V1" s="136"/>
      <c r="W1" s="136"/>
      <c r="X1" s="136"/>
    </row>
    <row r="2" spans="1:24" s="14" customFormat="1" ht="62.25" customHeight="1">
      <c r="A2" s="13"/>
      <c r="B2" s="138" t="s">
        <v>95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</row>
    <row r="3" spans="1:24" s="14" customFormat="1" ht="33" customHeight="1">
      <c r="A3" s="13"/>
      <c r="B3" s="4"/>
      <c r="C3" s="137" t="s">
        <v>43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4"/>
      <c r="X3" s="4"/>
    </row>
    <row r="4" spans="1:24" s="14" customFormat="1" ht="22.5" customHeight="1">
      <c r="A4" s="13"/>
      <c r="B4" s="4"/>
      <c r="C4" s="6"/>
      <c r="D4" s="15"/>
      <c r="E4" s="15"/>
      <c r="F4" s="15"/>
      <c r="G4" s="15"/>
      <c r="H4" s="15"/>
      <c r="I4" s="15"/>
      <c r="J4" s="24"/>
      <c r="K4" s="24"/>
      <c r="L4" s="24"/>
      <c r="M4" s="24"/>
      <c r="N4" s="24"/>
      <c r="O4" s="24"/>
      <c r="P4" s="24"/>
      <c r="Q4" s="24"/>
      <c r="R4" s="24"/>
      <c r="S4" s="6"/>
      <c r="T4" s="6"/>
      <c r="U4" s="6"/>
      <c r="V4" s="6"/>
      <c r="W4" s="139"/>
      <c r="X4" s="139"/>
    </row>
    <row r="5" spans="1:24" s="2" customFormat="1" ht="72.75" customHeight="1">
      <c r="A5" s="39"/>
      <c r="B5" s="124" t="s">
        <v>41</v>
      </c>
      <c r="C5" s="124" t="s">
        <v>42</v>
      </c>
      <c r="D5" s="47" t="s">
        <v>10</v>
      </c>
      <c r="E5" s="47"/>
      <c r="F5" s="47"/>
      <c r="G5" s="47"/>
      <c r="H5" s="47"/>
      <c r="I5" s="125" t="s">
        <v>88</v>
      </c>
      <c r="J5" s="125"/>
      <c r="K5" s="125"/>
      <c r="L5" s="125"/>
      <c r="M5" s="125" t="s">
        <v>89</v>
      </c>
      <c r="N5" s="125"/>
      <c r="O5" s="125"/>
      <c r="P5" s="125" t="s">
        <v>90</v>
      </c>
      <c r="Q5" s="125"/>
      <c r="R5" s="125"/>
      <c r="S5" s="125" t="s">
        <v>91</v>
      </c>
      <c r="T5" s="125"/>
      <c r="U5" s="125"/>
      <c r="V5" s="119" t="s">
        <v>92</v>
      </c>
      <c r="W5" s="120"/>
      <c r="X5" s="121"/>
    </row>
    <row r="6" spans="1:24" s="2" customFormat="1" ht="55.5" customHeight="1">
      <c r="A6" s="39"/>
      <c r="B6" s="124"/>
      <c r="C6" s="124"/>
      <c r="D6" s="47"/>
      <c r="E6" s="47"/>
      <c r="F6" s="48" t="s">
        <v>7</v>
      </c>
      <c r="G6" s="48" t="s">
        <v>8</v>
      </c>
      <c r="H6" s="47"/>
      <c r="I6" s="125" t="s">
        <v>11</v>
      </c>
      <c r="J6" s="125"/>
      <c r="K6" s="48" t="s">
        <v>12</v>
      </c>
      <c r="L6" s="46" t="s">
        <v>0</v>
      </c>
      <c r="M6" s="48" t="s">
        <v>11</v>
      </c>
      <c r="N6" s="48" t="s">
        <v>12</v>
      </c>
      <c r="O6" s="48" t="s">
        <v>0</v>
      </c>
      <c r="P6" s="48" t="s">
        <v>11</v>
      </c>
      <c r="Q6" s="48" t="s">
        <v>12</v>
      </c>
      <c r="R6" s="48" t="s">
        <v>0</v>
      </c>
      <c r="S6" s="46" t="s">
        <v>11</v>
      </c>
      <c r="T6" s="48" t="s">
        <v>12</v>
      </c>
      <c r="U6" s="48" t="s">
        <v>0</v>
      </c>
      <c r="V6" s="46" t="s">
        <v>11</v>
      </c>
      <c r="W6" s="48" t="s">
        <v>12</v>
      </c>
      <c r="X6" s="48" t="s">
        <v>0</v>
      </c>
    </row>
    <row r="7" spans="1:24" s="2" customFormat="1" ht="55.5" customHeight="1">
      <c r="A7" s="39"/>
      <c r="B7" s="131" t="s">
        <v>117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</row>
    <row r="8" spans="1:24" s="2" customFormat="1" ht="55.5" customHeight="1">
      <c r="A8" s="39"/>
      <c r="B8" s="111" t="s">
        <v>112</v>
      </c>
      <c r="C8" s="112"/>
      <c r="D8" s="47"/>
      <c r="E8" s="47"/>
      <c r="F8" s="48"/>
      <c r="G8" s="48"/>
      <c r="H8" s="47"/>
      <c r="I8" s="48"/>
      <c r="J8" s="54">
        <f>J58+J49</f>
        <v>2799368.5999999996</v>
      </c>
      <c r="K8" s="54">
        <f aca="true" t="shared" si="0" ref="K8:R8">K58+K49</f>
        <v>652820.1</v>
      </c>
      <c r="L8" s="54">
        <f t="shared" si="0"/>
        <v>3452188.6999999997</v>
      </c>
      <c r="M8" s="54">
        <f t="shared" si="0"/>
        <v>2576180.4000000004</v>
      </c>
      <c r="N8" s="54">
        <f t="shared" si="0"/>
        <v>657402.3999999999</v>
      </c>
      <c r="O8" s="54">
        <f t="shared" si="0"/>
        <v>3233582.8000000003</v>
      </c>
      <c r="P8" s="54">
        <f t="shared" si="0"/>
        <v>2476795.0000000005</v>
      </c>
      <c r="Q8" s="54">
        <f t="shared" si="0"/>
        <v>498865.5</v>
      </c>
      <c r="R8" s="54">
        <f t="shared" si="0"/>
        <v>2975660.5000000005</v>
      </c>
      <c r="S8" s="54">
        <f>(P8/M8)*100</f>
        <v>96.14214128793155</v>
      </c>
      <c r="T8" s="54">
        <f>(Q8/N8)*100</f>
        <v>75.88434420075133</v>
      </c>
      <c r="U8" s="54">
        <f>(R8/O8)*100</f>
        <v>92.02363706288888</v>
      </c>
      <c r="V8" s="54">
        <f>P8/J8*100-100</f>
        <v>-11.52308416976598</v>
      </c>
      <c r="W8" s="54">
        <f>Q8/K8*100-100</f>
        <v>-23.583005486503865</v>
      </c>
      <c r="X8" s="54">
        <f>R8/L8*100-100</f>
        <v>-13.803654475782253</v>
      </c>
    </row>
    <row r="9" spans="1:25" s="5" customFormat="1" ht="36.75" customHeight="1">
      <c r="A9" s="32"/>
      <c r="B9" s="131" t="s">
        <v>113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33"/>
    </row>
    <row r="10" spans="1:24" s="26" customFormat="1" ht="32.25" customHeight="1">
      <c r="A10" s="40">
        <v>10116</v>
      </c>
      <c r="B10" s="50" t="s">
        <v>28</v>
      </c>
      <c r="C10" s="51" t="s">
        <v>1</v>
      </c>
      <c r="D10" s="49" t="e">
        <f aca="true" t="shared" si="1" ref="D10:D20">SUM(E10+H10)</f>
        <v>#REF!</v>
      </c>
      <c r="E10" s="49" t="e">
        <f>SUM(#REF!)</f>
        <v>#REF!</v>
      </c>
      <c r="F10" s="49" t="e">
        <f>SUM(#REF!)</f>
        <v>#REF!</v>
      </c>
      <c r="G10" s="49" t="e">
        <f>SUM(#REF!)</f>
        <v>#REF!</v>
      </c>
      <c r="H10" s="49" t="e">
        <f>SUM(#REF!)</f>
        <v>#REF!</v>
      </c>
      <c r="I10" s="52">
        <v>27922.799</v>
      </c>
      <c r="J10" s="54">
        <v>179669.7</v>
      </c>
      <c r="K10" s="54">
        <v>9631.1</v>
      </c>
      <c r="L10" s="54">
        <f>J10+K10</f>
        <v>189300.80000000002</v>
      </c>
      <c r="M10" s="54">
        <v>222098.8</v>
      </c>
      <c r="N10" s="54">
        <v>7598.8</v>
      </c>
      <c r="O10" s="54">
        <f>M10+N10</f>
        <v>229697.59999999998</v>
      </c>
      <c r="P10" s="54">
        <v>216747.1</v>
      </c>
      <c r="Q10" s="54">
        <v>10406.8</v>
      </c>
      <c r="R10" s="54">
        <f aca="true" t="shared" si="2" ref="R10:R49">P10+Q10</f>
        <v>227153.9</v>
      </c>
      <c r="S10" s="54">
        <f>(P10/M10)*100</f>
        <v>97.59039670633071</v>
      </c>
      <c r="T10" s="54">
        <f>(Q10/N10)*100</f>
        <v>136.95320313733745</v>
      </c>
      <c r="U10" s="54">
        <f>(R10/O10)*100</f>
        <v>98.89258747152779</v>
      </c>
      <c r="V10" s="54">
        <f>P10/J10*100-100</f>
        <v>20.63642339248075</v>
      </c>
      <c r="W10" s="54">
        <f>Q10/K10*100-100</f>
        <v>8.054116352233905</v>
      </c>
      <c r="X10" s="54">
        <f>R10/L10*100-100</f>
        <v>19.996270485914465</v>
      </c>
    </row>
    <row r="11" spans="1:24" s="26" customFormat="1" ht="85.5" customHeight="1">
      <c r="A11" s="40">
        <v>70000</v>
      </c>
      <c r="B11" s="117" t="s">
        <v>29</v>
      </c>
      <c r="C11" s="51" t="s">
        <v>86</v>
      </c>
      <c r="D11" s="55" t="e">
        <f t="shared" si="1"/>
        <v>#REF!</v>
      </c>
      <c r="E11" s="55" t="e">
        <f>SUM(#REF!+#REF!+#REF!+#REF!+#REF!+#REF!+#REF!+#REF!+#REF!+#REF!+#REF!+#REF!+#REF!)</f>
        <v>#REF!</v>
      </c>
      <c r="F11" s="56" t="e">
        <f>SUM(#REF!+#REF!+#REF!+#REF!+#REF!+#REF!+#REF!+#REF!+#REF!+#REF!+#REF!+#REF!+#REF!)</f>
        <v>#REF!</v>
      </c>
      <c r="G11" s="56" t="e">
        <f>SUM(#REF!+#REF!+#REF!+#REF!+#REF!+#REF!+#REF!+#REF!+#REF!+#REF!+#REF!+#REF!+#REF!)</f>
        <v>#REF!</v>
      </c>
      <c r="H11" s="56" t="e">
        <f>SUM(#REF!+#REF!+#REF!+#REF!+#REF!+#REF!+#REF!+#REF!+#REF!+#REF!+#REF!+#REF!+#REF!)</f>
        <v>#REF!</v>
      </c>
      <c r="I11" s="54">
        <v>197276.10109</v>
      </c>
      <c r="J11" s="54">
        <v>782161.9</v>
      </c>
      <c r="K11" s="54">
        <v>75429.1</v>
      </c>
      <c r="L11" s="54">
        <f aca="true" t="shared" si="3" ref="L11:L21">J11+K11</f>
        <v>857591</v>
      </c>
      <c r="M11" s="54">
        <v>875366.7</v>
      </c>
      <c r="N11" s="54">
        <v>72154.5</v>
      </c>
      <c r="O11" s="54">
        <f aca="true" t="shared" si="4" ref="O11:O49">M11+N11</f>
        <v>947521.2</v>
      </c>
      <c r="P11" s="54">
        <v>864793.7</v>
      </c>
      <c r="Q11" s="54">
        <v>78329.1</v>
      </c>
      <c r="R11" s="54">
        <f t="shared" si="2"/>
        <v>943122.7999999999</v>
      </c>
      <c r="S11" s="54">
        <f aca="true" t="shared" si="5" ref="S11:S49">(P11/M11)*100</f>
        <v>98.79216332995075</v>
      </c>
      <c r="T11" s="54">
        <f aca="true" t="shared" si="6" ref="T11:T49">(Q11/N11)*100</f>
        <v>108.55747042803985</v>
      </c>
      <c r="U11" s="54">
        <f aca="true" t="shared" si="7" ref="U11:U49">(R11/O11)*100</f>
        <v>99.53579930454326</v>
      </c>
      <c r="V11" s="54">
        <f aca="true" t="shared" si="8" ref="V11:V49">P11/J11*100-100</f>
        <v>10.564539131860045</v>
      </c>
      <c r="W11" s="54">
        <f aca="true" t="shared" si="9" ref="W11:W49">Q11/K11*100-100</f>
        <v>3.844670027880497</v>
      </c>
      <c r="X11" s="54">
        <f aca="true" t="shared" si="10" ref="X11:X49">R11/L11*100-100</f>
        <v>9.973495524090154</v>
      </c>
    </row>
    <row r="12" spans="1:24" s="2" customFormat="1" ht="24.75" customHeight="1" hidden="1">
      <c r="A12" s="39"/>
      <c r="B12" s="118"/>
      <c r="C12" s="57" t="s">
        <v>82</v>
      </c>
      <c r="D12" s="58"/>
      <c r="E12" s="58"/>
      <c r="F12" s="59"/>
      <c r="G12" s="59"/>
      <c r="H12" s="59"/>
      <c r="I12" s="53"/>
      <c r="J12" s="53"/>
      <c r="K12" s="53"/>
      <c r="L12" s="53">
        <f t="shared" si="3"/>
        <v>0</v>
      </c>
      <c r="M12" s="53"/>
      <c r="N12" s="53"/>
      <c r="O12" s="53">
        <f t="shared" si="4"/>
        <v>0</v>
      </c>
      <c r="P12" s="53"/>
      <c r="Q12" s="53"/>
      <c r="R12" s="53">
        <f t="shared" si="2"/>
        <v>0</v>
      </c>
      <c r="S12" s="53" t="e">
        <f t="shared" si="5"/>
        <v>#DIV/0!</v>
      </c>
      <c r="T12" s="53" t="e">
        <f t="shared" si="6"/>
        <v>#DIV/0!</v>
      </c>
      <c r="U12" s="53" t="e">
        <f t="shared" si="7"/>
        <v>#DIV/0!</v>
      </c>
      <c r="V12" s="53" t="e">
        <f t="shared" si="8"/>
        <v>#DIV/0!</v>
      </c>
      <c r="W12" s="53" t="e">
        <f t="shared" si="9"/>
        <v>#DIV/0!</v>
      </c>
      <c r="X12" s="53" t="e">
        <f t="shared" si="10"/>
        <v>#DIV/0!</v>
      </c>
    </row>
    <row r="13" spans="1:24" s="45" customFormat="1" ht="56.25" customHeight="1">
      <c r="A13" s="44"/>
      <c r="B13" s="60" t="s">
        <v>83</v>
      </c>
      <c r="C13" s="61" t="s">
        <v>84</v>
      </c>
      <c r="D13" s="62"/>
      <c r="E13" s="62"/>
      <c r="F13" s="63"/>
      <c r="G13" s="63"/>
      <c r="H13" s="63"/>
      <c r="I13" s="64"/>
      <c r="J13" s="64">
        <v>29699.4</v>
      </c>
      <c r="K13" s="64">
        <v>2549.3</v>
      </c>
      <c r="L13" s="64">
        <f t="shared" si="3"/>
        <v>32248.7</v>
      </c>
      <c r="M13" s="64">
        <v>34729.3</v>
      </c>
      <c r="N13" s="64">
        <v>2586.6</v>
      </c>
      <c r="O13" s="64">
        <f t="shared" si="4"/>
        <v>37315.9</v>
      </c>
      <c r="P13" s="64">
        <v>34608.2</v>
      </c>
      <c r="Q13" s="64">
        <v>2055.8</v>
      </c>
      <c r="R13" s="64">
        <f t="shared" si="2"/>
        <v>36664</v>
      </c>
      <c r="S13" s="53">
        <f t="shared" si="5"/>
        <v>99.65130307838048</v>
      </c>
      <c r="T13" s="53">
        <f t="shared" si="6"/>
        <v>79.47885254774609</v>
      </c>
      <c r="U13" s="53">
        <f t="shared" si="7"/>
        <v>98.25302351008551</v>
      </c>
      <c r="V13" s="53">
        <f t="shared" si="8"/>
        <v>16.52828003259323</v>
      </c>
      <c r="W13" s="53">
        <f t="shared" si="9"/>
        <v>-19.358255207311814</v>
      </c>
      <c r="X13" s="53">
        <f t="shared" si="10"/>
        <v>13.691404614759662</v>
      </c>
    </row>
    <row r="14" spans="1:24" s="26" customFormat="1" ht="37.5" customHeight="1">
      <c r="A14" s="40">
        <v>80000</v>
      </c>
      <c r="B14" s="117" t="s">
        <v>30</v>
      </c>
      <c r="C14" s="51" t="s">
        <v>2</v>
      </c>
      <c r="D14" s="49" t="e">
        <f t="shared" si="1"/>
        <v>#REF!</v>
      </c>
      <c r="E14" s="49" t="e">
        <f>SUM(#REF!)</f>
        <v>#REF!</v>
      </c>
      <c r="F14" s="49" t="e">
        <f>SUM(#REF!)</f>
        <v>#REF!</v>
      </c>
      <c r="G14" s="49" t="e">
        <f>SUM(#REF!)</f>
        <v>#REF!</v>
      </c>
      <c r="H14" s="49" t="e">
        <f>SUM(#REF!)</f>
        <v>#REF!</v>
      </c>
      <c r="I14" s="52">
        <v>128808.022</v>
      </c>
      <c r="J14" s="54">
        <v>356546.5</v>
      </c>
      <c r="K14" s="54">
        <v>66414.8</v>
      </c>
      <c r="L14" s="54">
        <f t="shared" si="3"/>
        <v>422961.3</v>
      </c>
      <c r="M14" s="54">
        <v>345867.7</v>
      </c>
      <c r="N14" s="54">
        <v>40854</v>
      </c>
      <c r="O14" s="54">
        <f t="shared" si="4"/>
        <v>386721.7</v>
      </c>
      <c r="P14" s="54">
        <v>341243.3</v>
      </c>
      <c r="Q14" s="54">
        <v>24065.4</v>
      </c>
      <c r="R14" s="54">
        <f t="shared" si="2"/>
        <v>365308.7</v>
      </c>
      <c r="S14" s="54">
        <f t="shared" si="5"/>
        <v>98.66295696302372</v>
      </c>
      <c r="T14" s="54">
        <f t="shared" si="6"/>
        <v>58.90585989132031</v>
      </c>
      <c r="U14" s="54">
        <f t="shared" si="7"/>
        <v>94.46294324833595</v>
      </c>
      <c r="V14" s="54">
        <f t="shared" si="8"/>
        <v>-4.292062886608065</v>
      </c>
      <c r="W14" s="54">
        <f t="shared" si="9"/>
        <v>-63.76500418581401</v>
      </c>
      <c r="X14" s="54">
        <f t="shared" si="10"/>
        <v>-13.63070332912254</v>
      </c>
    </row>
    <row r="15" spans="1:24" s="2" customFormat="1" ht="22.5" customHeight="1" hidden="1">
      <c r="A15" s="39"/>
      <c r="B15" s="118"/>
      <c r="C15" s="57" t="s">
        <v>82</v>
      </c>
      <c r="D15" s="65"/>
      <c r="E15" s="65"/>
      <c r="F15" s="65"/>
      <c r="G15" s="65"/>
      <c r="H15" s="65"/>
      <c r="I15" s="66"/>
      <c r="J15" s="53"/>
      <c r="K15" s="53"/>
      <c r="L15" s="53">
        <f t="shared" si="3"/>
        <v>0</v>
      </c>
      <c r="M15" s="53"/>
      <c r="N15" s="53"/>
      <c r="O15" s="53">
        <f t="shared" si="4"/>
        <v>0</v>
      </c>
      <c r="P15" s="53"/>
      <c r="Q15" s="53"/>
      <c r="R15" s="53">
        <f t="shared" si="2"/>
        <v>0</v>
      </c>
      <c r="S15" s="53" t="e">
        <f t="shared" si="5"/>
        <v>#DIV/0!</v>
      </c>
      <c r="T15" s="53" t="e">
        <f t="shared" si="6"/>
        <v>#DIV/0!</v>
      </c>
      <c r="U15" s="53" t="e">
        <f t="shared" si="7"/>
        <v>#DIV/0!</v>
      </c>
      <c r="V15" s="53" t="e">
        <f t="shared" si="8"/>
        <v>#DIV/0!</v>
      </c>
      <c r="W15" s="53" t="e">
        <f t="shared" si="9"/>
        <v>#DIV/0!</v>
      </c>
      <c r="X15" s="53" t="e">
        <f t="shared" si="10"/>
        <v>#DIV/0!</v>
      </c>
    </row>
    <row r="16" spans="1:24" s="26" customFormat="1" ht="66" customHeight="1">
      <c r="A16" s="40">
        <v>90000</v>
      </c>
      <c r="B16" s="117" t="s">
        <v>31</v>
      </c>
      <c r="C16" s="51" t="s">
        <v>3</v>
      </c>
      <c r="D16" s="48" t="e">
        <f t="shared" si="1"/>
        <v>#REF!</v>
      </c>
      <c r="E16" s="48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F16" s="49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G16" s="49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H16" s="49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I16" s="52">
        <v>143038.03754</v>
      </c>
      <c r="J16" s="54">
        <v>1100779.7</v>
      </c>
      <c r="K16" s="54">
        <v>20697</v>
      </c>
      <c r="L16" s="54">
        <f t="shared" si="3"/>
        <v>1121476.7</v>
      </c>
      <c r="M16" s="54">
        <v>662021.8</v>
      </c>
      <c r="N16" s="54">
        <v>7322</v>
      </c>
      <c r="O16" s="54">
        <f t="shared" si="4"/>
        <v>669343.8</v>
      </c>
      <c r="P16" s="54">
        <v>601662.8</v>
      </c>
      <c r="Q16" s="54">
        <v>7697.1</v>
      </c>
      <c r="R16" s="54">
        <f t="shared" si="2"/>
        <v>609359.9</v>
      </c>
      <c r="S16" s="54">
        <f t="shared" si="5"/>
        <v>90.88262652377914</v>
      </c>
      <c r="T16" s="54">
        <f t="shared" si="6"/>
        <v>105.12291723572795</v>
      </c>
      <c r="U16" s="54">
        <f t="shared" si="7"/>
        <v>91.03840208873227</v>
      </c>
      <c r="V16" s="54">
        <f t="shared" si="8"/>
        <v>-45.342124314247435</v>
      </c>
      <c r="W16" s="54">
        <f t="shared" si="9"/>
        <v>-62.81055225394985</v>
      </c>
      <c r="X16" s="54">
        <f t="shared" si="10"/>
        <v>-45.66450644939837</v>
      </c>
    </row>
    <row r="17" spans="1:24" s="2" customFormat="1" ht="24.75" customHeight="1" hidden="1">
      <c r="A17" s="39"/>
      <c r="B17" s="118"/>
      <c r="C17" s="57" t="s">
        <v>82</v>
      </c>
      <c r="D17" s="67"/>
      <c r="E17" s="67"/>
      <c r="F17" s="65"/>
      <c r="G17" s="65"/>
      <c r="H17" s="65"/>
      <c r="I17" s="66"/>
      <c r="J17" s="53"/>
      <c r="K17" s="53"/>
      <c r="L17" s="53">
        <f t="shared" si="3"/>
        <v>0</v>
      </c>
      <c r="M17" s="53"/>
      <c r="N17" s="53"/>
      <c r="O17" s="53">
        <f t="shared" si="4"/>
        <v>0</v>
      </c>
      <c r="P17" s="53"/>
      <c r="Q17" s="53"/>
      <c r="R17" s="53">
        <f t="shared" si="2"/>
        <v>0</v>
      </c>
      <c r="S17" s="53" t="e">
        <f t="shared" si="5"/>
        <v>#DIV/0!</v>
      </c>
      <c r="T17" s="53" t="e">
        <f t="shared" si="6"/>
        <v>#DIV/0!</v>
      </c>
      <c r="U17" s="53" t="e">
        <f t="shared" si="7"/>
        <v>#DIV/0!</v>
      </c>
      <c r="V17" s="53" t="e">
        <f t="shared" si="8"/>
        <v>#DIV/0!</v>
      </c>
      <c r="W17" s="53" t="e">
        <f t="shared" si="9"/>
        <v>#DIV/0!</v>
      </c>
      <c r="X17" s="53" t="e">
        <f t="shared" si="10"/>
        <v>#DIV/0!</v>
      </c>
    </row>
    <row r="18" spans="1:24" s="26" customFormat="1" ht="78" customHeight="1">
      <c r="A18" s="40">
        <v>110000</v>
      </c>
      <c r="B18" s="50" t="s">
        <v>32</v>
      </c>
      <c r="C18" s="51" t="s">
        <v>87</v>
      </c>
      <c r="D18" s="49" t="e">
        <f t="shared" si="1"/>
        <v>#REF!</v>
      </c>
      <c r="E18" s="49" t="e">
        <f>SUM(#REF!)</f>
        <v>#REF!</v>
      </c>
      <c r="F18" s="56" t="e">
        <f>SUM(#REF!)</f>
        <v>#REF!</v>
      </c>
      <c r="G18" s="56" t="e">
        <f>SUM(#REF!)</f>
        <v>#REF!</v>
      </c>
      <c r="H18" s="56" t="e">
        <f>SUM(#REF!)</f>
        <v>#REF!</v>
      </c>
      <c r="I18" s="54">
        <v>387</v>
      </c>
      <c r="J18" s="54">
        <v>24757.5</v>
      </c>
      <c r="K18" s="54">
        <v>1605.4</v>
      </c>
      <c r="L18" s="54">
        <f t="shared" si="3"/>
        <v>26362.9</v>
      </c>
      <c r="M18" s="54">
        <v>28021.1</v>
      </c>
      <c r="N18" s="54">
        <v>2134.9</v>
      </c>
      <c r="O18" s="54">
        <f t="shared" si="4"/>
        <v>30156</v>
      </c>
      <c r="P18" s="54">
        <v>27169.5</v>
      </c>
      <c r="Q18" s="54">
        <v>2265.2</v>
      </c>
      <c r="R18" s="54">
        <f t="shared" si="2"/>
        <v>29434.7</v>
      </c>
      <c r="S18" s="54">
        <f t="shared" si="5"/>
        <v>96.96086163640972</v>
      </c>
      <c r="T18" s="54">
        <f t="shared" si="6"/>
        <v>106.1033303667619</v>
      </c>
      <c r="U18" s="54">
        <f t="shared" si="7"/>
        <v>97.60810452314631</v>
      </c>
      <c r="V18" s="54">
        <f t="shared" si="8"/>
        <v>9.742502272038763</v>
      </c>
      <c r="W18" s="54">
        <f t="shared" si="9"/>
        <v>41.098791578422805</v>
      </c>
      <c r="X18" s="54">
        <f t="shared" si="10"/>
        <v>11.65198062428641</v>
      </c>
    </row>
    <row r="19" spans="1:24" s="26" customFormat="1" ht="38.25" customHeight="1">
      <c r="A19" s="40">
        <v>130000</v>
      </c>
      <c r="B19" s="50" t="s">
        <v>33</v>
      </c>
      <c r="C19" s="51" t="s">
        <v>5</v>
      </c>
      <c r="D19" s="49" t="e">
        <f t="shared" si="1"/>
        <v>#REF!</v>
      </c>
      <c r="E19" s="49" t="e">
        <f>SUM(#REF!)</f>
        <v>#REF!</v>
      </c>
      <c r="F19" s="49" t="e">
        <f>SUM(#REF!)</f>
        <v>#REF!</v>
      </c>
      <c r="G19" s="49" t="e">
        <f>SUM(#REF!)</f>
        <v>#REF!</v>
      </c>
      <c r="H19" s="49" t="e">
        <f>SUM(#REF!)</f>
        <v>#REF!</v>
      </c>
      <c r="I19" s="52">
        <v>6079.284</v>
      </c>
      <c r="J19" s="54">
        <v>33178.4</v>
      </c>
      <c r="K19" s="54">
        <v>3292.2</v>
      </c>
      <c r="L19" s="54">
        <f t="shared" si="3"/>
        <v>36470.6</v>
      </c>
      <c r="M19" s="54">
        <v>35983.1</v>
      </c>
      <c r="N19" s="54">
        <v>1734.4</v>
      </c>
      <c r="O19" s="54">
        <f t="shared" si="4"/>
        <v>37717.5</v>
      </c>
      <c r="P19" s="54">
        <v>35109</v>
      </c>
      <c r="Q19" s="54">
        <v>1637</v>
      </c>
      <c r="R19" s="54">
        <f t="shared" si="2"/>
        <v>36746</v>
      </c>
      <c r="S19" s="54">
        <f t="shared" si="5"/>
        <v>97.57080407191154</v>
      </c>
      <c r="T19" s="54">
        <f t="shared" si="6"/>
        <v>94.38422509225092</v>
      </c>
      <c r="U19" s="54">
        <f t="shared" si="7"/>
        <v>97.42427255252866</v>
      </c>
      <c r="V19" s="54">
        <f t="shared" si="8"/>
        <v>5.818845996190291</v>
      </c>
      <c r="W19" s="54">
        <f t="shared" si="9"/>
        <v>-50.27641091063726</v>
      </c>
      <c r="X19" s="54">
        <f t="shared" si="10"/>
        <v>0.755128788668145</v>
      </c>
    </row>
    <row r="20" spans="1:24" s="26" customFormat="1" ht="55.5" customHeight="1">
      <c r="A20" s="40">
        <v>100000</v>
      </c>
      <c r="B20" s="117" t="s">
        <v>34</v>
      </c>
      <c r="C20" s="51" t="s">
        <v>4</v>
      </c>
      <c r="D20" s="49" t="e">
        <f t="shared" si="1"/>
        <v>#REF!</v>
      </c>
      <c r="E20" s="49" t="e">
        <f>SUM(#REF!+#REF!+#REF!+#REF!+#REF!+#REF!)</f>
        <v>#REF!</v>
      </c>
      <c r="F20" s="56" t="e">
        <f>SUM(#REF!+#REF!+#REF!+#REF!+#REF!+#REF!)</f>
        <v>#REF!</v>
      </c>
      <c r="G20" s="48" t="e">
        <f>SUM(#REF!+#REF!+#REF!+#REF!+#REF!+#REF!)</f>
        <v>#REF!</v>
      </c>
      <c r="H20" s="49" t="e">
        <f>SUM(#REF!+#REF!+#REF!+#REF!+#REF!+#REF!)</f>
        <v>#REF!</v>
      </c>
      <c r="I20" s="52">
        <v>42921.254</v>
      </c>
      <c r="J20" s="54">
        <v>193653.4</v>
      </c>
      <c r="K20" s="54">
        <v>193614.7</v>
      </c>
      <c r="L20" s="54">
        <f t="shared" si="3"/>
        <v>387268.1</v>
      </c>
      <c r="M20" s="54">
        <v>248851.3</v>
      </c>
      <c r="N20" s="54">
        <v>173462.1</v>
      </c>
      <c r="O20" s="54">
        <f t="shared" si="4"/>
        <v>422313.4</v>
      </c>
      <c r="P20" s="54">
        <v>245294</v>
      </c>
      <c r="Q20" s="54">
        <v>139097.6</v>
      </c>
      <c r="R20" s="54">
        <f t="shared" si="2"/>
        <v>384391.6</v>
      </c>
      <c r="S20" s="54">
        <f t="shared" si="5"/>
        <v>98.57051178756149</v>
      </c>
      <c r="T20" s="54">
        <f t="shared" si="6"/>
        <v>80.18904417737362</v>
      </c>
      <c r="U20" s="54">
        <f t="shared" si="7"/>
        <v>91.02046016062951</v>
      </c>
      <c r="V20" s="54">
        <f t="shared" si="8"/>
        <v>26.666508308142284</v>
      </c>
      <c r="W20" s="54">
        <f t="shared" si="9"/>
        <v>-28.157521097313378</v>
      </c>
      <c r="X20" s="54">
        <f t="shared" si="10"/>
        <v>-0.7427670908086696</v>
      </c>
    </row>
    <row r="21" spans="1:24" s="2" customFormat="1" ht="26.25" customHeight="1" hidden="1">
      <c r="A21" s="39"/>
      <c r="B21" s="118"/>
      <c r="C21" s="57" t="s">
        <v>82</v>
      </c>
      <c r="D21" s="65"/>
      <c r="E21" s="65"/>
      <c r="F21" s="59"/>
      <c r="G21" s="67"/>
      <c r="H21" s="65"/>
      <c r="I21" s="66"/>
      <c r="J21" s="53"/>
      <c r="K21" s="53"/>
      <c r="L21" s="53">
        <f t="shared" si="3"/>
        <v>0</v>
      </c>
      <c r="M21" s="53"/>
      <c r="N21" s="53"/>
      <c r="O21" s="53">
        <f t="shared" si="4"/>
        <v>0</v>
      </c>
      <c r="P21" s="53"/>
      <c r="Q21" s="53"/>
      <c r="R21" s="53">
        <f t="shared" si="2"/>
        <v>0</v>
      </c>
      <c r="S21" s="53" t="e">
        <f t="shared" si="5"/>
        <v>#DIV/0!</v>
      </c>
      <c r="T21" s="53" t="e">
        <f t="shared" si="6"/>
        <v>#DIV/0!</v>
      </c>
      <c r="U21" s="53" t="e">
        <f t="shared" si="7"/>
        <v>#DIV/0!</v>
      </c>
      <c r="V21" s="53" t="e">
        <f t="shared" si="8"/>
        <v>#DIV/0!</v>
      </c>
      <c r="W21" s="53" t="e">
        <f t="shared" si="9"/>
        <v>#DIV/0!</v>
      </c>
      <c r="X21" s="53" t="e">
        <f t="shared" si="10"/>
        <v>#DIV/0!</v>
      </c>
    </row>
    <row r="22" spans="1:24" s="26" customFormat="1" ht="27" customHeight="1">
      <c r="A22" s="40"/>
      <c r="B22" s="117" t="s">
        <v>44</v>
      </c>
      <c r="C22" s="51" t="s">
        <v>45</v>
      </c>
      <c r="D22" s="49"/>
      <c r="E22" s="49"/>
      <c r="F22" s="56"/>
      <c r="G22" s="56"/>
      <c r="H22" s="56"/>
      <c r="I22" s="54"/>
      <c r="J22" s="54">
        <f aca="true" t="shared" si="11" ref="J22:R22">J24+J25+J27+J29+J30+J31</f>
        <v>32490.100000000002</v>
      </c>
      <c r="K22" s="54">
        <f t="shared" si="11"/>
        <v>262271.8</v>
      </c>
      <c r="L22" s="54">
        <f t="shared" si="11"/>
        <v>294761.9</v>
      </c>
      <c r="M22" s="54">
        <f>M24+M25+M27+M29+M30+M31</f>
        <v>29106.6</v>
      </c>
      <c r="N22" s="54">
        <f>N24+N25+N27+N29+N30+N31</f>
        <v>329474.19999999995</v>
      </c>
      <c r="O22" s="54">
        <f>O24+O25+O27+O29+O30+O31</f>
        <v>358580.79999999993</v>
      </c>
      <c r="P22" s="54">
        <f t="shared" si="11"/>
        <v>25534</v>
      </c>
      <c r="Q22" s="54">
        <f t="shared" si="11"/>
        <v>212846.3</v>
      </c>
      <c r="R22" s="54">
        <f t="shared" si="11"/>
        <v>238380.3</v>
      </c>
      <c r="S22" s="54">
        <f t="shared" si="5"/>
        <v>87.72580789236805</v>
      </c>
      <c r="T22" s="54">
        <f t="shared" si="6"/>
        <v>64.60181100674954</v>
      </c>
      <c r="U22" s="54">
        <f t="shared" si="7"/>
        <v>66.4788242984566</v>
      </c>
      <c r="V22" s="54">
        <f t="shared" si="8"/>
        <v>-21.40990640225793</v>
      </c>
      <c r="W22" s="54">
        <f t="shared" si="9"/>
        <v>-18.845144617149074</v>
      </c>
      <c r="X22" s="54">
        <f t="shared" si="10"/>
        <v>-19.12784522015906</v>
      </c>
    </row>
    <row r="23" spans="1:24" s="26" customFormat="1" ht="11.25" customHeight="1" hidden="1">
      <c r="A23" s="40"/>
      <c r="B23" s="118"/>
      <c r="C23" s="57" t="s">
        <v>82</v>
      </c>
      <c r="D23" s="65"/>
      <c r="E23" s="65"/>
      <c r="F23" s="59"/>
      <c r="G23" s="59"/>
      <c r="H23" s="59"/>
      <c r="I23" s="53"/>
      <c r="J23" s="53">
        <f>J26+J28</f>
        <v>0</v>
      </c>
      <c r="K23" s="53">
        <f aca="true" t="shared" si="12" ref="K23:R23">K26+K28</f>
        <v>0</v>
      </c>
      <c r="L23" s="53">
        <f t="shared" si="12"/>
        <v>0</v>
      </c>
      <c r="M23" s="71">
        <f t="shared" si="12"/>
        <v>0</v>
      </c>
      <c r="N23" s="71">
        <f t="shared" si="12"/>
        <v>0</v>
      </c>
      <c r="O23" s="71">
        <f t="shared" si="12"/>
        <v>0</v>
      </c>
      <c r="P23" s="53">
        <f t="shared" si="12"/>
        <v>0</v>
      </c>
      <c r="Q23" s="53">
        <f t="shared" si="12"/>
        <v>0</v>
      </c>
      <c r="R23" s="53">
        <f t="shared" si="12"/>
        <v>0</v>
      </c>
      <c r="S23" s="53" t="e">
        <f t="shared" si="5"/>
        <v>#DIV/0!</v>
      </c>
      <c r="T23" s="53" t="e">
        <f t="shared" si="6"/>
        <v>#DIV/0!</v>
      </c>
      <c r="U23" s="53" t="e">
        <f t="shared" si="7"/>
        <v>#DIV/0!</v>
      </c>
      <c r="V23" s="53" t="e">
        <f t="shared" si="8"/>
        <v>#DIV/0!</v>
      </c>
      <c r="W23" s="53" t="e">
        <f t="shared" si="9"/>
        <v>#DIV/0!</v>
      </c>
      <c r="X23" s="53" t="e">
        <f t="shared" si="10"/>
        <v>#DIV/0!</v>
      </c>
    </row>
    <row r="24" spans="1:24" s="2" customFormat="1" ht="84.75" customHeight="1">
      <c r="A24" s="39"/>
      <c r="B24" s="68" t="s">
        <v>46</v>
      </c>
      <c r="C24" s="57" t="s">
        <v>47</v>
      </c>
      <c r="D24" s="65"/>
      <c r="E24" s="65"/>
      <c r="F24" s="59"/>
      <c r="G24" s="59"/>
      <c r="H24" s="59"/>
      <c r="I24" s="53"/>
      <c r="J24" s="53">
        <v>31</v>
      </c>
      <c r="K24" s="53"/>
      <c r="L24" s="53">
        <f aca="true" t="shared" si="13" ref="L24:L31">J24+K24</f>
        <v>31</v>
      </c>
      <c r="M24" s="53">
        <v>936</v>
      </c>
      <c r="N24" s="53">
        <v>50.7</v>
      </c>
      <c r="O24" s="53">
        <f t="shared" si="4"/>
        <v>986.7</v>
      </c>
      <c r="P24" s="53">
        <v>634.9</v>
      </c>
      <c r="Q24" s="53">
        <v>50.7</v>
      </c>
      <c r="R24" s="53">
        <f t="shared" si="2"/>
        <v>685.6</v>
      </c>
      <c r="S24" s="53">
        <f t="shared" si="5"/>
        <v>67.83119658119658</v>
      </c>
      <c r="T24" s="53">
        <f t="shared" si="6"/>
        <v>100</v>
      </c>
      <c r="U24" s="53">
        <f t="shared" si="7"/>
        <v>69.48413904935644</v>
      </c>
      <c r="V24" s="53">
        <f t="shared" si="8"/>
        <v>1948.0645161290322</v>
      </c>
      <c r="W24" s="53"/>
      <c r="X24" s="53">
        <f t="shared" si="10"/>
        <v>2111.6129032258063</v>
      </c>
    </row>
    <row r="25" spans="1:24" s="2" customFormat="1" ht="48.75" customHeight="1">
      <c r="A25" s="39"/>
      <c r="B25" s="126" t="s">
        <v>35</v>
      </c>
      <c r="C25" s="57" t="s">
        <v>48</v>
      </c>
      <c r="D25" s="65"/>
      <c r="E25" s="65"/>
      <c r="F25" s="59"/>
      <c r="G25" s="59"/>
      <c r="H25" s="59"/>
      <c r="I25" s="53"/>
      <c r="J25" s="53">
        <v>90</v>
      </c>
      <c r="K25" s="53">
        <v>142425.5</v>
      </c>
      <c r="L25" s="53">
        <f t="shared" si="13"/>
        <v>142515.5</v>
      </c>
      <c r="M25" s="53">
        <v>987.9</v>
      </c>
      <c r="N25" s="53">
        <v>140443.1</v>
      </c>
      <c r="O25" s="53">
        <f t="shared" si="4"/>
        <v>141431</v>
      </c>
      <c r="P25" s="53">
        <v>858.3</v>
      </c>
      <c r="Q25" s="53">
        <v>116549.2</v>
      </c>
      <c r="R25" s="53">
        <f t="shared" si="2"/>
        <v>117407.5</v>
      </c>
      <c r="S25" s="53">
        <f t="shared" si="5"/>
        <v>86.88126328575767</v>
      </c>
      <c r="T25" s="53">
        <f t="shared" si="6"/>
        <v>82.98677542720148</v>
      </c>
      <c r="U25" s="53">
        <f t="shared" si="7"/>
        <v>83.01397854784311</v>
      </c>
      <c r="V25" s="53">
        <f t="shared" si="8"/>
        <v>853.6666666666665</v>
      </c>
      <c r="W25" s="53">
        <f t="shared" si="9"/>
        <v>-18.16830553517454</v>
      </c>
      <c r="X25" s="53">
        <f t="shared" si="10"/>
        <v>-17.61773280801036</v>
      </c>
    </row>
    <row r="26" spans="1:24" s="2" customFormat="1" ht="7.5" customHeight="1" hidden="1">
      <c r="A26" s="39"/>
      <c r="B26" s="127"/>
      <c r="C26" s="57" t="s">
        <v>82</v>
      </c>
      <c r="D26" s="65"/>
      <c r="E26" s="65"/>
      <c r="F26" s="59"/>
      <c r="G26" s="59"/>
      <c r="H26" s="59"/>
      <c r="I26" s="53"/>
      <c r="J26" s="53"/>
      <c r="K26" s="53"/>
      <c r="L26" s="53">
        <f t="shared" si="13"/>
        <v>0</v>
      </c>
      <c r="M26" s="71"/>
      <c r="N26" s="71"/>
      <c r="O26" s="71">
        <f t="shared" si="4"/>
        <v>0</v>
      </c>
      <c r="P26" s="53"/>
      <c r="Q26" s="53"/>
      <c r="R26" s="53">
        <f t="shared" si="2"/>
        <v>0</v>
      </c>
      <c r="S26" s="53" t="e">
        <f t="shared" si="5"/>
        <v>#DIV/0!</v>
      </c>
      <c r="T26" s="53" t="e">
        <f t="shared" si="6"/>
        <v>#DIV/0!</v>
      </c>
      <c r="U26" s="53" t="e">
        <f t="shared" si="7"/>
        <v>#DIV/0!</v>
      </c>
      <c r="V26" s="53" t="e">
        <f t="shared" si="8"/>
        <v>#DIV/0!</v>
      </c>
      <c r="W26" s="53" t="e">
        <f t="shared" si="9"/>
        <v>#DIV/0!</v>
      </c>
      <c r="X26" s="53" t="e">
        <f t="shared" si="10"/>
        <v>#DIV/0!</v>
      </c>
    </row>
    <row r="27" spans="1:24" s="2" customFormat="1" ht="78.75">
      <c r="A27" s="39"/>
      <c r="B27" s="126" t="s">
        <v>36</v>
      </c>
      <c r="C27" s="57" t="s">
        <v>49</v>
      </c>
      <c r="D27" s="65"/>
      <c r="E27" s="65"/>
      <c r="F27" s="59"/>
      <c r="G27" s="59"/>
      <c r="H27" s="59"/>
      <c r="I27" s="53"/>
      <c r="J27" s="53">
        <v>18672.8</v>
      </c>
      <c r="K27" s="53">
        <v>41899.5</v>
      </c>
      <c r="L27" s="53">
        <f t="shared" si="13"/>
        <v>60572.3</v>
      </c>
      <c r="M27" s="53">
        <v>11000</v>
      </c>
      <c r="N27" s="53">
        <v>41070.5</v>
      </c>
      <c r="O27" s="53">
        <f t="shared" si="4"/>
        <v>52070.5</v>
      </c>
      <c r="P27" s="53">
        <v>10211.2</v>
      </c>
      <c r="Q27" s="53">
        <v>41070.5</v>
      </c>
      <c r="R27" s="53">
        <f t="shared" si="2"/>
        <v>51281.7</v>
      </c>
      <c r="S27" s="53">
        <f t="shared" si="5"/>
        <v>92.82909090909092</v>
      </c>
      <c r="T27" s="53">
        <f t="shared" si="6"/>
        <v>100</v>
      </c>
      <c r="U27" s="53">
        <f t="shared" si="7"/>
        <v>98.4851307362134</v>
      </c>
      <c r="V27" s="53">
        <f t="shared" si="8"/>
        <v>-45.315110749325214</v>
      </c>
      <c r="W27" s="53">
        <f t="shared" si="9"/>
        <v>-1.9785438967052045</v>
      </c>
      <c r="X27" s="53">
        <f t="shared" si="10"/>
        <v>-15.338034051868604</v>
      </c>
    </row>
    <row r="28" spans="1:24" s="2" customFormat="1" ht="21.75" customHeight="1" hidden="1">
      <c r="A28" s="39"/>
      <c r="B28" s="127"/>
      <c r="C28" s="57" t="s">
        <v>82</v>
      </c>
      <c r="D28" s="65"/>
      <c r="E28" s="65"/>
      <c r="F28" s="59"/>
      <c r="G28" s="59"/>
      <c r="H28" s="59"/>
      <c r="I28" s="53"/>
      <c r="J28" s="53"/>
      <c r="K28" s="53"/>
      <c r="L28" s="53">
        <f t="shared" si="13"/>
        <v>0</v>
      </c>
      <c r="M28" s="53"/>
      <c r="N28" s="53"/>
      <c r="O28" s="53">
        <f t="shared" si="4"/>
        <v>0</v>
      </c>
      <c r="P28" s="53"/>
      <c r="Q28" s="53"/>
      <c r="R28" s="53">
        <f t="shared" si="2"/>
        <v>0</v>
      </c>
      <c r="S28" s="53" t="e">
        <f t="shared" si="5"/>
        <v>#DIV/0!</v>
      </c>
      <c r="T28" s="53" t="e">
        <f t="shared" si="6"/>
        <v>#DIV/0!</v>
      </c>
      <c r="U28" s="53" t="e">
        <f t="shared" si="7"/>
        <v>#DIV/0!</v>
      </c>
      <c r="V28" s="53" t="e">
        <f t="shared" si="8"/>
        <v>#DIV/0!</v>
      </c>
      <c r="W28" s="53" t="e">
        <f t="shared" si="9"/>
        <v>#DIV/0!</v>
      </c>
      <c r="X28" s="53" t="e">
        <f t="shared" si="10"/>
        <v>#DIV/0!</v>
      </c>
    </row>
    <row r="29" spans="1:24" s="2" customFormat="1" ht="52.5">
      <c r="A29" s="39"/>
      <c r="B29" s="68" t="s">
        <v>50</v>
      </c>
      <c r="C29" s="57" t="s">
        <v>51</v>
      </c>
      <c r="D29" s="65"/>
      <c r="E29" s="65"/>
      <c r="F29" s="59"/>
      <c r="G29" s="59"/>
      <c r="H29" s="59"/>
      <c r="I29" s="53"/>
      <c r="J29" s="53">
        <v>7509.1</v>
      </c>
      <c r="K29" s="53">
        <v>8464</v>
      </c>
      <c r="L29" s="53">
        <f t="shared" si="13"/>
        <v>15973.1</v>
      </c>
      <c r="M29" s="53">
        <v>9573.9</v>
      </c>
      <c r="N29" s="53">
        <v>4927.5</v>
      </c>
      <c r="O29" s="53">
        <f>M29+N29</f>
        <v>14501.4</v>
      </c>
      <c r="P29" s="53">
        <v>7715.2</v>
      </c>
      <c r="Q29" s="53">
        <v>3972.8</v>
      </c>
      <c r="R29" s="53">
        <f t="shared" si="2"/>
        <v>11688</v>
      </c>
      <c r="S29" s="53">
        <f t="shared" si="5"/>
        <v>80.58575919949028</v>
      </c>
      <c r="T29" s="53">
        <f t="shared" si="6"/>
        <v>80.62506341958398</v>
      </c>
      <c r="U29" s="53">
        <f t="shared" si="7"/>
        <v>80.59911456824858</v>
      </c>
      <c r="V29" s="53">
        <f t="shared" si="8"/>
        <v>2.744669800641873</v>
      </c>
      <c r="W29" s="53">
        <f t="shared" si="9"/>
        <v>-53.06238185255198</v>
      </c>
      <c r="X29" s="53">
        <f t="shared" si="10"/>
        <v>-26.82697785652128</v>
      </c>
    </row>
    <row r="30" spans="1:24" s="2" customFormat="1" ht="78.75">
      <c r="A30" s="39"/>
      <c r="B30" s="68" t="s">
        <v>37</v>
      </c>
      <c r="C30" s="57" t="s">
        <v>52</v>
      </c>
      <c r="D30" s="65"/>
      <c r="E30" s="65"/>
      <c r="F30" s="59"/>
      <c r="G30" s="59"/>
      <c r="H30" s="59"/>
      <c r="I30" s="53"/>
      <c r="J30" s="53">
        <v>6187.2</v>
      </c>
      <c r="K30" s="53">
        <v>69482.8</v>
      </c>
      <c r="L30" s="53">
        <f t="shared" si="13"/>
        <v>75670</v>
      </c>
      <c r="M30" s="53">
        <v>6608.8</v>
      </c>
      <c r="N30" s="53">
        <v>133389.8</v>
      </c>
      <c r="O30" s="53">
        <f t="shared" si="4"/>
        <v>139998.59999999998</v>
      </c>
      <c r="P30" s="53">
        <v>6114.4</v>
      </c>
      <c r="Q30" s="53">
        <v>43963.6</v>
      </c>
      <c r="R30" s="53">
        <f t="shared" si="2"/>
        <v>50078</v>
      </c>
      <c r="S30" s="53">
        <f t="shared" si="5"/>
        <v>92.51906548843965</v>
      </c>
      <c r="T30" s="53">
        <f t="shared" si="6"/>
        <v>32.95874197277453</v>
      </c>
      <c r="U30" s="53">
        <f t="shared" si="7"/>
        <v>35.77035770357704</v>
      </c>
      <c r="V30" s="53">
        <f t="shared" si="8"/>
        <v>-1.1766227049392342</v>
      </c>
      <c r="W30" s="53">
        <f t="shared" si="9"/>
        <v>-36.727362743009785</v>
      </c>
      <c r="X30" s="53">
        <f t="shared" si="10"/>
        <v>-33.820536540240525</v>
      </c>
    </row>
    <row r="31" spans="1:24" s="2" customFormat="1" ht="174" customHeight="1">
      <c r="A31" s="39"/>
      <c r="B31" s="68" t="s">
        <v>78</v>
      </c>
      <c r="C31" s="57" t="s">
        <v>81</v>
      </c>
      <c r="D31" s="65"/>
      <c r="E31" s="65"/>
      <c r="F31" s="59"/>
      <c r="G31" s="59"/>
      <c r="H31" s="59"/>
      <c r="I31" s="53"/>
      <c r="J31" s="53">
        <v>0</v>
      </c>
      <c r="K31" s="53">
        <v>0</v>
      </c>
      <c r="L31" s="53">
        <f t="shared" si="13"/>
        <v>0</v>
      </c>
      <c r="M31" s="53"/>
      <c r="N31" s="53">
        <v>9592.6</v>
      </c>
      <c r="O31" s="53">
        <f t="shared" si="4"/>
        <v>9592.6</v>
      </c>
      <c r="P31" s="53"/>
      <c r="Q31" s="53">
        <v>7239.5</v>
      </c>
      <c r="R31" s="53">
        <f t="shared" si="2"/>
        <v>7239.5</v>
      </c>
      <c r="S31" s="53"/>
      <c r="T31" s="53">
        <f t="shared" si="6"/>
        <v>75.46963284198236</v>
      </c>
      <c r="U31" s="53">
        <f t="shared" si="7"/>
        <v>75.46963284198236</v>
      </c>
      <c r="V31" s="53"/>
      <c r="W31" s="53"/>
      <c r="X31" s="53"/>
    </row>
    <row r="32" spans="1:24" s="26" customFormat="1" ht="30.75" customHeight="1">
      <c r="A32" s="40"/>
      <c r="B32" s="117" t="s">
        <v>38</v>
      </c>
      <c r="C32" s="51" t="s">
        <v>53</v>
      </c>
      <c r="D32" s="49"/>
      <c r="E32" s="49"/>
      <c r="F32" s="56"/>
      <c r="G32" s="56"/>
      <c r="H32" s="56"/>
      <c r="I32" s="54"/>
      <c r="J32" s="54">
        <f aca="true" t="shared" si="14" ref="J32:R32">J34+J35+J36+J37+J38+J40+J41</f>
        <v>3357.3</v>
      </c>
      <c r="K32" s="54">
        <f t="shared" si="14"/>
        <v>5951.200000000001</v>
      </c>
      <c r="L32" s="54">
        <f t="shared" si="14"/>
        <v>9308.5</v>
      </c>
      <c r="M32" s="54">
        <f t="shared" si="14"/>
        <v>11407.5</v>
      </c>
      <c r="N32" s="54">
        <f t="shared" si="14"/>
        <v>7753.4</v>
      </c>
      <c r="O32" s="54">
        <f t="shared" si="14"/>
        <v>19160.899999999998</v>
      </c>
      <c r="P32" s="54">
        <f t="shared" si="14"/>
        <v>3217.1000000000004</v>
      </c>
      <c r="Q32" s="54">
        <f t="shared" si="14"/>
        <v>6215</v>
      </c>
      <c r="R32" s="54">
        <f t="shared" si="14"/>
        <v>9432.099999999999</v>
      </c>
      <c r="S32" s="54">
        <f t="shared" si="5"/>
        <v>28.201621740083283</v>
      </c>
      <c r="T32" s="54">
        <f t="shared" si="6"/>
        <v>80.15838212913044</v>
      </c>
      <c r="U32" s="54">
        <f t="shared" si="7"/>
        <v>49.22576705687102</v>
      </c>
      <c r="V32" s="54">
        <f t="shared" si="8"/>
        <v>-4.175974741607831</v>
      </c>
      <c r="W32" s="54">
        <f t="shared" si="9"/>
        <v>4.432719451539185</v>
      </c>
      <c r="X32" s="54">
        <f t="shared" si="10"/>
        <v>1.3278186603641728</v>
      </c>
    </row>
    <row r="33" spans="1:24" s="26" customFormat="1" ht="24.75" customHeight="1" hidden="1">
      <c r="A33" s="40"/>
      <c r="B33" s="118"/>
      <c r="C33" s="57" t="s">
        <v>82</v>
      </c>
      <c r="D33" s="65"/>
      <c r="E33" s="65"/>
      <c r="F33" s="59"/>
      <c r="G33" s="59"/>
      <c r="H33" s="59"/>
      <c r="I33" s="53"/>
      <c r="J33" s="53"/>
      <c r="K33" s="53"/>
      <c r="L33" s="53">
        <f>L39</f>
        <v>0</v>
      </c>
      <c r="M33" s="71"/>
      <c r="N33" s="71"/>
      <c r="O33" s="71">
        <f t="shared" si="4"/>
        <v>0</v>
      </c>
      <c r="P33" s="53"/>
      <c r="Q33" s="53"/>
      <c r="R33" s="53">
        <f t="shared" si="2"/>
        <v>0</v>
      </c>
      <c r="S33" s="53" t="e">
        <f t="shared" si="5"/>
        <v>#DIV/0!</v>
      </c>
      <c r="T33" s="53" t="e">
        <f t="shared" si="6"/>
        <v>#DIV/0!</v>
      </c>
      <c r="U33" s="53" t="e">
        <f t="shared" si="7"/>
        <v>#DIV/0!</v>
      </c>
      <c r="V33" s="53" t="e">
        <f t="shared" si="8"/>
        <v>#DIV/0!</v>
      </c>
      <c r="W33" s="53" t="e">
        <f t="shared" si="9"/>
        <v>#DIV/0!</v>
      </c>
      <c r="X33" s="53" t="e">
        <f t="shared" si="10"/>
        <v>#DIV/0!</v>
      </c>
    </row>
    <row r="34" spans="1:24" s="2" customFormat="1" ht="116.25" customHeight="1">
      <c r="A34" s="39"/>
      <c r="B34" s="68" t="s">
        <v>54</v>
      </c>
      <c r="C34" s="57" t="s">
        <v>62</v>
      </c>
      <c r="D34" s="65"/>
      <c r="E34" s="65"/>
      <c r="F34" s="59"/>
      <c r="G34" s="59"/>
      <c r="H34" s="59"/>
      <c r="I34" s="53"/>
      <c r="J34" s="53">
        <v>2035.5</v>
      </c>
      <c r="K34" s="53">
        <v>276.6</v>
      </c>
      <c r="L34" s="53">
        <f aca="true" t="shared" si="15" ref="L34:L41">J34+K34</f>
        <v>2312.1</v>
      </c>
      <c r="M34" s="53">
        <v>2201.9</v>
      </c>
      <c r="N34" s="53">
        <v>2012.5</v>
      </c>
      <c r="O34" s="53">
        <f t="shared" si="4"/>
        <v>4214.4</v>
      </c>
      <c r="P34" s="53">
        <v>2152.5</v>
      </c>
      <c r="Q34" s="53">
        <v>2001.9</v>
      </c>
      <c r="R34" s="53">
        <f t="shared" si="2"/>
        <v>4154.4</v>
      </c>
      <c r="S34" s="53">
        <f t="shared" si="5"/>
        <v>97.75648303737681</v>
      </c>
      <c r="T34" s="53">
        <f t="shared" si="6"/>
        <v>99.47329192546584</v>
      </c>
      <c r="U34" s="53">
        <f t="shared" si="7"/>
        <v>98.57630979498862</v>
      </c>
      <c r="V34" s="53">
        <f t="shared" si="8"/>
        <v>5.747973470891665</v>
      </c>
      <c r="W34" s="53">
        <f t="shared" si="9"/>
        <v>623.7527114967461</v>
      </c>
      <c r="X34" s="53">
        <f t="shared" si="10"/>
        <v>79.68080965356168</v>
      </c>
    </row>
    <row r="35" spans="1:24" s="2" customFormat="1" ht="71.25" customHeight="1">
      <c r="A35" s="39"/>
      <c r="B35" s="68" t="s">
        <v>55</v>
      </c>
      <c r="C35" s="57" t="s">
        <v>63</v>
      </c>
      <c r="D35" s="65"/>
      <c r="E35" s="65"/>
      <c r="F35" s="59"/>
      <c r="G35" s="59"/>
      <c r="H35" s="59"/>
      <c r="I35" s="53"/>
      <c r="J35" s="53">
        <v>854.4</v>
      </c>
      <c r="K35" s="53"/>
      <c r="L35" s="53">
        <f t="shared" si="15"/>
        <v>854.4</v>
      </c>
      <c r="M35" s="53">
        <v>819.8</v>
      </c>
      <c r="N35" s="53"/>
      <c r="O35" s="53">
        <f t="shared" si="4"/>
        <v>819.8</v>
      </c>
      <c r="P35" s="53">
        <v>763.8</v>
      </c>
      <c r="Q35" s="53"/>
      <c r="R35" s="53">
        <f t="shared" si="2"/>
        <v>763.8</v>
      </c>
      <c r="S35" s="53">
        <f t="shared" si="5"/>
        <v>93.16906562576239</v>
      </c>
      <c r="T35" s="53"/>
      <c r="U35" s="53">
        <f t="shared" si="7"/>
        <v>93.16906562576239</v>
      </c>
      <c r="V35" s="53">
        <f t="shared" si="8"/>
        <v>-10.603932584269671</v>
      </c>
      <c r="W35" s="53"/>
      <c r="X35" s="53">
        <f t="shared" si="10"/>
        <v>-10.603932584269671</v>
      </c>
    </row>
    <row r="36" spans="1:24" s="2" customFormat="1" ht="52.5">
      <c r="A36" s="39"/>
      <c r="B36" s="68" t="s">
        <v>56</v>
      </c>
      <c r="C36" s="57" t="s">
        <v>64</v>
      </c>
      <c r="D36" s="65"/>
      <c r="E36" s="65"/>
      <c r="F36" s="59"/>
      <c r="G36" s="59"/>
      <c r="H36" s="59"/>
      <c r="I36" s="53"/>
      <c r="J36" s="53">
        <v>76</v>
      </c>
      <c r="K36" s="53">
        <v>5674.6</v>
      </c>
      <c r="L36" s="53">
        <f t="shared" si="15"/>
        <v>5750.6</v>
      </c>
      <c r="M36" s="53"/>
      <c r="N36" s="53">
        <v>5740.9</v>
      </c>
      <c r="O36" s="53">
        <f t="shared" si="4"/>
        <v>5740.9</v>
      </c>
      <c r="P36" s="53"/>
      <c r="Q36" s="53">
        <v>4213.1</v>
      </c>
      <c r="R36" s="53">
        <f t="shared" si="2"/>
        <v>4213.1</v>
      </c>
      <c r="S36" s="53"/>
      <c r="T36" s="53">
        <f t="shared" si="6"/>
        <v>73.38744796112108</v>
      </c>
      <c r="U36" s="53">
        <f t="shared" si="7"/>
        <v>73.38744796112108</v>
      </c>
      <c r="V36" s="53">
        <f t="shared" si="8"/>
        <v>-100</v>
      </c>
      <c r="W36" s="53">
        <f t="shared" si="9"/>
        <v>-25.755119303563248</v>
      </c>
      <c r="X36" s="53">
        <f t="shared" si="10"/>
        <v>-26.736340555768095</v>
      </c>
    </row>
    <row r="37" spans="1:24" s="2" customFormat="1" ht="30.75" customHeight="1">
      <c r="A37" s="39"/>
      <c r="B37" s="68" t="s">
        <v>57</v>
      </c>
      <c r="C37" s="57" t="s">
        <v>18</v>
      </c>
      <c r="D37" s="65"/>
      <c r="E37" s="65"/>
      <c r="F37" s="59"/>
      <c r="G37" s="59"/>
      <c r="H37" s="59"/>
      <c r="I37" s="53"/>
      <c r="J37" s="53">
        <v>213.4</v>
      </c>
      <c r="K37" s="53"/>
      <c r="L37" s="53">
        <f t="shared" si="15"/>
        <v>213.4</v>
      </c>
      <c r="M37" s="53">
        <v>198</v>
      </c>
      <c r="N37" s="53"/>
      <c r="O37" s="53">
        <f t="shared" si="4"/>
        <v>198</v>
      </c>
      <c r="P37" s="53">
        <v>197.8</v>
      </c>
      <c r="Q37" s="53"/>
      <c r="R37" s="53">
        <f t="shared" si="2"/>
        <v>197.8</v>
      </c>
      <c r="S37" s="53">
        <f t="shared" si="5"/>
        <v>99.89898989898991</v>
      </c>
      <c r="T37" s="53"/>
      <c r="U37" s="53">
        <f t="shared" si="7"/>
        <v>99.89898989898991</v>
      </c>
      <c r="V37" s="53">
        <f t="shared" si="8"/>
        <v>-7.31021555763823</v>
      </c>
      <c r="W37" s="53"/>
      <c r="X37" s="53">
        <f t="shared" si="10"/>
        <v>-7.31021555763823</v>
      </c>
    </row>
    <row r="38" spans="1:24" s="2" customFormat="1" ht="52.5" hidden="1">
      <c r="A38" s="39"/>
      <c r="B38" s="126" t="s">
        <v>79</v>
      </c>
      <c r="C38" s="57" t="s">
        <v>80</v>
      </c>
      <c r="D38" s="65"/>
      <c r="E38" s="65"/>
      <c r="F38" s="59"/>
      <c r="G38" s="59"/>
      <c r="H38" s="59"/>
      <c r="I38" s="53"/>
      <c r="J38" s="53"/>
      <c r="K38" s="53"/>
      <c r="L38" s="53">
        <f t="shared" si="15"/>
        <v>0</v>
      </c>
      <c r="M38" s="53"/>
      <c r="N38" s="53"/>
      <c r="O38" s="53">
        <f t="shared" si="4"/>
        <v>0</v>
      </c>
      <c r="P38" s="53"/>
      <c r="Q38" s="53"/>
      <c r="R38" s="53">
        <f t="shared" si="2"/>
        <v>0</v>
      </c>
      <c r="S38" s="53" t="e">
        <f t="shared" si="5"/>
        <v>#DIV/0!</v>
      </c>
      <c r="T38" s="53"/>
      <c r="U38" s="53" t="e">
        <f t="shared" si="7"/>
        <v>#DIV/0!</v>
      </c>
      <c r="V38" s="53" t="e">
        <f t="shared" si="8"/>
        <v>#DIV/0!</v>
      </c>
      <c r="W38" s="53"/>
      <c r="X38" s="53" t="e">
        <f t="shared" si="10"/>
        <v>#DIV/0!</v>
      </c>
    </row>
    <row r="39" spans="1:24" s="2" customFormat="1" ht="23.25" customHeight="1" hidden="1">
      <c r="A39" s="39"/>
      <c r="B39" s="127"/>
      <c r="C39" s="57" t="s">
        <v>82</v>
      </c>
      <c r="D39" s="65"/>
      <c r="E39" s="65"/>
      <c r="F39" s="59"/>
      <c r="G39" s="59"/>
      <c r="H39" s="59"/>
      <c r="I39" s="53"/>
      <c r="J39" s="53"/>
      <c r="K39" s="53"/>
      <c r="L39" s="53">
        <f t="shared" si="15"/>
        <v>0</v>
      </c>
      <c r="M39" s="53"/>
      <c r="N39" s="53"/>
      <c r="O39" s="53">
        <f t="shared" si="4"/>
        <v>0</v>
      </c>
      <c r="P39" s="53"/>
      <c r="Q39" s="53"/>
      <c r="R39" s="53">
        <f t="shared" si="2"/>
        <v>0</v>
      </c>
      <c r="S39" s="53" t="e">
        <f t="shared" si="5"/>
        <v>#DIV/0!</v>
      </c>
      <c r="T39" s="53"/>
      <c r="U39" s="53" t="e">
        <f t="shared" si="7"/>
        <v>#DIV/0!</v>
      </c>
      <c r="V39" s="53" t="e">
        <f t="shared" si="8"/>
        <v>#DIV/0!</v>
      </c>
      <c r="W39" s="53"/>
      <c r="X39" s="53" t="e">
        <f t="shared" si="10"/>
        <v>#DIV/0!</v>
      </c>
    </row>
    <row r="40" spans="1:24" s="2" customFormat="1" ht="66.75" customHeight="1">
      <c r="A40" s="39"/>
      <c r="B40" s="68" t="s">
        <v>58</v>
      </c>
      <c r="C40" s="57" t="s">
        <v>65</v>
      </c>
      <c r="D40" s="65"/>
      <c r="E40" s="65"/>
      <c r="F40" s="59"/>
      <c r="G40" s="59"/>
      <c r="H40" s="59"/>
      <c r="I40" s="53"/>
      <c r="J40" s="53">
        <v>178</v>
      </c>
      <c r="K40" s="53"/>
      <c r="L40" s="53">
        <f t="shared" si="15"/>
        <v>178</v>
      </c>
      <c r="M40" s="53">
        <v>103</v>
      </c>
      <c r="N40" s="53"/>
      <c r="O40" s="53">
        <f t="shared" si="4"/>
        <v>103</v>
      </c>
      <c r="P40" s="53">
        <v>103</v>
      </c>
      <c r="Q40" s="53"/>
      <c r="R40" s="53">
        <f t="shared" si="2"/>
        <v>103</v>
      </c>
      <c r="S40" s="53">
        <f t="shared" si="5"/>
        <v>100</v>
      </c>
      <c r="T40" s="53"/>
      <c r="U40" s="53">
        <f t="shared" si="7"/>
        <v>100</v>
      </c>
      <c r="V40" s="53">
        <f t="shared" si="8"/>
        <v>-42.134831460674164</v>
      </c>
      <c r="W40" s="53"/>
      <c r="X40" s="53">
        <f t="shared" si="10"/>
        <v>-42.134831460674164</v>
      </c>
    </row>
    <row r="41" spans="1:24" s="2" customFormat="1" ht="42.75" customHeight="1">
      <c r="A41" s="39"/>
      <c r="B41" s="68" t="s">
        <v>59</v>
      </c>
      <c r="C41" s="57" t="s">
        <v>66</v>
      </c>
      <c r="D41" s="65"/>
      <c r="E41" s="65"/>
      <c r="F41" s="59"/>
      <c r="G41" s="59"/>
      <c r="H41" s="59"/>
      <c r="I41" s="53"/>
      <c r="J41" s="53"/>
      <c r="K41" s="53"/>
      <c r="L41" s="53">
        <f t="shared" si="15"/>
        <v>0</v>
      </c>
      <c r="M41" s="53">
        <v>8084.8</v>
      </c>
      <c r="N41" s="53"/>
      <c r="O41" s="53">
        <f t="shared" si="4"/>
        <v>8084.8</v>
      </c>
      <c r="P41" s="53">
        <v>0</v>
      </c>
      <c r="Q41" s="53">
        <v>0</v>
      </c>
      <c r="R41" s="53">
        <f t="shared" si="2"/>
        <v>0</v>
      </c>
      <c r="S41" s="53">
        <f t="shared" si="5"/>
        <v>0</v>
      </c>
      <c r="T41" s="53"/>
      <c r="U41" s="53">
        <f t="shared" si="7"/>
        <v>0</v>
      </c>
      <c r="V41" s="53"/>
      <c r="W41" s="53"/>
      <c r="X41" s="53"/>
    </row>
    <row r="42" spans="1:25" s="26" customFormat="1" ht="66.75" customHeight="1">
      <c r="A42" s="40"/>
      <c r="B42" s="117" t="s">
        <v>60</v>
      </c>
      <c r="C42" s="51" t="s">
        <v>9</v>
      </c>
      <c r="D42" s="49"/>
      <c r="E42" s="49"/>
      <c r="F42" s="56"/>
      <c r="G42" s="56"/>
      <c r="H42" s="56"/>
      <c r="I42" s="54"/>
      <c r="J42" s="54">
        <f aca="true" t="shared" si="16" ref="J42:R42">J44+J45+J47+J48</f>
        <v>91091</v>
      </c>
      <c r="K42" s="54">
        <f t="shared" si="16"/>
        <v>13791.1</v>
      </c>
      <c r="L42" s="54">
        <f t="shared" si="16"/>
        <v>104882.1</v>
      </c>
      <c r="M42" s="54">
        <f>M44+M45+M47+M48</f>
        <v>116040.7</v>
      </c>
      <c r="N42" s="54">
        <f t="shared" si="16"/>
        <v>16843.5</v>
      </c>
      <c r="O42" s="54">
        <f t="shared" si="16"/>
        <v>132884.2</v>
      </c>
      <c r="P42" s="54">
        <f t="shared" si="16"/>
        <v>116024.5</v>
      </c>
      <c r="Q42" s="54">
        <f t="shared" si="16"/>
        <v>16730.6</v>
      </c>
      <c r="R42" s="54">
        <f t="shared" si="16"/>
        <v>132755.09999999998</v>
      </c>
      <c r="S42" s="54">
        <f t="shared" si="5"/>
        <v>99.98603938101029</v>
      </c>
      <c r="T42" s="54">
        <f t="shared" si="6"/>
        <v>99.32971175824501</v>
      </c>
      <c r="U42" s="54">
        <f t="shared" si="7"/>
        <v>99.90284774262099</v>
      </c>
      <c r="V42" s="54">
        <f t="shared" si="8"/>
        <v>27.372078470979574</v>
      </c>
      <c r="W42" s="54">
        <f t="shared" si="9"/>
        <v>21.314470926902132</v>
      </c>
      <c r="X42" s="54">
        <f t="shared" si="10"/>
        <v>26.575554837288706</v>
      </c>
      <c r="Y42" s="41">
        <f>Y44+Y47</f>
        <v>0</v>
      </c>
    </row>
    <row r="43" spans="1:25" s="26" customFormat="1" ht="21.75" customHeight="1" hidden="1">
      <c r="A43" s="40"/>
      <c r="B43" s="118"/>
      <c r="C43" s="57" t="s">
        <v>82</v>
      </c>
      <c r="D43" s="65"/>
      <c r="E43" s="65"/>
      <c r="F43" s="59"/>
      <c r="G43" s="59"/>
      <c r="H43" s="59"/>
      <c r="I43" s="53"/>
      <c r="J43" s="53">
        <f>J46</f>
        <v>0</v>
      </c>
      <c r="K43" s="53">
        <f aca="true" t="shared" si="17" ref="K43:Q43">K46</f>
        <v>0</v>
      </c>
      <c r="L43" s="53">
        <f t="shared" si="17"/>
        <v>0</v>
      </c>
      <c r="M43" s="71">
        <f t="shared" si="17"/>
        <v>230</v>
      </c>
      <c r="N43" s="71">
        <f t="shared" si="17"/>
        <v>0</v>
      </c>
      <c r="O43" s="71">
        <f t="shared" si="17"/>
        <v>230</v>
      </c>
      <c r="P43" s="53">
        <f t="shared" si="17"/>
        <v>0</v>
      </c>
      <c r="Q43" s="53">
        <f t="shared" si="17"/>
        <v>0</v>
      </c>
      <c r="R43" s="53">
        <f t="shared" si="2"/>
        <v>0</v>
      </c>
      <c r="S43" s="53">
        <f t="shared" si="5"/>
        <v>0</v>
      </c>
      <c r="T43" s="53" t="e">
        <f t="shared" si="6"/>
        <v>#DIV/0!</v>
      </c>
      <c r="U43" s="53">
        <f t="shared" si="7"/>
        <v>0</v>
      </c>
      <c r="V43" s="53" t="e">
        <f t="shared" si="8"/>
        <v>#DIV/0!</v>
      </c>
      <c r="W43" s="53" t="e">
        <f t="shared" si="9"/>
        <v>#DIV/0!</v>
      </c>
      <c r="X43" s="53" t="e">
        <f t="shared" si="10"/>
        <v>#DIV/0!</v>
      </c>
      <c r="Y43" s="43"/>
    </row>
    <row r="44" spans="1:24" s="2" customFormat="1" ht="52.5">
      <c r="A44" s="39"/>
      <c r="B44" s="68" t="s">
        <v>39</v>
      </c>
      <c r="C44" s="57" t="s">
        <v>67</v>
      </c>
      <c r="D44" s="65"/>
      <c r="E44" s="65"/>
      <c r="F44" s="59"/>
      <c r="G44" s="59"/>
      <c r="H44" s="59"/>
      <c r="I44" s="53"/>
      <c r="J44" s="53">
        <v>87299.6</v>
      </c>
      <c r="K44" s="53"/>
      <c r="L44" s="53">
        <f>J44+K44</f>
        <v>87299.6</v>
      </c>
      <c r="M44" s="53">
        <v>111090.2</v>
      </c>
      <c r="N44" s="53"/>
      <c r="O44" s="53">
        <f t="shared" si="4"/>
        <v>111090.2</v>
      </c>
      <c r="P44" s="53">
        <v>111090.2</v>
      </c>
      <c r="Q44" s="53"/>
      <c r="R44" s="53">
        <f t="shared" si="2"/>
        <v>111090.2</v>
      </c>
      <c r="S44" s="53">
        <f t="shared" si="5"/>
        <v>100</v>
      </c>
      <c r="T44" s="53"/>
      <c r="U44" s="53">
        <f t="shared" si="7"/>
        <v>100</v>
      </c>
      <c r="V44" s="53">
        <f t="shared" si="8"/>
        <v>27.251671256225677</v>
      </c>
      <c r="W44" s="53"/>
      <c r="X44" s="53">
        <f t="shared" si="10"/>
        <v>27.251671256225677</v>
      </c>
    </row>
    <row r="45" spans="1:24" s="2" customFormat="1" ht="253.5" customHeight="1">
      <c r="A45" s="39"/>
      <c r="B45" s="126" t="s">
        <v>73</v>
      </c>
      <c r="C45" s="57" t="s">
        <v>75</v>
      </c>
      <c r="D45" s="65"/>
      <c r="E45" s="65"/>
      <c r="F45" s="59"/>
      <c r="G45" s="59"/>
      <c r="H45" s="59"/>
      <c r="I45" s="53"/>
      <c r="J45" s="54"/>
      <c r="K45" s="54">
        <v>3920.3</v>
      </c>
      <c r="L45" s="53">
        <f>J45+K45</f>
        <v>3920.3</v>
      </c>
      <c r="M45" s="53">
        <v>290</v>
      </c>
      <c r="N45" s="53">
        <v>8000</v>
      </c>
      <c r="O45" s="53">
        <f t="shared" si="4"/>
        <v>8290</v>
      </c>
      <c r="P45" s="53">
        <v>290</v>
      </c>
      <c r="Q45" s="53">
        <v>7943.4</v>
      </c>
      <c r="R45" s="53">
        <f t="shared" si="2"/>
        <v>8233.4</v>
      </c>
      <c r="S45" s="53">
        <f t="shared" si="5"/>
        <v>100</v>
      </c>
      <c r="T45" s="53">
        <f t="shared" si="6"/>
        <v>99.29249999999999</v>
      </c>
      <c r="U45" s="53">
        <f t="shared" si="7"/>
        <v>99.31724969843184</v>
      </c>
      <c r="V45" s="53"/>
      <c r="W45" s="53">
        <f t="shared" si="9"/>
        <v>102.62224829732415</v>
      </c>
      <c r="X45" s="53">
        <f t="shared" si="10"/>
        <v>110.01964135397802</v>
      </c>
    </row>
    <row r="46" spans="1:24" s="2" customFormat="1" ht="32.25" customHeight="1" hidden="1">
      <c r="A46" s="39"/>
      <c r="B46" s="127"/>
      <c r="C46" s="57" t="s">
        <v>82</v>
      </c>
      <c r="D46" s="65"/>
      <c r="E46" s="65"/>
      <c r="F46" s="59"/>
      <c r="G46" s="59"/>
      <c r="H46" s="59"/>
      <c r="I46" s="53"/>
      <c r="J46" s="54"/>
      <c r="K46" s="54"/>
      <c r="L46" s="53">
        <f>J46+K46</f>
        <v>0</v>
      </c>
      <c r="M46" s="71">
        <v>230</v>
      </c>
      <c r="N46" s="71"/>
      <c r="O46" s="71">
        <f t="shared" si="4"/>
        <v>230</v>
      </c>
      <c r="P46" s="53"/>
      <c r="Q46" s="53"/>
      <c r="R46" s="53">
        <f t="shared" si="2"/>
        <v>0</v>
      </c>
      <c r="S46" s="53">
        <f t="shared" si="5"/>
        <v>0</v>
      </c>
      <c r="T46" s="53" t="e">
        <f t="shared" si="6"/>
        <v>#DIV/0!</v>
      </c>
      <c r="U46" s="53">
        <f t="shared" si="7"/>
        <v>0</v>
      </c>
      <c r="V46" s="53" t="e">
        <f t="shared" si="8"/>
        <v>#DIV/0!</v>
      </c>
      <c r="W46" s="53" t="e">
        <f t="shared" si="9"/>
        <v>#DIV/0!</v>
      </c>
      <c r="X46" s="53" t="e">
        <f t="shared" si="10"/>
        <v>#DIV/0!</v>
      </c>
    </row>
    <row r="47" spans="1:24" s="2" customFormat="1" ht="165" customHeight="1">
      <c r="A47" s="39"/>
      <c r="B47" s="68" t="s">
        <v>61</v>
      </c>
      <c r="C47" s="57" t="s">
        <v>68</v>
      </c>
      <c r="D47" s="65"/>
      <c r="E47" s="65"/>
      <c r="F47" s="59"/>
      <c r="G47" s="59"/>
      <c r="H47" s="59"/>
      <c r="I47" s="53"/>
      <c r="J47" s="53">
        <v>2173.7</v>
      </c>
      <c r="K47" s="53">
        <v>2599.8</v>
      </c>
      <c r="L47" s="53">
        <f>J47+K47</f>
        <v>4773.5</v>
      </c>
      <c r="M47" s="53">
        <v>3539.3</v>
      </c>
      <c r="N47" s="53">
        <v>7551.5</v>
      </c>
      <c r="O47" s="53">
        <f t="shared" si="4"/>
        <v>11090.8</v>
      </c>
      <c r="P47" s="53">
        <v>3527.5</v>
      </c>
      <c r="Q47" s="53">
        <v>7495.7</v>
      </c>
      <c r="R47" s="53">
        <f t="shared" si="2"/>
        <v>11023.2</v>
      </c>
      <c r="S47" s="53">
        <f t="shared" si="5"/>
        <v>99.66660074025937</v>
      </c>
      <c r="T47" s="53">
        <f t="shared" si="6"/>
        <v>99.26107395881613</v>
      </c>
      <c r="U47" s="53">
        <f t="shared" si="7"/>
        <v>99.39048580805714</v>
      </c>
      <c r="V47" s="53">
        <f t="shared" si="8"/>
        <v>62.28090352854579</v>
      </c>
      <c r="W47" s="53">
        <f t="shared" si="9"/>
        <v>188.3183321793984</v>
      </c>
      <c r="X47" s="53">
        <f t="shared" si="10"/>
        <v>130.92489787367762</v>
      </c>
    </row>
    <row r="48" spans="1:24" s="2" customFormat="1" ht="172.5" customHeight="1">
      <c r="A48" s="39"/>
      <c r="B48" s="68" t="s">
        <v>74</v>
      </c>
      <c r="C48" s="57" t="s">
        <v>76</v>
      </c>
      <c r="D48" s="65"/>
      <c r="E48" s="65"/>
      <c r="F48" s="59"/>
      <c r="G48" s="59"/>
      <c r="H48" s="59"/>
      <c r="I48" s="53"/>
      <c r="J48" s="53">
        <v>1617.7</v>
      </c>
      <c r="K48" s="53">
        <v>7271</v>
      </c>
      <c r="L48" s="53">
        <f>J48+K48</f>
        <v>8888.7</v>
      </c>
      <c r="M48" s="53">
        <v>1121.2</v>
      </c>
      <c r="N48" s="53">
        <v>1292</v>
      </c>
      <c r="O48" s="53">
        <f t="shared" si="4"/>
        <v>2413.2</v>
      </c>
      <c r="P48" s="53">
        <v>1116.8</v>
      </c>
      <c r="Q48" s="53">
        <v>1291.5</v>
      </c>
      <c r="R48" s="53">
        <f t="shared" si="2"/>
        <v>2408.3</v>
      </c>
      <c r="S48" s="53">
        <f t="shared" si="5"/>
        <v>99.60756332500891</v>
      </c>
      <c r="T48" s="53">
        <f t="shared" si="6"/>
        <v>99.96130030959752</v>
      </c>
      <c r="U48" s="53">
        <f t="shared" si="7"/>
        <v>99.79695010774078</v>
      </c>
      <c r="V48" s="53">
        <f t="shared" si="8"/>
        <v>-30.963713914817333</v>
      </c>
      <c r="W48" s="53">
        <f t="shared" si="9"/>
        <v>-82.23765644340531</v>
      </c>
      <c r="X48" s="53">
        <f t="shared" si="10"/>
        <v>-72.90604925354664</v>
      </c>
    </row>
    <row r="49" spans="1:25" s="16" customFormat="1" ht="39.75" customHeight="1">
      <c r="A49" s="31"/>
      <c r="B49" s="50"/>
      <c r="C49" s="46" t="s">
        <v>6</v>
      </c>
      <c r="D49" s="99" t="e">
        <f>SUM(#REF!+#REF!)</f>
        <v>#REF!</v>
      </c>
      <c r="E49" s="99" t="e">
        <f>SUM(#REF!+#REF!)</f>
        <v>#REF!</v>
      </c>
      <c r="F49" s="69" t="e">
        <f>SUM(#REF!+#REF!)</f>
        <v>#REF!</v>
      </c>
      <c r="G49" s="99" t="e">
        <f>SUM(#REF!+#REF!)</f>
        <v>#REF!</v>
      </c>
      <c r="H49" s="69" t="e">
        <f>SUM(#REF!+#REF!)</f>
        <v>#REF!</v>
      </c>
      <c r="I49" s="70" t="e">
        <f>SUM(#REF!+#REF!)</f>
        <v>#REF!</v>
      </c>
      <c r="J49" s="54">
        <f>J10+J11+J14+J16+J18+J19+J20+J22+J32+J42</f>
        <v>2797685.4999999995</v>
      </c>
      <c r="K49" s="54">
        <f>K10+K11+K14+K16+K18+K19+K20+K22+K32+K42</f>
        <v>652698.4</v>
      </c>
      <c r="L49" s="54">
        <f>L10+L11+L14+L16+L18+L19+L20+L22+L32+L42</f>
        <v>3450383.9</v>
      </c>
      <c r="M49" s="54">
        <f>M10+M11+M14+M16+M18+M19+M20+M22+M32+M42</f>
        <v>2574765.3000000003</v>
      </c>
      <c r="N49" s="54">
        <f>N10+N11+N14+N16+N18+N19+N20+N22+N32+N42</f>
        <v>659331.7999999999</v>
      </c>
      <c r="O49" s="54">
        <f t="shared" si="4"/>
        <v>3234097.1</v>
      </c>
      <c r="P49" s="54">
        <f>P10+P11+P14+P16+P18+P19+P20+P22+P32+P42</f>
        <v>2476795.0000000005</v>
      </c>
      <c r="Q49" s="54">
        <f>Q10+Q11+Q14+Q16+Q18+Q19+Q20+Q22+Q32+Q42</f>
        <v>499290.1</v>
      </c>
      <c r="R49" s="54">
        <f t="shared" si="2"/>
        <v>2976085.1000000006</v>
      </c>
      <c r="S49" s="54">
        <f t="shared" si="5"/>
        <v>96.19498134451322</v>
      </c>
      <c r="T49" s="54">
        <f t="shared" si="6"/>
        <v>75.72668268085962</v>
      </c>
      <c r="U49" s="54">
        <f t="shared" si="7"/>
        <v>92.02213192671303</v>
      </c>
      <c r="V49" s="54">
        <f t="shared" si="8"/>
        <v>-11.469856064950804</v>
      </c>
      <c r="W49" s="54">
        <f t="shared" si="9"/>
        <v>-23.503704007854168</v>
      </c>
      <c r="X49" s="54">
        <f t="shared" si="10"/>
        <v>-13.746261684098386</v>
      </c>
      <c r="Y49" s="25"/>
    </row>
    <row r="50" spans="1:25" s="17" customFormat="1" ht="24.75" customHeight="1" hidden="1">
      <c r="A50" s="31"/>
      <c r="B50" s="50"/>
      <c r="C50" s="51" t="s">
        <v>82</v>
      </c>
      <c r="D50" s="55" t="e">
        <f>SUM(#REF!+#REF!+#REF!)</f>
        <v>#REF!</v>
      </c>
      <c r="E50" s="55" t="e">
        <f>SUM(#REF!+#REF!+#REF!)</f>
        <v>#REF!</v>
      </c>
      <c r="F50" s="56" t="e">
        <f>SUM(#REF!+#REF!+#REF!)</f>
        <v>#REF!</v>
      </c>
      <c r="G50" s="56" t="e">
        <f>SUM(#REF!+#REF!+#REF!)</f>
        <v>#REF!</v>
      </c>
      <c r="H50" s="56" t="e">
        <f>SUM(#REF!+#REF!+#REF!)</f>
        <v>#REF!</v>
      </c>
      <c r="I50" s="56"/>
      <c r="J50" s="54">
        <f aca="true" t="shared" si="18" ref="J50:R50">J12+J15+J17+J21+J23+J33+J43</f>
        <v>0</v>
      </c>
      <c r="K50" s="54">
        <f t="shared" si="18"/>
        <v>0</v>
      </c>
      <c r="L50" s="54">
        <f t="shared" si="18"/>
        <v>0</v>
      </c>
      <c r="M50" s="54">
        <f t="shared" si="18"/>
        <v>230</v>
      </c>
      <c r="N50" s="54">
        <f t="shared" si="18"/>
        <v>0</v>
      </c>
      <c r="O50" s="54">
        <f t="shared" si="18"/>
        <v>230</v>
      </c>
      <c r="P50" s="54">
        <f t="shared" si="18"/>
        <v>0</v>
      </c>
      <c r="Q50" s="54">
        <f t="shared" si="18"/>
        <v>0</v>
      </c>
      <c r="R50" s="54">
        <f t="shared" si="18"/>
        <v>0</v>
      </c>
      <c r="S50" s="53">
        <f>(P50/M50)*100</f>
        <v>0</v>
      </c>
      <c r="T50" s="53" t="e">
        <f>(Q50/N50)*100</f>
        <v>#DIV/0!</v>
      </c>
      <c r="U50" s="53">
        <f>(R50/O50)*100</f>
        <v>0</v>
      </c>
      <c r="V50" s="53" t="e">
        <f>P50/J50*100-100</f>
        <v>#DIV/0!</v>
      </c>
      <c r="W50" s="53" t="e">
        <f>Q50/K50*100-100</f>
        <v>#DIV/0!</v>
      </c>
      <c r="X50" s="53" t="e">
        <f>R50/L50*100-100</f>
        <v>#DIV/0!</v>
      </c>
      <c r="Y50" s="34"/>
    </row>
    <row r="51" spans="1:25" s="9" customFormat="1" ht="39.75" customHeight="1">
      <c r="A51" s="32"/>
      <c r="B51" s="131" t="s">
        <v>114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35"/>
    </row>
    <row r="52" spans="1:25" s="3" customFormat="1" ht="30.75" customHeight="1">
      <c r="A52" s="31"/>
      <c r="B52" s="50"/>
      <c r="C52" s="51" t="s">
        <v>14</v>
      </c>
      <c r="D52" s="56"/>
      <c r="E52" s="56"/>
      <c r="F52" s="56"/>
      <c r="G52" s="56"/>
      <c r="H52" s="56"/>
      <c r="I52" s="54"/>
      <c r="J52" s="54">
        <f>J53+J54</f>
        <v>1683.1</v>
      </c>
      <c r="K52" s="54">
        <f>K53+K54</f>
        <v>935.5</v>
      </c>
      <c r="L52" s="54">
        <f>L53+L54</f>
        <v>2618.6</v>
      </c>
      <c r="M52" s="54">
        <f aca="true" t="shared" si="19" ref="M52:R52">M53+M54</f>
        <v>1415.1</v>
      </c>
      <c r="N52" s="54">
        <f t="shared" si="19"/>
        <v>844.7</v>
      </c>
      <c r="O52" s="54">
        <f t="shared" si="19"/>
        <v>2259.8</v>
      </c>
      <c r="P52" s="54">
        <f t="shared" si="19"/>
        <v>0</v>
      </c>
      <c r="Q52" s="54">
        <f t="shared" si="19"/>
        <v>735.6</v>
      </c>
      <c r="R52" s="54">
        <f t="shared" si="19"/>
        <v>735.6</v>
      </c>
      <c r="S52" s="54">
        <f aca="true" t="shared" si="20" ref="S52:U58">(P52/M52)*100</f>
        <v>0</v>
      </c>
      <c r="T52" s="54">
        <f t="shared" si="20"/>
        <v>87.08417189534747</v>
      </c>
      <c r="U52" s="54">
        <f t="shared" si="20"/>
        <v>32.55155323479954</v>
      </c>
      <c r="V52" s="54">
        <f aca="true" t="shared" si="21" ref="V52:X58">P52/J52*100-100</f>
        <v>-100</v>
      </c>
      <c r="W52" s="54">
        <f t="shared" si="21"/>
        <v>-21.36825227151256</v>
      </c>
      <c r="X52" s="54">
        <f t="shared" si="21"/>
        <v>-71.90865347895821</v>
      </c>
      <c r="Y52" s="34"/>
    </row>
    <row r="53" spans="1:27" s="19" customFormat="1" ht="157.5">
      <c r="A53" s="30"/>
      <c r="B53" s="68" t="s">
        <v>69</v>
      </c>
      <c r="C53" s="57" t="s">
        <v>16</v>
      </c>
      <c r="D53" s="59"/>
      <c r="E53" s="59"/>
      <c r="F53" s="59"/>
      <c r="G53" s="59"/>
      <c r="H53" s="59"/>
      <c r="I53" s="53">
        <v>943.396</v>
      </c>
      <c r="J53" s="53">
        <v>1683.1</v>
      </c>
      <c r="K53" s="53">
        <v>935.5</v>
      </c>
      <c r="L53" s="53">
        <f>SUM(J53+K53)</f>
        <v>2618.6</v>
      </c>
      <c r="M53" s="53">
        <v>1415.1</v>
      </c>
      <c r="N53" s="53">
        <v>844.7</v>
      </c>
      <c r="O53" s="53">
        <f>M53+N53</f>
        <v>2259.8</v>
      </c>
      <c r="P53" s="53">
        <v>0</v>
      </c>
      <c r="Q53" s="53">
        <v>735.6</v>
      </c>
      <c r="R53" s="53">
        <f>P53+Q53</f>
        <v>735.6</v>
      </c>
      <c r="S53" s="53">
        <f t="shared" si="20"/>
        <v>0</v>
      </c>
      <c r="T53" s="53">
        <f t="shared" si="20"/>
        <v>87.08417189534747</v>
      </c>
      <c r="U53" s="53">
        <f t="shared" si="20"/>
        <v>32.55155323479954</v>
      </c>
      <c r="V53" s="53">
        <f t="shared" si="21"/>
        <v>-100</v>
      </c>
      <c r="W53" s="53">
        <f t="shared" si="21"/>
        <v>-21.36825227151256</v>
      </c>
      <c r="X53" s="53">
        <f t="shared" si="21"/>
        <v>-71.90865347895821</v>
      </c>
      <c r="Y53" s="36"/>
      <c r="Z53" s="18"/>
      <c r="AA53" s="18"/>
    </row>
    <row r="54" spans="1:27" s="19" customFormat="1" ht="105" hidden="1">
      <c r="A54" s="30"/>
      <c r="B54" s="68" t="s">
        <v>70</v>
      </c>
      <c r="C54" s="57" t="s">
        <v>19</v>
      </c>
      <c r="D54" s="59"/>
      <c r="E54" s="59"/>
      <c r="F54" s="59"/>
      <c r="G54" s="59"/>
      <c r="H54" s="59"/>
      <c r="I54" s="53"/>
      <c r="J54" s="53"/>
      <c r="K54" s="53"/>
      <c r="L54" s="53">
        <f>SUM(J54+K54)</f>
        <v>0</v>
      </c>
      <c r="M54" s="53">
        <v>0</v>
      </c>
      <c r="N54" s="53"/>
      <c r="O54" s="53">
        <f>M54+N54</f>
        <v>0</v>
      </c>
      <c r="P54" s="53"/>
      <c r="Q54" s="53">
        <v>0</v>
      </c>
      <c r="R54" s="53">
        <f>P54+Q54</f>
        <v>0</v>
      </c>
      <c r="S54" s="53" t="e">
        <f t="shared" si="20"/>
        <v>#DIV/0!</v>
      </c>
      <c r="T54" s="53" t="e">
        <f t="shared" si="20"/>
        <v>#DIV/0!</v>
      </c>
      <c r="U54" s="53" t="e">
        <f t="shared" si="20"/>
        <v>#DIV/0!</v>
      </c>
      <c r="V54" s="53" t="e">
        <f t="shared" si="21"/>
        <v>#DIV/0!</v>
      </c>
      <c r="W54" s="53" t="e">
        <f t="shared" si="21"/>
        <v>#DIV/0!</v>
      </c>
      <c r="X54" s="53" t="e">
        <f t="shared" si="21"/>
        <v>#DIV/0!</v>
      </c>
      <c r="Y54" s="36"/>
      <c r="Z54" s="18"/>
      <c r="AA54" s="18"/>
    </row>
    <row r="55" spans="1:27" s="3" customFormat="1" ht="27.75" customHeight="1">
      <c r="A55" s="31"/>
      <c r="B55" s="50"/>
      <c r="C55" s="51" t="s">
        <v>13</v>
      </c>
      <c r="D55" s="56"/>
      <c r="E55" s="56"/>
      <c r="F55" s="56"/>
      <c r="G55" s="56"/>
      <c r="H55" s="56"/>
      <c r="I55" s="54"/>
      <c r="J55" s="54"/>
      <c r="K55" s="54">
        <f aca="true" t="shared" si="22" ref="K55:R55">K56+K57</f>
        <v>-813.8</v>
      </c>
      <c r="L55" s="54">
        <f t="shared" si="22"/>
        <v>-813.8</v>
      </c>
      <c r="M55" s="54">
        <f t="shared" si="22"/>
        <v>0</v>
      </c>
      <c r="N55" s="54">
        <f t="shared" si="22"/>
        <v>-2774.1</v>
      </c>
      <c r="O55" s="54">
        <f t="shared" si="22"/>
        <v>-2774.1</v>
      </c>
      <c r="P55" s="54">
        <f t="shared" si="22"/>
        <v>0</v>
      </c>
      <c r="Q55" s="54">
        <f t="shared" si="22"/>
        <v>-1160.2</v>
      </c>
      <c r="R55" s="54">
        <f t="shared" si="22"/>
        <v>-1160.2</v>
      </c>
      <c r="S55" s="54"/>
      <c r="T55" s="54">
        <f t="shared" si="20"/>
        <v>41.82257308676689</v>
      </c>
      <c r="U55" s="54">
        <f t="shared" si="20"/>
        <v>41.82257308676689</v>
      </c>
      <c r="V55" s="54"/>
      <c r="W55" s="54">
        <f t="shared" si="21"/>
        <v>42.56574096829689</v>
      </c>
      <c r="X55" s="54">
        <f t="shared" si="21"/>
        <v>42.56574096829689</v>
      </c>
      <c r="Y55" s="37"/>
      <c r="Z55" s="10"/>
      <c r="AA55" s="10"/>
    </row>
    <row r="56" spans="1:27" s="19" customFormat="1" ht="105">
      <c r="A56" s="30"/>
      <c r="B56" s="68" t="s">
        <v>71</v>
      </c>
      <c r="C56" s="57" t="s">
        <v>17</v>
      </c>
      <c r="D56" s="59"/>
      <c r="E56" s="59"/>
      <c r="F56" s="59"/>
      <c r="G56" s="59"/>
      <c r="H56" s="59"/>
      <c r="I56" s="53">
        <v>-1471.6</v>
      </c>
      <c r="J56" s="53"/>
      <c r="K56" s="53">
        <v>-20</v>
      </c>
      <c r="L56" s="53">
        <f>SUM(J56+K56)</f>
        <v>-20</v>
      </c>
      <c r="M56" s="53"/>
      <c r="N56" s="53">
        <v>-2054.1</v>
      </c>
      <c r="O56" s="53">
        <f>M56+N56</f>
        <v>-2054.1</v>
      </c>
      <c r="P56" s="53">
        <v>0</v>
      </c>
      <c r="Q56" s="53"/>
      <c r="R56" s="53">
        <f>P56+Q56</f>
        <v>0</v>
      </c>
      <c r="S56" s="53"/>
      <c r="T56" s="53">
        <f t="shared" si="20"/>
        <v>0</v>
      </c>
      <c r="U56" s="53">
        <f t="shared" si="20"/>
        <v>0</v>
      </c>
      <c r="V56" s="53"/>
      <c r="W56" s="53">
        <f t="shared" si="21"/>
        <v>-100</v>
      </c>
      <c r="X56" s="53">
        <f t="shared" si="21"/>
        <v>-100</v>
      </c>
      <c r="Y56" s="36"/>
      <c r="Z56" s="18"/>
      <c r="AA56" s="18"/>
    </row>
    <row r="57" spans="1:27" s="19" customFormat="1" ht="131.25">
      <c r="A57" s="30"/>
      <c r="B57" s="68" t="s">
        <v>72</v>
      </c>
      <c r="C57" s="57" t="s">
        <v>15</v>
      </c>
      <c r="D57" s="59"/>
      <c r="E57" s="59"/>
      <c r="F57" s="59"/>
      <c r="G57" s="59"/>
      <c r="H57" s="59"/>
      <c r="I57" s="53"/>
      <c r="J57" s="53"/>
      <c r="K57" s="53">
        <v>-793.8</v>
      </c>
      <c r="L57" s="53">
        <f>SUM(J57+K57)</f>
        <v>-793.8</v>
      </c>
      <c r="M57" s="53">
        <v>0</v>
      </c>
      <c r="N57" s="53">
        <v>-720</v>
      </c>
      <c r="O57" s="53">
        <f>M57+N57</f>
        <v>-720</v>
      </c>
      <c r="P57" s="53"/>
      <c r="Q57" s="53">
        <v>-1160.2</v>
      </c>
      <c r="R57" s="53">
        <f>P57+Q57</f>
        <v>-1160.2</v>
      </c>
      <c r="S57" s="53"/>
      <c r="T57" s="53">
        <f t="shared" si="20"/>
        <v>161.13888888888889</v>
      </c>
      <c r="U57" s="53">
        <f t="shared" si="20"/>
        <v>161.13888888888889</v>
      </c>
      <c r="V57" s="53"/>
      <c r="W57" s="53">
        <f t="shared" si="21"/>
        <v>46.15772234819855</v>
      </c>
      <c r="X57" s="53">
        <f t="shared" si="21"/>
        <v>46.15772234819855</v>
      </c>
      <c r="Y57" s="36"/>
      <c r="Z57" s="18"/>
      <c r="AA57" s="18"/>
    </row>
    <row r="58" spans="1:25" s="16" customFormat="1" ht="37.5" customHeight="1">
      <c r="A58" s="31"/>
      <c r="B58" s="50"/>
      <c r="C58" s="46" t="s">
        <v>20</v>
      </c>
      <c r="D58" s="48" t="e">
        <f>SUM(#REF!+#REF!)</f>
        <v>#REF!</v>
      </c>
      <c r="E58" s="48" t="e">
        <f>SUM(#REF!+#REF!)</f>
        <v>#REF!</v>
      </c>
      <c r="F58" s="49" t="e">
        <f>SUM(#REF!+#REF!)</f>
        <v>#REF!</v>
      </c>
      <c r="G58" s="48" t="e">
        <f>SUM(#REF!+#REF!)</f>
        <v>#REF!</v>
      </c>
      <c r="H58" s="49" t="e">
        <f>SUM(#REF!+#REF!)</f>
        <v>#REF!</v>
      </c>
      <c r="I58" s="52" t="e">
        <f>SUM(#REF!+#REF!)</f>
        <v>#REF!</v>
      </c>
      <c r="J58" s="54">
        <f aca="true" t="shared" si="23" ref="J58:R58">J52+J55</f>
        <v>1683.1</v>
      </c>
      <c r="K58" s="54">
        <f t="shared" si="23"/>
        <v>121.70000000000005</v>
      </c>
      <c r="L58" s="54">
        <f t="shared" si="23"/>
        <v>1804.8</v>
      </c>
      <c r="M58" s="54">
        <f t="shared" si="23"/>
        <v>1415.1</v>
      </c>
      <c r="N58" s="54">
        <f t="shared" si="23"/>
        <v>-1929.3999999999999</v>
      </c>
      <c r="O58" s="54">
        <f t="shared" si="23"/>
        <v>-514.2999999999997</v>
      </c>
      <c r="P58" s="54">
        <f t="shared" si="23"/>
        <v>0</v>
      </c>
      <c r="Q58" s="54">
        <f t="shared" si="23"/>
        <v>-424.6</v>
      </c>
      <c r="R58" s="54">
        <f t="shared" si="23"/>
        <v>-424.6</v>
      </c>
      <c r="S58" s="54">
        <f t="shared" si="20"/>
        <v>0</v>
      </c>
      <c r="T58" s="54">
        <f t="shared" si="20"/>
        <v>22.00684150513113</v>
      </c>
      <c r="U58" s="54">
        <f t="shared" si="20"/>
        <v>82.55881781061643</v>
      </c>
      <c r="V58" s="54">
        <f t="shared" si="21"/>
        <v>-100</v>
      </c>
      <c r="W58" s="54">
        <f t="shared" si="21"/>
        <v>-448.89071487263755</v>
      </c>
      <c r="X58" s="54">
        <f t="shared" si="21"/>
        <v>-123.52615248226951</v>
      </c>
      <c r="Y58" s="25"/>
    </row>
    <row r="59" spans="1:25" s="1" customFormat="1" ht="53.25" customHeight="1">
      <c r="A59" s="38"/>
      <c r="B59" s="133" t="s">
        <v>118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5"/>
      <c r="Y59" s="23"/>
    </row>
    <row r="60" spans="1:26" s="1" customFormat="1" ht="122.25" customHeight="1">
      <c r="A60" s="7"/>
      <c r="B60" s="68" t="s">
        <v>21</v>
      </c>
      <c r="C60" s="72" t="s">
        <v>22</v>
      </c>
      <c r="D60" s="73">
        <v>-175141.4</v>
      </c>
      <c r="E60" s="73">
        <v>175141.4</v>
      </c>
      <c r="F60" s="74">
        <f>E60+D60</f>
        <v>0</v>
      </c>
      <c r="G60" s="73">
        <v>-473578.5</v>
      </c>
      <c r="H60" s="73">
        <v>473578.5</v>
      </c>
      <c r="I60" s="74">
        <f>H60+G60</f>
        <v>0</v>
      </c>
      <c r="J60" s="53">
        <v>-490072.7</v>
      </c>
      <c r="K60" s="53">
        <v>490072.7</v>
      </c>
      <c r="L60" s="53">
        <f>SUM(J60+K60)</f>
        <v>0</v>
      </c>
      <c r="M60" s="53">
        <v>-420466.4</v>
      </c>
      <c r="N60" s="53">
        <v>420466.4</v>
      </c>
      <c r="O60" s="53">
        <f>M60+N60</f>
        <v>0</v>
      </c>
      <c r="P60" s="53">
        <v>-356282</v>
      </c>
      <c r="Q60" s="53">
        <v>356282</v>
      </c>
      <c r="R60" s="53">
        <f>P60+Q60</f>
        <v>0</v>
      </c>
      <c r="S60" s="53">
        <f aca="true" t="shared" si="24" ref="S60:U64">(P60/M60)*100</f>
        <v>84.73495147293576</v>
      </c>
      <c r="T60" s="53">
        <f t="shared" si="24"/>
        <v>84.73495147293576</v>
      </c>
      <c r="U60" s="53"/>
      <c r="V60" s="53">
        <f>P60/J60*100-100</f>
        <v>-27.30017403540333</v>
      </c>
      <c r="W60" s="53">
        <f>Q60/K60*100-100</f>
        <v>-27.30017403540333</v>
      </c>
      <c r="X60" s="53"/>
      <c r="Z60" s="42"/>
    </row>
    <row r="61" spans="1:26" s="1" customFormat="1" ht="33.75" customHeight="1">
      <c r="A61" s="7"/>
      <c r="B61" s="68" t="s">
        <v>98</v>
      </c>
      <c r="C61" s="72" t="s">
        <v>99</v>
      </c>
      <c r="D61" s="76"/>
      <c r="E61" s="76"/>
      <c r="F61" s="76"/>
      <c r="G61" s="76"/>
      <c r="H61" s="76"/>
      <c r="I61" s="76"/>
      <c r="J61" s="53">
        <f>J62+J63</f>
        <v>0</v>
      </c>
      <c r="K61" s="53">
        <f aca="true" t="shared" si="25" ref="K61:Q61">K62+K63</f>
        <v>0</v>
      </c>
      <c r="L61" s="53">
        <f>SUM(J61+K61)</f>
        <v>0</v>
      </c>
      <c r="M61" s="53">
        <f t="shared" si="25"/>
        <v>0</v>
      </c>
      <c r="N61" s="53">
        <f t="shared" si="25"/>
        <v>51993.5</v>
      </c>
      <c r="O61" s="53">
        <f>M61+N61</f>
        <v>51993.5</v>
      </c>
      <c r="P61" s="53">
        <f t="shared" si="25"/>
        <v>0</v>
      </c>
      <c r="Q61" s="53">
        <f t="shared" si="25"/>
        <v>0</v>
      </c>
      <c r="R61" s="53">
        <f>P61+Q61</f>
        <v>0</v>
      </c>
      <c r="S61" s="53"/>
      <c r="T61" s="53">
        <f t="shared" si="24"/>
        <v>0</v>
      </c>
      <c r="U61" s="53">
        <f t="shared" si="24"/>
        <v>0</v>
      </c>
      <c r="V61" s="53"/>
      <c r="W61" s="53"/>
      <c r="X61" s="53"/>
      <c r="Z61" s="42"/>
    </row>
    <row r="62" spans="1:26" s="1" customFormat="1" ht="33.75" customHeight="1">
      <c r="A62" s="7"/>
      <c r="B62" s="68" t="s">
        <v>96</v>
      </c>
      <c r="C62" s="72" t="s">
        <v>97</v>
      </c>
      <c r="D62" s="76"/>
      <c r="E62" s="76"/>
      <c r="F62" s="76"/>
      <c r="G62" s="76"/>
      <c r="H62" s="76"/>
      <c r="I62" s="76"/>
      <c r="J62" s="53"/>
      <c r="K62" s="53"/>
      <c r="L62" s="53">
        <f>SUM(J62+K62)</f>
        <v>0</v>
      </c>
      <c r="M62" s="53"/>
      <c r="N62" s="53">
        <v>48093.5</v>
      </c>
      <c r="O62" s="53">
        <f>M62+N62</f>
        <v>48093.5</v>
      </c>
      <c r="P62" s="53"/>
      <c r="Q62" s="53">
        <v>0</v>
      </c>
      <c r="R62" s="53">
        <f>P62+Q62</f>
        <v>0</v>
      </c>
      <c r="S62" s="53"/>
      <c r="T62" s="53">
        <f t="shared" si="24"/>
        <v>0</v>
      </c>
      <c r="U62" s="53">
        <f t="shared" si="24"/>
        <v>0</v>
      </c>
      <c r="V62" s="53"/>
      <c r="W62" s="53"/>
      <c r="X62" s="53"/>
      <c r="Z62" s="42"/>
    </row>
    <row r="63" spans="1:26" s="1" customFormat="1" ht="58.5" customHeight="1">
      <c r="A63" s="7"/>
      <c r="B63" s="68" t="s">
        <v>100</v>
      </c>
      <c r="C63" s="72" t="s">
        <v>101</v>
      </c>
      <c r="D63" s="76"/>
      <c r="E63" s="76"/>
      <c r="F63" s="76"/>
      <c r="G63" s="76"/>
      <c r="H63" s="76"/>
      <c r="I63" s="76"/>
      <c r="J63" s="53"/>
      <c r="K63" s="53"/>
      <c r="L63" s="53">
        <f>SUM(J63+K63)</f>
        <v>0</v>
      </c>
      <c r="M63" s="53"/>
      <c r="N63" s="53">
        <v>3900</v>
      </c>
      <c r="O63" s="53">
        <f>M63+N63</f>
        <v>3900</v>
      </c>
      <c r="P63" s="53"/>
      <c r="Q63" s="53">
        <v>0</v>
      </c>
      <c r="R63" s="53">
        <f>P63+Q63</f>
        <v>0</v>
      </c>
      <c r="S63" s="53"/>
      <c r="T63" s="53">
        <f t="shared" si="24"/>
        <v>0</v>
      </c>
      <c r="U63" s="53">
        <f t="shared" si="24"/>
        <v>0</v>
      </c>
      <c r="V63" s="53"/>
      <c r="W63" s="53"/>
      <c r="X63" s="53"/>
      <c r="Z63" s="42"/>
    </row>
    <row r="64" spans="1:26" s="1" customFormat="1" ht="33.75" customHeight="1">
      <c r="A64" s="7"/>
      <c r="B64" s="68" t="s">
        <v>102</v>
      </c>
      <c r="C64" s="72" t="s">
        <v>103</v>
      </c>
      <c r="D64" s="76"/>
      <c r="E64" s="76"/>
      <c r="F64" s="76"/>
      <c r="G64" s="76"/>
      <c r="H64" s="76"/>
      <c r="I64" s="76"/>
      <c r="J64" s="53"/>
      <c r="K64" s="53">
        <v>-2464.4</v>
      </c>
      <c r="L64" s="53">
        <f>SUM(J64+K64)</f>
        <v>-2464.4</v>
      </c>
      <c r="M64" s="53"/>
      <c r="N64" s="53">
        <v>-2464.4</v>
      </c>
      <c r="O64" s="53">
        <f>M64+N64</f>
        <v>-2464.4</v>
      </c>
      <c r="P64" s="53"/>
      <c r="Q64" s="53">
        <v>-2464.4</v>
      </c>
      <c r="R64" s="53">
        <f>P64+Q64</f>
        <v>-2464.4</v>
      </c>
      <c r="S64" s="53"/>
      <c r="T64" s="53">
        <f t="shared" si="24"/>
        <v>100</v>
      </c>
      <c r="U64" s="53">
        <f t="shared" si="24"/>
        <v>100</v>
      </c>
      <c r="V64" s="53"/>
      <c r="W64" s="53"/>
      <c r="X64" s="53"/>
      <c r="Z64" s="42"/>
    </row>
    <row r="65" spans="1:25" ht="80.25" customHeight="1">
      <c r="A65" s="38"/>
      <c r="B65" s="132" t="s">
        <v>110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23"/>
    </row>
    <row r="66" spans="2:24" ht="8.25" customHeight="1">
      <c r="B66" s="77"/>
      <c r="C66" s="77"/>
      <c r="D66" s="78"/>
      <c r="E66" s="78"/>
      <c r="F66" s="78"/>
      <c r="G66" s="78"/>
      <c r="H66" s="78"/>
      <c r="I66" s="78"/>
      <c r="J66" s="79"/>
      <c r="K66" s="79"/>
      <c r="L66" s="79"/>
      <c r="M66" s="79"/>
      <c r="N66" s="79"/>
      <c r="O66" s="79"/>
      <c r="P66" s="79"/>
      <c r="Q66" s="79"/>
      <c r="R66" s="79"/>
      <c r="S66" s="77"/>
      <c r="T66" s="77"/>
      <c r="U66" s="77"/>
      <c r="V66" s="77"/>
      <c r="W66" s="77"/>
      <c r="X66" s="77"/>
    </row>
    <row r="67" spans="1:24" s="1" customFormat="1" ht="33" customHeight="1">
      <c r="A67" s="7"/>
      <c r="B67" s="131" t="s">
        <v>119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80"/>
      <c r="Q67" s="80"/>
      <c r="R67" s="80"/>
      <c r="S67" s="81"/>
      <c r="T67" s="81"/>
      <c r="U67" s="81"/>
      <c r="V67" s="81"/>
      <c r="W67" s="81"/>
      <c r="X67" s="81"/>
    </row>
    <row r="68" spans="2:28" ht="32.25" customHeight="1">
      <c r="B68" s="111" t="s">
        <v>23</v>
      </c>
      <c r="C68" s="112"/>
      <c r="D68" s="82" t="s">
        <v>10</v>
      </c>
      <c r="E68" s="82"/>
      <c r="F68" s="82"/>
      <c r="G68" s="82"/>
      <c r="H68" s="82"/>
      <c r="I68" s="82"/>
      <c r="J68" s="119" t="s">
        <v>93</v>
      </c>
      <c r="K68" s="120"/>
      <c r="L68" s="121"/>
      <c r="M68" s="119" t="s">
        <v>94</v>
      </c>
      <c r="N68" s="120"/>
      <c r="O68" s="121"/>
      <c r="P68" s="83"/>
      <c r="Q68" s="83"/>
      <c r="R68" s="83"/>
      <c r="S68" s="84"/>
      <c r="T68" s="84"/>
      <c r="U68" s="84"/>
      <c r="V68" s="84"/>
      <c r="W68" s="84"/>
      <c r="X68" s="84"/>
      <c r="Y68" s="20"/>
      <c r="Z68" s="20"/>
      <c r="AA68" s="20"/>
      <c r="AB68" s="20"/>
    </row>
    <row r="69" spans="2:24" ht="36.75" customHeight="1">
      <c r="B69" s="109" t="s">
        <v>24</v>
      </c>
      <c r="C69" s="110"/>
      <c r="D69" s="85"/>
      <c r="E69" s="85"/>
      <c r="F69" s="85"/>
      <c r="G69" s="85"/>
      <c r="H69" s="85"/>
      <c r="I69" s="86"/>
      <c r="J69" s="113">
        <f>J70</f>
        <v>4312.7</v>
      </c>
      <c r="K69" s="114"/>
      <c r="L69" s="115"/>
      <c r="M69" s="113">
        <f>M70</f>
        <v>1848.3</v>
      </c>
      <c r="N69" s="114"/>
      <c r="O69" s="115"/>
      <c r="P69" s="87"/>
      <c r="Q69" s="87"/>
      <c r="R69" s="87"/>
      <c r="S69" s="75"/>
      <c r="T69" s="75"/>
      <c r="U69" s="75"/>
      <c r="V69" s="88"/>
      <c r="W69" s="88"/>
      <c r="X69" s="88"/>
    </row>
    <row r="70" spans="2:24" ht="41.25" customHeight="1">
      <c r="B70" s="109" t="s">
        <v>25</v>
      </c>
      <c r="C70" s="110"/>
      <c r="D70" s="85"/>
      <c r="E70" s="85"/>
      <c r="F70" s="85"/>
      <c r="G70" s="85"/>
      <c r="H70" s="85"/>
      <c r="I70" s="85"/>
      <c r="J70" s="113">
        <f>J71</f>
        <v>4312.7</v>
      </c>
      <c r="K70" s="114"/>
      <c r="L70" s="115"/>
      <c r="M70" s="113">
        <f>M71</f>
        <v>1848.3</v>
      </c>
      <c r="N70" s="114"/>
      <c r="O70" s="115"/>
      <c r="P70" s="87"/>
      <c r="Q70" s="89"/>
      <c r="R70" s="89"/>
      <c r="S70" s="75"/>
      <c r="T70" s="75"/>
      <c r="U70" s="75"/>
      <c r="V70" s="75"/>
      <c r="W70" s="75"/>
      <c r="X70" s="75"/>
    </row>
    <row r="71" spans="2:24" ht="91.5" customHeight="1">
      <c r="B71" s="109" t="s">
        <v>27</v>
      </c>
      <c r="C71" s="110"/>
      <c r="D71" s="85"/>
      <c r="E71" s="85"/>
      <c r="F71" s="85"/>
      <c r="G71" s="85"/>
      <c r="H71" s="85"/>
      <c r="I71" s="85"/>
      <c r="J71" s="113">
        <f>J72</f>
        <v>4312.7</v>
      </c>
      <c r="K71" s="114"/>
      <c r="L71" s="115"/>
      <c r="M71" s="113">
        <f>M72</f>
        <v>1848.3</v>
      </c>
      <c r="N71" s="114"/>
      <c r="O71" s="115"/>
      <c r="P71" s="87"/>
      <c r="Q71" s="89"/>
      <c r="R71" s="89"/>
      <c r="S71" s="75"/>
      <c r="T71" s="75"/>
      <c r="U71" s="75"/>
      <c r="V71" s="75"/>
      <c r="W71" s="75"/>
      <c r="X71" s="75"/>
    </row>
    <row r="72" spans="2:24" ht="55.5" customHeight="1">
      <c r="B72" s="109" t="s">
        <v>26</v>
      </c>
      <c r="C72" s="110"/>
      <c r="D72" s="85"/>
      <c r="E72" s="85"/>
      <c r="F72" s="85"/>
      <c r="G72" s="85"/>
      <c r="H72" s="85"/>
      <c r="I72" s="85"/>
      <c r="J72" s="128">
        <v>4312.7</v>
      </c>
      <c r="K72" s="129"/>
      <c r="L72" s="130"/>
      <c r="M72" s="113">
        <v>1848.3</v>
      </c>
      <c r="N72" s="114"/>
      <c r="O72" s="115"/>
      <c r="P72" s="87"/>
      <c r="Q72" s="89"/>
      <c r="R72" s="89"/>
      <c r="S72" s="75"/>
      <c r="T72" s="75"/>
      <c r="U72" s="75"/>
      <c r="V72" s="75"/>
      <c r="W72" s="75"/>
      <c r="X72" s="75"/>
    </row>
    <row r="73" spans="2:24" ht="47.25" customHeight="1">
      <c r="B73" s="77"/>
      <c r="C73" s="77"/>
      <c r="D73" s="90"/>
      <c r="E73" s="90"/>
      <c r="F73" s="90"/>
      <c r="G73" s="90"/>
      <c r="H73" s="90"/>
      <c r="I73" s="90"/>
      <c r="J73" s="92"/>
      <c r="K73" s="92"/>
      <c r="L73" s="92"/>
      <c r="M73" s="93"/>
      <c r="N73" s="93"/>
      <c r="O73" s="93"/>
      <c r="P73" s="87"/>
      <c r="Q73" s="89"/>
      <c r="R73" s="89"/>
      <c r="S73" s="75"/>
      <c r="T73" s="75"/>
      <c r="U73" s="75"/>
      <c r="V73" s="75"/>
      <c r="W73" s="75"/>
      <c r="X73" s="75"/>
    </row>
    <row r="74" spans="2:24" ht="37.5" customHeight="1">
      <c r="B74" s="8"/>
      <c r="C74" s="8"/>
      <c r="D74" s="21"/>
      <c r="E74" s="21"/>
      <c r="F74" s="21"/>
      <c r="G74" s="21"/>
      <c r="H74" s="21"/>
      <c r="I74" s="21"/>
      <c r="J74" s="94"/>
      <c r="K74" s="94"/>
      <c r="L74" s="94"/>
      <c r="M74" s="94"/>
      <c r="N74" s="94"/>
      <c r="O74" s="94"/>
      <c r="S74" s="1"/>
      <c r="T74" s="1"/>
      <c r="U74" s="1"/>
      <c r="V74" s="1"/>
      <c r="W74" s="1"/>
      <c r="X74" s="1"/>
    </row>
    <row r="75" spans="19:24" ht="12.75">
      <c r="S75" s="1"/>
      <c r="T75" s="1"/>
      <c r="U75" s="1"/>
      <c r="V75" s="1"/>
      <c r="W75" s="1"/>
      <c r="X75" s="1"/>
    </row>
    <row r="76" spans="1:24" s="105" customFormat="1" ht="111" customHeight="1">
      <c r="A76" s="100"/>
      <c r="B76" s="101"/>
      <c r="C76" s="123" t="s">
        <v>85</v>
      </c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02"/>
      <c r="O76" s="102"/>
      <c r="P76" s="102"/>
      <c r="Q76" s="102"/>
      <c r="R76" s="103"/>
      <c r="S76" s="104"/>
      <c r="T76" s="104"/>
      <c r="U76" s="104"/>
      <c r="V76" s="122" t="s">
        <v>77</v>
      </c>
      <c r="W76" s="122"/>
      <c r="X76" s="104"/>
    </row>
    <row r="77" spans="1:18" s="22" customFormat="1" ht="31.5">
      <c r="A77" s="27"/>
      <c r="J77" s="95"/>
      <c r="K77" s="96"/>
      <c r="L77" s="96"/>
      <c r="M77" s="96"/>
      <c r="N77" s="96"/>
      <c r="O77" s="96"/>
      <c r="P77" s="96"/>
      <c r="Q77" s="97"/>
      <c r="R77" s="97"/>
    </row>
    <row r="78" spans="10:17" ht="18.75">
      <c r="J78" s="98"/>
      <c r="K78" s="25"/>
      <c r="L78" s="25"/>
      <c r="M78" s="25"/>
      <c r="N78" s="25"/>
      <c r="O78" s="25"/>
      <c r="P78" s="25"/>
      <c r="Q78" s="25"/>
    </row>
  </sheetData>
  <sheetProtection/>
  <mergeCells count="47">
    <mergeCell ref="C76:M76"/>
    <mergeCell ref="S1:X1"/>
    <mergeCell ref="C3:V3"/>
    <mergeCell ref="B2:X2"/>
    <mergeCell ref="B20:B21"/>
    <mergeCell ref="W4:X4"/>
    <mergeCell ref="V5:X5"/>
    <mergeCell ref="B7:X7"/>
    <mergeCell ref="B8:C8"/>
    <mergeCell ref="B27:B28"/>
    <mergeCell ref="B9:X9"/>
    <mergeCell ref="B14:B15"/>
    <mergeCell ref="B42:B43"/>
    <mergeCell ref="B25:B26"/>
    <mergeCell ref="P5:R5"/>
    <mergeCell ref="I6:J6"/>
    <mergeCell ref="B11:B12"/>
    <mergeCell ref="S5:U5"/>
    <mergeCell ref="B45:B46"/>
    <mergeCell ref="B38:B39"/>
    <mergeCell ref="J71:L71"/>
    <mergeCell ref="J72:L72"/>
    <mergeCell ref="B32:B33"/>
    <mergeCell ref="B51:X51"/>
    <mergeCell ref="B65:X65"/>
    <mergeCell ref="M68:O68"/>
    <mergeCell ref="B59:X59"/>
    <mergeCell ref="B69:C69"/>
    <mergeCell ref="V76:W76"/>
    <mergeCell ref="J70:L70"/>
    <mergeCell ref="B71:C71"/>
    <mergeCell ref="M71:O71"/>
    <mergeCell ref="C5:C6"/>
    <mergeCell ref="B5:B6"/>
    <mergeCell ref="I5:L5"/>
    <mergeCell ref="M5:O5"/>
    <mergeCell ref="B22:B23"/>
    <mergeCell ref="B72:C72"/>
    <mergeCell ref="B68:C68"/>
    <mergeCell ref="M72:O72"/>
    <mergeCell ref="M70:O70"/>
    <mergeCell ref="B67:O67"/>
    <mergeCell ref="B16:B17"/>
    <mergeCell ref="J69:L69"/>
    <mergeCell ref="B70:C70"/>
    <mergeCell ref="M69:O69"/>
    <mergeCell ref="J68:L68"/>
  </mergeCells>
  <printOptions/>
  <pageMargins left="0.1968503937007874" right="0" top="0.7874015748031497" bottom="0.4724409448818898" header="0.7874015748031497" footer="0"/>
  <pageSetup fitToHeight="3" horizontalDpi="600" verticalDpi="600" orientation="landscape" paperSize="9" scale="34" r:id="rId1"/>
  <headerFooter alignWithMargins="0">
    <oddFooter>&amp;R&amp;"Times New Roman,обычный"&amp;28Сторінка &amp;P</oddFooter>
  </headerFooter>
  <rowBreaks count="1" manualBreakCount="1">
    <brk id="31" min="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8"/>
  <sheetViews>
    <sheetView showZeros="0" view="pageBreakPreview" zoomScale="40" zoomScaleSheetLayoutView="40" zoomScalePageLayoutView="0" workbookViewId="0" topLeftCell="B64">
      <selection activeCell="B68" sqref="B68:C68"/>
    </sheetView>
  </sheetViews>
  <sheetFormatPr defaultColWidth="9.140625" defaultRowHeight="12.75" outlineLevelCol="1"/>
  <cols>
    <col min="1" max="1" width="12.00390625" style="11" hidden="1" customWidth="1"/>
    <col min="2" max="2" width="17.28125" style="1" customWidth="1" outlineLevel="1"/>
    <col min="3" max="3" width="50.00390625" style="1" customWidth="1"/>
    <col min="4" max="4" width="17.8515625" style="12" hidden="1" customWidth="1"/>
    <col min="5" max="5" width="16.57421875" style="12" hidden="1" customWidth="1"/>
    <col min="6" max="6" width="14.00390625" style="12" hidden="1" customWidth="1"/>
    <col min="7" max="7" width="15.7109375" style="12" hidden="1" customWidth="1"/>
    <col min="8" max="8" width="11.57421875" style="12" hidden="1" customWidth="1"/>
    <col min="9" max="9" width="5.7109375" style="12" hidden="1" customWidth="1"/>
    <col min="10" max="10" width="26.421875" style="91" customWidth="1"/>
    <col min="11" max="11" width="28.00390625" style="23" customWidth="1"/>
    <col min="12" max="12" width="24.00390625" style="23" customWidth="1"/>
    <col min="13" max="13" width="24.28125" style="23" customWidth="1"/>
    <col min="14" max="14" width="26.7109375" style="23" customWidth="1"/>
    <col min="15" max="15" width="25.140625" style="23" customWidth="1"/>
    <col min="16" max="16" width="25.00390625" style="23" customWidth="1"/>
    <col min="17" max="17" width="23.8515625" style="23" customWidth="1"/>
    <col min="18" max="18" width="27.28125" style="23" customWidth="1"/>
    <col min="19" max="19" width="21.57421875" style="1" customWidth="1"/>
    <col min="20" max="20" width="26.28125" style="1" customWidth="1"/>
    <col min="21" max="21" width="21.7109375" style="1" customWidth="1"/>
    <col min="22" max="22" width="22.28125" style="1" customWidth="1"/>
    <col min="23" max="23" width="26.7109375" style="1" customWidth="1"/>
    <col min="24" max="24" width="19.140625" style="1" customWidth="1"/>
    <col min="25" max="25" width="9.140625" style="12" customWidth="1"/>
    <col min="26" max="26" width="9.421875" style="12" bestFit="1" customWidth="1"/>
    <col min="27" max="16384" width="9.140625" style="12" customWidth="1"/>
  </cols>
  <sheetData>
    <row r="1" spans="19:24" ht="35.25" customHeight="1">
      <c r="S1" s="136" t="s">
        <v>40</v>
      </c>
      <c r="T1" s="136"/>
      <c r="U1" s="136"/>
      <c r="V1" s="136"/>
      <c r="W1" s="136"/>
      <c r="X1" s="136"/>
    </row>
    <row r="2" spans="1:24" s="14" customFormat="1" ht="37.5" customHeight="1">
      <c r="A2" s="13"/>
      <c r="B2" s="140" t="s">
        <v>95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1:24" s="14" customFormat="1" ht="33" customHeight="1">
      <c r="A3" s="13"/>
      <c r="B3" s="4"/>
      <c r="C3" s="137" t="s">
        <v>43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4"/>
      <c r="X3" s="4"/>
    </row>
    <row r="4" spans="1:24" s="14" customFormat="1" ht="22.5" customHeight="1">
      <c r="A4" s="13"/>
      <c r="B4" s="4"/>
      <c r="C4" s="6"/>
      <c r="D4" s="15"/>
      <c r="E4" s="15"/>
      <c r="F4" s="15"/>
      <c r="G4" s="15"/>
      <c r="H4" s="15"/>
      <c r="I4" s="15"/>
      <c r="J4" s="24"/>
      <c r="K4" s="24"/>
      <c r="L4" s="24"/>
      <c r="M4" s="24"/>
      <c r="N4" s="24"/>
      <c r="O4" s="24"/>
      <c r="P4" s="24"/>
      <c r="Q4" s="24"/>
      <c r="R4" s="24"/>
      <c r="S4" s="6"/>
      <c r="T4" s="6"/>
      <c r="U4" s="6"/>
      <c r="V4" s="6"/>
      <c r="W4" s="139"/>
      <c r="X4" s="139"/>
    </row>
    <row r="5" spans="1:24" s="2" customFormat="1" ht="72.75" customHeight="1">
      <c r="A5" s="39"/>
      <c r="B5" s="124" t="s">
        <v>41</v>
      </c>
      <c r="C5" s="124" t="s">
        <v>42</v>
      </c>
      <c r="D5" s="47" t="s">
        <v>10</v>
      </c>
      <c r="E5" s="47"/>
      <c r="F5" s="47"/>
      <c r="G5" s="47"/>
      <c r="H5" s="47"/>
      <c r="I5" s="125" t="s">
        <v>88</v>
      </c>
      <c r="J5" s="125"/>
      <c r="K5" s="125"/>
      <c r="L5" s="125"/>
      <c r="M5" s="125" t="s">
        <v>89</v>
      </c>
      <c r="N5" s="125"/>
      <c r="O5" s="125"/>
      <c r="P5" s="125" t="s">
        <v>90</v>
      </c>
      <c r="Q5" s="125"/>
      <c r="R5" s="125"/>
      <c r="S5" s="125" t="s">
        <v>91</v>
      </c>
      <c r="T5" s="125"/>
      <c r="U5" s="125"/>
      <c r="V5" s="119" t="s">
        <v>92</v>
      </c>
      <c r="W5" s="120"/>
      <c r="X5" s="121"/>
    </row>
    <row r="6" spans="1:24" s="2" customFormat="1" ht="55.5" customHeight="1">
      <c r="A6" s="39"/>
      <c r="B6" s="124"/>
      <c r="C6" s="124"/>
      <c r="D6" s="47"/>
      <c r="E6" s="47"/>
      <c r="F6" s="48" t="s">
        <v>7</v>
      </c>
      <c r="G6" s="48" t="s">
        <v>8</v>
      </c>
      <c r="H6" s="47"/>
      <c r="I6" s="125" t="s">
        <v>11</v>
      </c>
      <c r="J6" s="125"/>
      <c r="K6" s="48" t="s">
        <v>12</v>
      </c>
      <c r="L6" s="46" t="s">
        <v>0</v>
      </c>
      <c r="M6" s="48" t="s">
        <v>11</v>
      </c>
      <c r="N6" s="48" t="s">
        <v>12</v>
      </c>
      <c r="O6" s="48" t="s">
        <v>0</v>
      </c>
      <c r="P6" s="48" t="s">
        <v>11</v>
      </c>
      <c r="Q6" s="48" t="s">
        <v>12</v>
      </c>
      <c r="R6" s="48" t="s">
        <v>0</v>
      </c>
      <c r="S6" s="46" t="s">
        <v>11</v>
      </c>
      <c r="T6" s="48" t="s">
        <v>12</v>
      </c>
      <c r="U6" s="48" t="s">
        <v>0</v>
      </c>
      <c r="V6" s="46" t="s">
        <v>11</v>
      </c>
      <c r="W6" s="48" t="s">
        <v>12</v>
      </c>
      <c r="X6" s="48" t="s">
        <v>0</v>
      </c>
    </row>
    <row r="7" spans="1:24" s="2" customFormat="1" ht="40.5" customHeight="1">
      <c r="A7" s="39"/>
      <c r="B7" s="131" t="s">
        <v>111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</row>
    <row r="8" spans="1:24" s="75" customFormat="1" ht="44.25" customHeight="1">
      <c r="A8" s="107"/>
      <c r="B8" s="111" t="s">
        <v>112</v>
      </c>
      <c r="C8" s="112"/>
      <c r="D8" s="106"/>
      <c r="E8" s="106"/>
      <c r="F8" s="106"/>
      <c r="G8" s="106"/>
      <c r="H8" s="106"/>
      <c r="I8" s="106"/>
      <c r="J8" s="108">
        <f>J49+J58</f>
        <v>2799368.5999999996</v>
      </c>
      <c r="K8" s="108">
        <f aca="true" t="shared" si="0" ref="K8:R8">K49+K58</f>
        <v>652820.1</v>
      </c>
      <c r="L8" s="108">
        <f t="shared" si="0"/>
        <v>3452188.6999999997</v>
      </c>
      <c r="M8" s="108">
        <f t="shared" si="0"/>
        <v>2576180.4000000004</v>
      </c>
      <c r="N8" s="108">
        <f t="shared" si="0"/>
        <v>657402.3999999999</v>
      </c>
      <c r="O8" s="108">
        <f t="shared" si="0"/>
        <v>3233582.8000000003</v>
      </c>
      <c r="P8" s="108">
        <f t="shared" si="0"/>
        <v>2476795.0000000005</v>
      </c>
      <c r="Q8" s="108">
        <f t="shared" si="0"/>
        <v>498865.5</v>
      </c>
      <c r="R8" s="108">
        <f t="shared" si="0"/>
        <v>2975660.5000000005</v>
      </c>
      <c r="S8" s="54">
        <f>(P8/M8)*100</f>
        <v>96.14214128793155</v>
      </c>
      <c r="T8" s="54">
        <f>(Q8/N8)*100</f>
        <v>75.88434420075133</v>
      </c>
      <c r="U8" s="54">
        <f>(R8/O8)*100</f>
        <v>92.02363706288888</v>
      </c>
      <c r="V8" s="54">
        <f>P8/J8*100-100</f>
        <v>-11.52308416976598</v>
      </c>
      <c r="W8" s="54">
        <f>Q8/K8*100-100</f>
        <v>-23.583005486503865</v>
      </c>
      <c r="X8" s="54">
        <f>R8/L8*100-100</f>
        <v>-13.803654475782253</v>
      </c>
    </row>
    <row r="9" spans="1:25" s="5" customFormat="1" ht="44.25" customHeight="1">
      <c r="A9" s="32"/>
      <c r="B9" s="131" t="s">
        <v>113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33"/>
    </row>
    <row r="10" spans="1:24" s="26" customFormat="1" ht="32.25" customHeight="1">
      <c r="A10" s="40">
        <v>10116</v>
      </c>
      <c r="B10" s="50" t="s">
        <v>28</v>
      </c>
      <c r="C10" s="51" t="s">
        <v>1</v>
      </c>
      <c r="D10" s="49" t="e">
        <f aca="true" t="shared" si="1" ref="D10:D20">SUM(E10+H10)</f>
        <v>#REF!</v>
      </c>
      <c r="E10" s="49" t="e">
        <f>SUM(#REF!)</f>
        <v>#REF!</v>
      </c>
      <c r="F10" s="49" t="e">
        <f>SUM(#REF!)</f>
        <v>#REF!</v>
      </c>
      <c r="G10" s="49" t="e">
        <f>SUM(#REF!)</f>
        <v>#REF!</v>
      </c>
      <c r="H10" s="49" t="e">
        <f>SUM(#REF!)</f>
        <v>#REF!</v>
      </c>
      <c r="I10" s="52">
        <v>27922.799</v>
      </c>
      <c r="J10" s="54">
        <v>179669.7</v>
      </c>
      <c r="K10" s="54">
        <v>9631.1</v>
      </c>
      <c r="L10" s="54">
        <f>J10+K10</f>
        <v>189300.80000000002</v>
      </c>
      <c r="M10" s="54">
        <v>222098.8</v>
      </c>
      <c r="N10" s="54">
        <v>7598.8</v>
      </c>
      <c r="O10" s="54">
        <f>M10+N10</f>
        <v>229697.59999999998</v>
      </c>
      <c r="P10" s="54">
        <v>216747.1</v>
      </c>
      <c r="Q10" s="54">
        <v>10406.8</v>
      </c>
      <c r="R10" s="54">
        <f aca="true" t="shared" si="2" ref="R10:R49">P10+Q10</f>
        <v>227153.9</v>
      </c>
      <c r="S10" s="54">
        <f>(P10/M10)*100</f>
        <v>97.59039670633071</v>
      </c>
      <c r="T10" s="54">
        <f>(Q10/N10)*100</f>
        <v>136.95320313733745</v>
      </c>
      <c r="U10" s="54">
        <f>(R10/O10)*100</f>
        <v>98.89258747152779</v>
      </c>
      <c r="V10" s="54">
        <f>P10/J10*100-100</f>
        <v>20.63642339248075</v>
      </c>
      <c r="W10" s="54">
        <f>Q10/K10*100-100</f>
        <v>8.054116352233905</v>
      </c>
      <c r="X10" s="54">
        <f>R10/L10*100-100</f>
        <v>19.996270485914465</v>
      </c>
    </row>
    <row r="11" spans="1:24" s="26" customFormat="1" ht="85.5" customHeight="1">
      <c r="A11" s="40">
        <v>70000</v>
      </c>
      <c r="B11" s="117" t="s">
        <v>29</v>
      </c>
      <c r="C11" s="51" t="s">
        <v>86</v>
      </c>
      <c r="D11" s="55" t="e">
        <f t="shared" si="1"/>
        <v>#REF!</v>
      </c>
      <c r="E11" s="55" t="e">
        <f>SUM(#REF!+#REF!+#REF!+#REF!+#REF!+#REF!+#REF!+#REF!+#REF!+#REF!+#REF!+#REF!+#REF!)</f>
        <v>#REF!</v>
      </c>
      <c r="F11" s="56" t="e">
        <f>SUM(#REF!+#REF!+#REF!+#REF!+#REF!+#REF!+#REF!+#REF!+#REF!+#REF!+#REF!+#REF!+#REF!)</f>
        <v>#REF!</v>
      </c>
      <c r="G11" s="56" t="e">
        <f>SUM(#REF!+#REF!+#REF!+#REF!+#REF!+#REF!+#REF!+#REF!+#REF!+#REF!+#REF!+#REF!+#REF!)</f>
        <v>#REF!</v>
      </c>
      <c r="H11" s="56" t="e">
        <f>SUM(#REF!+#REF!+#REF!+#REF!+#REF!+#REF!+#REF!+#REF!+#REF!+#REF!+#REF!+#REF!+#REF!)</f>
        <v>#REF!</v>
      </c>
      <c r="I11" s="54">
        <v>197276.10109</v>
      </c>
      <c r="J11" s="54">
        <v>782161.9</v>
      </c>
      <c r="K11" s="54">
        <v>75429.1</v>
      </c>
      <c r="L11" s="54">
        <f aca="true" t="shared" si="3" ref="L11:L21">J11+K11</f>
        <v>857591</v>
      </c>
      <c r="M11" s="54">
        <v>875366.7</v>
      </c>
      <c r="N11" s="54">
        <v>72154.5</v>
      </c>
      <c r="O11" s="54">
        <f aca="true" t="shared" si="4" ref="O11:O49">M11+N11</f>
        <v>947521.2</v>
      </c>
      <c r="P11" s="54">
        <v>864793.7</v>
      </c>
      <c r="Q11" s="54">
        <v>78329.1</v>
      </c>
      <c r="R11" s="54">
        <f t="shared" si="2"/>
        <v>943122.7999999999</v>
      </c>
      <c r="S11" s="54">
        <f aca="true" t="shared" si="5" ref="S11:U49">(P11/M11)*100</f>
        <v>98.79216332995075</v>
      </c>
      <c r="T11" s="54">
        <f t="shared" si="5"/>
        <v>108.55747042803985</v>
      </c>
      <c r="U11" s="54">
        <f t="shared" si="5"/>
        <v>99.53579930454326</v>
      </c>
      <c r="V11" s="54">
        <f aca="true" t="shared" si="6" ref="V11:X49">P11/J11*100-100</f>
        <v>10.564539131860045</v>
      </c>
      <c r="W11" s="54">
        <f t="shared" si="6"/>
        <v>3.844670027880497</v>
      </c>
      <c r="X11" s="54">
        <f t="shared" si="6"/>
        <v>9.973495524090154</v>
      </c>
    </row>
    <row r="12" spans="1:24" s="2" customFormat="1" ht="24.75" customHeight="1" hidden="1">
      <c r="A12" s="39"/>
      <c r="B12" s="118"/>
      <c r="C12" s="57" t="s">
        <v>82</v>
      </c>
      <c r="D12" s="58"/>
      <c r="E12" s="58"/>
      <c r="F12" s="59"/>
      <c r="G12" s="59"/>
      <c r="H12" s="59"/>
      <c r="I12" s="53"/>
      <c r="J12" s="53"/>
      <c r="K12" s="53"/>
      <c r="L12" s="53">
        <f t="shared" si="3"/>
        <v>0</v>
      </c>
      <c r="M12" s="53"/>
      <c r="N12" s="53"/>
      <c r="O12" s="53">
        <f t="shared" si="4"/>
        <v>0</v>
      </c>
      <c r="P12" s="53"/>
      <c r="Q12" s="53"/>
      <c r="R12" s="53">
        <f t="shared" si="2"/>
        <v>0</v>
      </c>
      <c r="S12" s="53" t="e">
        <f t="shared" si="5"/>
        <v>#DIV/0!</v>
      </c>
      <c r="T12" s="53" t="e">
        <f t="shared" si="5"/>
        <v>#DIV/0!</v>
      </c>
      <c r="U12" s="53" t="e">
        <f t="shared" si="5"/>
        <v>#DIV/0!</v>
      </c>
      <c r="V12" s="53" t="e">
        <f t="shared" si="6"/>
        <v>#DIV/0!</v>
      </c>
      <c r="W12" s="53" t="e">
        <f t="shared" si="6"/>
        <v>#DIV/0!</v>
      </c>
      <c r="X12" s="53" t="e">
        <f t="shared" si="6"/>
        <v>#DIV/0!</v>
      </c>
    </row>
    <row r="13" spans="1:24" s="45" customFormat="1" ht="56.25" customHeight="1">
      <c r="A13" s="44"/>
      <c r="B13" s="60" t="s">
        <v>83</v>
      </c>
      <c r="C13" s="61" t="s">
        <v>84</v>
      </c>
      <c r="D13" s="62"/>
      <c r="E13" s="62"/>
      <c r="F13" s="63"/>
      <c r="G13" s="63"/>
      <c r="H13" s="63"/>
      <c r="I13" s="64"/>
      <c r="J13" s="64">
        <v>29699.4</v>
      </c>
      <c r="K13" s="64">
        <v>2549.3</v>
      </c>
      <c r="L13" s="64">
        <f t="shared" si="3"/>
        <v>32248.7</v>
      </c>
      <c r="M13" s="64">
        <v>34729.3</v>
      </c>
      <c r="N13" s="64">
        <v>2586.6</v>
      </c>
      <c r="O13" s="64">
        <f t="shared" si="4"/>
        <v>37315.9</v>
      </c>
      <c r="P13" s="64">
        <v>34608.2</v>
      </c>
      <c r="Q13" s="64">
        <v>2055.8</v>
      </c>
      <c r="R13" s="64">
        <f t="shared" si="2"/>
        <v>36664</v>
      </c>
      <c r="S13" s="53">
        <f t="shared" si="5"/>
        <v>99.65130307838048</v>
      </c>
      <c r="T13" s="53">
        <f t="shared" si="5"/>
        <v>79.47885254774609</v>
      </c>
      <c r="U13" s="53">
        <f t="shared" si="5"/>
        <v>98.25302351008551</v>
      </c>
      <c r="V13" s="53">
        <f t="shared" si="6"/>
        <v>16.52828003259323</v>
      </c>
      <c r="W13" s="53">
        <f t="shared" si="6"/>
        <v>-19.358255207311814</v>
      </c>
      <c r="X13" s="53">
        <f t="shared" si="6"/>
        <v>13.691404614759662</v>
      </c>
    </row>
    <row r="14" spans="1:24" s="26" customFormat="1" ht="37.5" customHeight="1">
      <c r="A14" s="40">
        <v>80000</v>
      </c>
      <c r="B14" s="117" t="s">
        <v>30</v>
      </c>
      <c r="C14" s="51" t="s">
        <v>2</v>
      </c>
      <c r="D14" s="49" t="e">
        <f t="shared" si="1"/>
        <v>#REF!</v>
      </c>
      <c r="E14" s="49" t="e">
        <f>SUM(#REF!)</f>
        <v>#REF!</v>
      </c>
      <c r="F14" s="49" t="e">
        <f>SUM(#REF!)</f>
        <v>#REF!</v>
      </c>
      <c r="G14" s="49" t="e">
        <f>SUM(#REF!)</f>
        <v>#REF!</v>
      </c>
      <c r="H14" s="49" t="e">
        <f>SUM(#REF!)</f>
        <v>#REF!</v>
      </c>
      <c r="I14" s="52">
        <v>128808.022</v>
      </c>
      <c r="J14" s="54">
        <v>356546.5</v>
      </c>
      <c r="K14" s="54">
        <v>66414.8</v>
      </c>
      <c r="L14" s="54">
        <f t="shared" si="3"/>
        <v>422961.3</v>
      </c>
      <c r="M14" s="54">
        <v>345867.7</v>
      </c>
      <c r="N14" s="54">
        <v>40854</v>
      </c>
      <c r="O14" s="54">
        <f t="shared" si="4"/>
        <v>386721.7</v>
      </c>
      <c r="P14" s="54">
        <v>341243.3</v>
      </c>
      <c r="Q14" s="54">
        <v>24065.4</v>
      </c>
      <c r="R14" s="54">
        <f t="shared" si="2"/>
        <v>365308.7</v>
      </c>
      <c r="S14" s="54">
        <f t="shared" si="5"/>
        <v>98.66295696302372</v>
      </c>
      <c r="T14" s="54">
        <f t="shared" si="5"/>
        <v>58.90585989132031</v>
      </c>
      <c r="U14" s="54">
        <f t="shared" si="5"/>
        <v>94.46294324833595</v>
      </c>
      <c r="V14" s="54">
        <f t="shared" si="6"/>
        <v>-4.292062886608065</v>
      </c>
      <c r="W14" s="54">
        <f t="shared" si="6"/>
        <v>-63.76500418581401</v>
      </c>
      <c r="X14" s="54">
        <f t="shared" si="6"/>
        <v>-13.63070332912254</v>
      </c>
    </row>
    <row r="15" spans="1:24" s="2" customFormat="1" ht="22.5" customHeight="1" hidden="1">
      <c r="A15" s="39"/>
      <c r="B15" s="118"/>
      <c r="C15" s="57" t="s">
        <v>82</v>
      </c>
      <c r="D15" s="65"/>
      <c r="E15" s="65"/>
      <c r="F15" s="65"/>
      <c r="G15" s="65"/>
      <c r="H15" s="65"/>
      <c r="I15" s="66"/>
      <c r="J15" s="53"/>
      <c r="K15" s="53"/>
      <c r="L15" s="53">
        <f t="shared" si="3"/>
        <v>0</v>
      </c>
      <c r="M15" s="53"/>
      <c r="N15" s="53"/>
      <c r="O15" s="53">
        <f t="shared" si="4"/>
        <v>0</v>
      </c>
      <c r="P15" s="53"/>
      <c r="Q15" s="53"/>
      <c r="R15" s="53">
        <f t="shared" si="2"/>
        <v>0</v>
      </c>
      <c r="S15" s="53" t="e">
        <f t="shared" si="5"/>
        <v>#DIV/0!</v>
      </c>
      <c r="T15" s="53" t="e">
        <f t="shared" si="5"/>
        <v>#DIV/0!</v>
      </c>
      <c r="U15" s="53" t="e">
        <f t="shared" si="5"/>
        <v>#DIV/0!</v>
      </c>
      <c r="V15" s="53" t="e">
        <f t="shared" si="6"/>
        <v>#DIV/0!</v>
      </c>
      <c r="W15" s="53" t="e">
        <f t="shared" si="6"/>
        <v>#DIV/0!</v>
      </c>
      <c r="X15" s="53" t="e">
        <f t="shared" si="6"/>
        <v>#DIV/0!</v>
      </c>
    </row>
    <row r="16" spans="1:24" s="26" customFormat="1" ht="66" customHeight="1">
      <c r="A16" s="40">
        <v>90000</v>
      </c>
      <c r="B16" s="117" t="s">
        <v>31</v>
      </c>
      <c r="C16" s="51" t="s">
        <v>3</v>
      </c>
      <c r="D16" s="48" t="e">
        <f t="shared" si="1"/>
        <v>#REF!</v>
      </c>
      <c r="E16" s="48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F16" s="49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G16" s="49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H16" s="49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I16" s="52">
        <v>143038.03754</v>
      </c>
      <c r="J16" s="54">
        <v>1100779.7</v>
      </c>
      <c r="K16" s="54">
        <v>20697</v>
      </c>
      <c r="L16" s="54">
        <f t="shared" si="3"/>
        <v>1121476.7</v>
      </c>
      <c r="M16" s="54">
        <v>662021.8</v>
      </c>
      <c r="N16" s="54">
        <v>7322</v>
      </c>
      <c r="O16" s="54">
        <f t="shared" si="4"/>
        <v>669343.8</v>
      </c>
      <c r="P16" s="54">
        <v>601662.8</v>
      </c>
      <c r="Q16" s="54">
        <v>7697.1</v>
      </c>
      <c r="R16" s="54">
        <f t="shared" si="2"/>
        <v>609359.9</v>
      </c>
      <c r="S16" s="54">
        <f t="shared" si="5"/>
        <v>90.88262652377914</v>
      </c>
      <c r="T16" s="54">
        <f t="shared" si="5"/>
        <v>105.12291723572795</v>
      </c>
      <c r="U16" s="54">
        <f t="shared" si="5"/>
        <v>91.03840208873227</v>
      </c>
      <c r="V16" s="54">
        <f t="shared" si="6"/>
        <v>-45.342124314247435</v>
      </c>
      <c r="W16" s="54">
        <f t="shared" si="6"/>
        <v>-62.81055225394985</v>
      </c>
      <c r="X16" s="54">
        <f t="shared" si="6"/>
        <v>-45.66450644939837</v>
      </c>
    </row>
    <row r="17" spans="1:24" s="2" customFormat="1" ht="24.75" customHeight="1" hidden="1">
      <c r="A17" s="39"/>
      <c r="B17" s="118"/>
      <c r="C17" s="57" t="s">
        <v>82</v>
      </c>
      <c r="D17" s="67"/>
      <c r="E17" s="67"/>
      <c r="F17" s="65"/>
      <c r="G17" s="65"/>
      <c r="H17" s="65"/>
      <c r="I17" s="66"/>
      <c r="J17" s="53"/>
      <c r="K17" s="53"/>
      <c r="L17" s="53">
        <f t="shared" si="3"/>
        <v>0</v>
      </c>
      <c r="M17" s="53"/>
      <c r="N17" s="53"/>
      <c r="O17" s="53">
        <f t="shared" si="4"/>
        <v>0</v>
      </c>
      <c r="P17" s="53"/>
      <c r="Q17" s="53"/>
      <c r="R17" s="53">
        <f t="shared" si="2"/>
        <v>0</v>
      </c>
      <c r="S17" s="53" t="e">
        <f t="shared" si="5"/>
        <v>#DIV/0!</v>
      </c>
      <c r="T17" s="53" t="e">
        <f t="shared" si="5"/>
        <v>#DIV/0!</v>
      </c>
      <c r="U17" s="53" t="e">
        <f t="shared" si="5"/>
        <v>#DIV/0!</v>
      </c>
      <c r="V17" s="53" t="e">
        <f t="shared" si="6"/>
        <v>#DIV/0!</v>
      </c>
      <c r="W17" s="53" t="e">
        <f t="shared" si="6"/>
        <v>#DIV/0!</v>
      </c>
      <c r="X17" s="53" t="e">
        <f t="shared" si="6"/>
        <v>#DIV/0!</v>
      </c>
    </row>
    <row r="18" spans="1:24" s="26" customFormat="1" ht="78" customHeight="1">
      <c r="A18" s="40">
        <v>110000</v>
      </c>
      <c r="B18" s="50" t="s">
        <v>32</v>
      </c>
      <c r="C18" s="51" t="s">
        <v>87</v>
      </c>
      <c r="D18" s="49" t="e">
        <f t="shared" si="1"/>
        <v>#REF!</v>
      </c>
      <c r="E18" s="49" t="e">
        <f>SUM(#REF!)</f>
        <v>#REF!</v>
      </c>
      <c r="F18" s="56" t="e">
        <f>SUM(#REF!)</f>
        <v>#REF!</v>
      </c>
      <c r="G18" s="56" t="e">
        <f>SUM(#REF!)</f>
        <v>#REF!</v>
      </c>
      <c r="H18" s="56" t="e">
        <f>SUM(#REF!)</f>
        <v>#REF!</v>
      </c>
      <c r="I18" s="54">
        <v>387</v>
      </c>
      <c r="J18" s="54">
        <v>24757.5</v>
      </c>
      <c r="K18" s="54">
        <v>1605.4</v>
      </c>
      <c r="L18" s="54">
        <f t="shared" si="3"/>
        <v>26362.9</v>
      </c>
      <c r="M18" s="54">
        <v>28021.1</v>
      </c>
      <c r="N18" s="54">
        <v>2134.9</v>
      </c>
      <c r="O18" s="54">
        <f t="shared" si="4"/>
        <v>30156</v>
      </c>
      <c r="P18" s="54">
        <v>27169.5</v>
      </c>
      <c r="Q18" s="54">
        <v>2265.2</v>
      </c>
      <c r="R18" s="54">
        <f t="shared" si="2"/>
        <v>29434.7</v>
      </c>
      <c r="S18" s="54">
        <f t="shared" si="5"/>
        <v>96.96086163640972</v>
      </c>
      <c r="T18" s="54">
        <f t="shared" si="5"/>
        <v>106.1033303667619</v>
      </c>
      <c r="U18" s="54">
        <f t="shared" si="5"/>
        <v>97.60810452314631</v>
      </c>
      <c r="V18" s="54">
        <f t="shared" si="6"/>
        <v>9.742502272038763</v>
      </c>
      <c r="W18" s="54">
        <f t="shared" si="6"/>
        <v>41.098791578422805</v>
      </c>
      <c r="X18" s="54">
        <f t="shared" si="6"/>
        <v>11.65198062428641</v>
      </c>
    </row>
    <row r="19" spans="1:24" s="26" customFormat="1" ht="38.25" customHeight="1">
      <c r="A19" s="40">
        <v>130000</v>
      </c>
      <c r="B19" s="50" t="s">
        <v>33</v>
      </c>
      <c r="C19" s="51" t="s">
        <v>5</v>
      </c>
      <c r="D19" s="49" t="e">
        <f t="shared" si="1"/>
        <v>#REF!</v>
      </c>
      <c r="E19" s="49" t="e">
        <f>SUM(#REF!)</f>
        <v>#REF!</v>
      </c>
      <c r="F19" s="49" t="e">
        <f>SUM(#REF!)</f>
        <v>#REF!</v>
      </c>
      <c r="G19" s="49" t="e">
        <f>SUM(#REF!)</f>
        <v>#REF!</v>
      </c>
      <c r="H19" s="49" t="e">
        <f>SUM(#REF!)</f>
        <v>#REF!</v>
      </c>
      <c r="I19" s="52">
        <v>6079.284</v>
      </c>
      <c r="J19" s="54">
        <v>33178.4</v>
      </c>
      <c r="K19" s="54">
        <v>3292.2</v>
      </c>
      <c r="L19" s="54">
        <f t="shared" si="3"/>
        <v>36470.6</v>
      </c>
      <c r="M19" s="54">
        <v>35983.1</v>
      </c>
      <c r="N19" s="54">
        <v>1734.4</v>
      </c>
      <c r="O19" s="54">
        <f t="shared" si="4"/>
        <v>37717.5</v>
      </c>
      <c r="P19" s="54">
        <v>35109</v>
      </c>
      <c r="Q19" s="54">
        <v>1637</v>
      </c>
      <c r="R19" s="54">
        <f t="shared" si="2"/>
        <v>36746</v>
      </c>
      <c r="S19" s="54">
        <f t="shared" si="5"/>
        <v>97.57080407191154</v>
      </c>
      <c r="T19" s="54">
        <f t="shared" si="5"/>
        <v>94.38422509225092</v>
      </c>
      <c r="U19" s="54">
        <f t="shared" si="5"/>
        <v>97.42427255252866</v>
      </c>
      <c r="V19" s="54">
        <f t="shared" si="6"/>
        <v>5.818845996190291</v>
      </c>
      <c r="W19" s="54">
        <f t="shared" si="6"/>
        <v>-50.27641091063726</v>
      </c>
      <c r="X19" s="54">
        <f t="shared" si="6"/>
        <v>0.755128788668145</v>
      </c>
    </row>
    <row r="20" spans="1:24" s="26" customFormat="1" ht="55.5" customHeight="1">
      <c r="A20" s="40">
        <v>100000</v>
      </c>
      <c r="B20" s="117" t="s">
        <v>34</v>
      </c>
      <c r="C20" s="51" t="s">
        <v>4</v>
      </c>
      <c r="D20" s="49" t="e">
        <f t="shared" si="1"/>
        <v>#REF!</v>
      </c>
      <c r="E20" s="49" t="e">
        <f>SUM(#REF!+#REF!+#REF!+#REF!+#REF!+#REF!)</f>
        <v>#REF!</v>
      </c>
      <c r="F20" s="56" t="e">
        <f>SUM(#REF!+#REF!+#REF!+#REF!+#REF!+#REF!)</f>
        <v>#REF!</v>
      </c>
      <c r="G20" s="48" t="e">
        <f>SUM(#REF!+#REF!+#REF!+#REF!+#REF!+#REF!)</f>
        <v>#REF!</v>
      </c>
      <c r="H20" s="49" t="e">
        <f>SUM(#REF!+#REF!+#REF!+#REF!+#REF!+#REF!)</f>
        <v>#REF!</v>
      </c>
      <c r="I20" s="52">
        <v>42921.254</v>
      </c>
      <c r="J20" s="54">
        <v>193653.4</v>
      </c>
      <c r="K20" s="54">
        <v>193614.7</v>
      </c>
      <c r="L20" s="54">
        <f t="shared" si="3"/>
        <v>387268.1</v>
      </c>
      <c r="M20" s="54">
        <v>248851.3</v>
      </c>
      <c r="N20" s="54">
        <v>173462.1</v>
      </c>
      <c r="O20" s="54">
        <f t="shared" si="4"/>
        <v>422313.4</v>
      </c>
      <c r="P20" s="54">
        <v>245294</v>
      </c>
      <c r="Q20" s="54">
        <v>139097.6</v>
      </c>
      <c r="R20" s="54">
        <f t="shared" si="2"/>
        <v>384391.6</v>
      </c>
      <c r="S20" s="54">
        <f t="shared" si="5"/>
        <v>98.57051178756149</v>
      </c>
      <c r="T20" s="54">
        <f t="shared" si="5"/>
        <v>80.18904417737362</v>
      </c>
      <c r="U20" s="54">
        <f t="shared" si="5"/>
        <v>91.02046016062951</v>
      </c>
      <c r="V20" s="54">
        <f t="shared" si="6"/>
        <v>26.666508308142284</v>
      </c>
      <c r="W20" s="54">
        <f t="shared" si="6"/>
        <v>-28.157521097313378</v>
      </c>
      <c r="X20" s="54">
        <f t="shared" si="6"/>
        <v>-0.7427670908086696</v>
      </c>
    </row>
    <row r="21" spans="1:24" s="2" customFormat="1" ht="26.25" customHeight="1" hidden="1">
      <c r="A21" s="39"/>
      <c r="B21" s="118"/>
      <c r="C21" s="57" t="s">
        <v>82</v>
      </c>
      <c r="D21" s="65"/>
      <c r="E21" s="65"/>
      <c r="F21" s="59"/>
      <c r="G21" s="67"/>
      <c r="H21" s="65"/>
      <c r="I21" s="66"/>
      <c r="J21" s="53"/>
      <c r="K21" s="53"/>
      <c r="L21" s="53">
        <f t="shared" si="3"/>
        <v>0</v>
      </c>
      <c r="M21" s="53"/>
      <c r="N21" s="53"/>
      <c r="O21" s="53">
        <f t="shared" si="4"/>
        <v>0</v>
      </c>
      <c r="P21" s="53"/>
      <c r="Q21" s="53"/>
      <c r="R21" s="53">
        <f t="shared" si="2"/>
        <v>0</v>
      </c>
      <c r="S21" s="53" t="e">
        <f t="shared" si="5"/>
        <v>#DIV/0!</v>
      </c>
      <c r="T21" s="53" t="e">
        <f t="shared" si="5"/>
        <v>#DIV/0!</v>
      </c>
      <c r="U21" s="53" t="e">
        <f t="shared" si="5"/>
        <v>#DIV/0!</v>
      </c>
      <c r="V21" s="53" t="e">
        <f t="shared" si="6"/>
        <v>#DIV/0!</v>
      </c>
      <c r="W21" s="53" t="e">
        <f t="shared" si="6"/>
        <v>#DIV/0!</v>
      </c>
      <c r="X21" s="53" t="e">
        <f t="shared" si="6"/>
        <v>#DIV/0!</v>
      </c>
    </row>
    <row r="22" spans="1:24" s="26" customFormat="1" ht="27" customHeight="1">
      <c r="A22" s="40"/>
      <c r="B22" s="117" t="s">
        <v>44</v>
      </c>
      <c r="C22" s="51" t="s">
        <v>45</v>
      </c>
      <c r="D22" s="49"/>
      <c r="E22" s="49"/>
      <c r="F22" s="56"/>
      <c r="G22" s="56"/>
      <c r="H22" s="56"/>
      <c r="I22" s="54"/>
      <c r="J22" s="54">
        <f aca="true" t="shared" si="7" ref="J22:R22">J24+J25+J27+J29+J30+J31</f>
        <v>32490.100000000002</v>
      </c>
      <c r="K22" s="54">
        <f t="shared" si="7"/>
        <v>262271.8</v>
      </c>
      <c r="L22" s="54">
        <f t="shared" si="7"/>
        <v>294761.9</v>
      </c>
      <c r="M22" s="54">
        <f>M24+M25+M27+M29+M30+M31</f>
        <v>29106.6</v>
      </c>
      <c r="N22" s="54">
        <f>N24+N25+N27+N29+N30+N31</f>
        <v>329474.19999999995</v>
      </c>
      <c r="O22" s="54">
        <f>O24+O25+O27+O29+O30+O31</f>
        <v>358580.79999999993</v>
      </c>
      <c r="P22" s="54">
        <f t="shared" si="7"/>
        <v>25534</v>
      </c>
      <c r="Q22" s="54">
        <f t="shared" si="7"/>
        <v>212846.3</v>
      </c>
      <c r="R22" s="54">
        <f t="shared" si="7"/>
        <v>238380.3</v>
      </c>
      <c r="S22" s="54">
        <f t="shared" si="5"/>
        <v>87.72580789236805</v>
      </c>
      <c r="T22" s="54">
        <f t="shared" si="5"/>
        <v>64.60181100674954</v>
      </c>
      <c r="U22" s="54">
        <f t="shared" si="5"/>
        <v>66.4788242984566</v>
      </c>
      <c r="V22" s="54">
        <f t="shared" si="6"/>
        <v>-21.40990640225793</v>
      </c>
      <c r="W22" s="54">
        <f t="shared" si="6"/>
        <v>-18.845144617149074</v>
      </c>
      <c r="X22" s="54">
        <f t="shared" si="6"/>
        <v>-19.12784522015906</v>
      </c>
    </row>
    <row r="23" spans="1:24" s="26" customFormat="1" ht="11.25" customHeight="1" hidden="1">
      <c r="A23" s="40"/>
      <c r="B23" s="118"/>
      <c r="C23" s="57" t="s">
        <v>82</v>
      </c>
      <c r="D23" s="65"/>
      <c r="E23" s="65"/>
      <c r="F23" s="59"/>
      <c r="G23" s="59"/>
      <c r="H23" s="59"/>
      <c r="I23" s="53"/>
      <c r="J23" s="53">
        <f>J26+J28</f>
        <v>0</v>
      </c>
      <c r="K23" s="53">
        <f aca="true" t="shared" si="8" ref="K23:R23">K26+K28</f>
        <v>0</v>
      </c>
      <c r="L23" s="53">
        <f t="shared" si="8"/>
        <v>0</v>
      </c>
      <c r="M23" s="71">
        <f t="shared" si="8"/>
        <v>0</v>
      </c>
      <c r="N23" s="71">
        <f t="shared" si="8"/>
        <v>0</v>
      </c>
      <c r="O23" s="71">
        <f t="shared" si="8"/>
        <v>0</v>
      </c>
      <c r="P23" s="53">
        <f t="shared" si="8"/>
        <v>0</v>
      </c>
      <c r="Q23" s="53">
        <f t="shared" si="8"/>
        <v>0</v>
      </c>
      <c r="R23" s="53">
        <f t="shared" si="8"/>
        <v>0</v>
      </c>
      <c r="S23" s="53" t="e">
        <f t="shared" si="5"/>
        <v>#DIV/0!</v>
      </c>
      <c r="T23" s="53" t="e">
        <f t="shared" si="5"/>
        <v>#DIV/0!</v>
      </c>
      <c r="U23" s="53" t="e">
        <f t="shared" si="5"/>
        <v>#DIV/0!</v>
      </c>
      <c r="V23" s="53" t="e">
        <f t="shared" si="6"/>
        <v>#DIV/0!</v>
      </c>
      <c r="W23" s="53" t="e">
        <f t="shared" si="6"/>
        <v>#DIV/0!</v>
      </c>
      <c r="X23" s="53" t="e">
        <f t="shared" si="6"/>
        <v>#DIV/0!</v>
      </c>
    </row>
    <row r="24" spans="1:24" s="2" customFormat="1" ht="84.75" customHeight="1">
      <c r="A24" s="39"/>
      <c r="B24" s="68" t="s">
        <v>46</v>
      </c>
      <c r="C24" s="57" t="s">
        <v>47</v>
      </c>
      <c r="D24" s="65"/>
      <c r="E24" s="65"/>
      <c r="F24" s="59"/>
      <c r="G24" s="59"/>
      <c r="H24" s="59"/>
      <c r="I24" s="53"/>
      <c r="J24" s="53">
        <v>31</v>
      </c>
      <c r="K24" s="53"/>
      <c r="L24" s="53">
        <f aca="true" t="shared" si="9" ref="L24:L31">J24+K24</f>
        <v>31</v>
      </c>
      <c r="M24" s="53">
        <v>936</v>
      </c>
      <c r="N24" s="53">
        <v>50.7</v>
      </c>
      <c r="O24" s="53">
        <f t="shared" si="4"/>
        <v>986.7</v>
      </c>
      <c r="P24" s="53">
        <v>634.9</v>
      </c>
      <c r="Q24" s="53">
        <v>50.7</v>
      </c>
      <c r="R24" s="53">
        <f t="shared" si="2"/>
        <v>685.6</v>
      </c>
      <c r="S24" s="53">
        <f t="shared" si="5"/>
        <v>67.83119658119658</v>
      </c>
      <c r="T24" s="53">
        <f t="shared" si="5"/>
        <v>100</v>
      </c>
      <c r="U24" s="53">
        <f t="shared" si="5"/>
        <v>69.48413904935644</v>
      </c>
      <c r="V24" s="53">
        <f t="shared" si="6"/>
        <v>1948.0645161290322</v>
      </c>
      <c r="W24" s="53"/>
      <c r="X24" s="53">
        <f t="shared" si="6"/>
        <v>2111.6129032258063</v>
      </c>
    </row>
    <row r="25" spans="1:24" s="2" customFormat="1" ht="48.75" customHeight="1">
      <c r="A25" s="39"/>
      <c r="B25" s="126" t="s">
        <v>35</v>
      </c>
      <c r="C25" s="57" t="s">
        <v>48</v>
      </c>
      <c r="D25" s="65"/>
      <c r="E25" s="65"/>
      <c r="F25" s="59"/>
      <c r="G25" s="59"/>
      <c r="H25" s="59"/>
      <c r="I25" s="53"/>
      <c r="J25" s="53">
        <v>90</v>
      </c>
      <c r="K25" s="53">
        <v>142425.5</v>
      </c>
      <c r="L25" s="53">
        <f t="shared" si="9"/>
        <v>142515.5</v>
      </c>
      <c r="M25" s="53">
        <v>987.9</v>
      </c>
      <c r="N25" s="53">
        <v>140443.1</v>
      </c>
      <c r="O25" s="53">
        <f t="shared" si="4"/>
        <v>141431</v>
      </c>
      <c r="P25" s="53">
        <v>858.3</v>
      </c>
      <c r="Q25" s="53">
        <v>116549.2</v>
      </c>
      <c r="R25" s="53">
        <f t="shared" si="2"/>
        <v>117407.5</v>
      </c>
      <c r="S25" s="53">
        <f t="shared" si="5"/>
        <v>86.88126328575767</v>
      </c>
      <c r="T25" s="53">
        <f t="shared" si="5"/>
        <v>82.98677542720148</v>
      </c>
      <c r="U25" s="53">
        <f t="shared" si="5"/>
        <v>83.01397854784311</v>
      </c>
      <c r="V25" s="53">
        <f t="shared" si="6"/>
        <v>853.6666666666665</v>
      </c>
      <c r="W25" s="53">
        <f t="shared" si="6"/>
        <v>-18.16830553517454</v>
      </c>
      <c r="X25" s="53">
        <f t="shared" si="6"/>
        <v>-17.61773280801036</v>
      </c>
    </row>
    <row r="26" spans="1:24" s="2" customFormat="1" ht="7.5" customHeight="1" hidden="1">
      <c r="A26" s="39"/>
      <c r="B26" s="127"/>
      <c r="C26" s="57" t="s">
        <v>82</v>
      </c>
      <c r="D26" s="65"/>
      <c r="E26" s="65"/>
      <c r="F26" s="59"/>
      <c r="G26" s="59"/>
      <c r="H26" s="59"/>
      <c r="I26" s="53"/>
      <c r="J26" s="53"/>
      <c r="K26" s="53"/>
      <c r="L26" s="53">
        <f t="shared" si="9"/>
        <v>0</v>
      </c>
      <c r="M26" s="71"/>
      <c r="N26" s="71"/>
      <c r="O26" s="71">
        <f t="shared" si="4"/>
        <v>0</v>
      </c>
      <c r="P26" s="53"/>
      <c r="Q26" s="53"/>
      <c r="R26" s="53">
        <f t="shared" si="2"/>
        <v>0</v>
      </c>
      <c r="S26" s="53" t="e">
        <f t="shared" si="5"/>
        <v>#DIV/0!</v>
      </c>
      <c r="T26" s="53" t="e">
        <f t="shared" si="5"/>
        <v>#DIV/0!</v>
      </c>
      <c r="U26" s="53" t="e">
        <f t="shared" si="5"/>
        <v>#DIV/0!</v>
      </c>
      <c r="V26" s="53" t="e">
        <f t="shared" si="6"/>
        <v>#DIV/0!</v>
      </c>
      <c r="W26" s="53" t="e">
        <f t="shared" si="6"/>
        <v>#DIV/0!</v>
      </c>
      <c r="X26" s="53" t="e">
        <f t="shared" si="6"/>
        <v>#DIV/0!</v>
      </c>
    </row>
    <row r="27" spans="1:24" s="2" customFormat="1" ht="78.75">
      <c r="A27" s="39"/>
      <c r="B27" s="126" t="s">
        <v>36</v>
      </c>
      <c r="C27" s="57" t="s">
        <v>49</v>
      </c>
      <c r="D27" s="65"/>
      <c r="E27" s="65"/>
      <c r="F27" s="59"/>
      <c r="G27" s="59"/>
      <c r="H27" s="59"/>
      <c r="I27" s="53"/>
      <c r="J27" s="53">
        <v>18672.8</v>
      </c>
      <c r="K27" s="53">
        <v>41899.5</v>
      </c>
      <c r="L27" s="53">
        <f t="shared" si="9"/>
        <v>60572.3</v>
      </c>
      <c r="M27" s="53">
        <v>11000</v>
      </c>
      <c r="N27" s="53">
        <v>41070.5</v>
      </c>
      <c r="O27" s="53">
        <f t="shared" si="4"/>
        <v>52070.5</v>
      </c>
      <c r="P27" s="53">
        <v>10211.2</v>
      </c>
      <c r="Q27" s="53">
        <v>41070.5</v>
      </c>
      <c r="R27" s="53">
        <f t="shared" si="2"/>
        <v>51281.7</v>
      </c>
      <c r="S27" s="53">
        <f t="shared" si="5"/>
        <v>92.82909090909092</v>
      </c>
      <c r="T27" s="53">
        <f t="shared" si="5"/>
        <v>100</v>
      </c>
      <c r="U27" s="53">
        <f t="shared" si="5"/>
        <v>98.4851307362134</v>
      </c>
      <c r="V27" s="53">
        <f t="shared" si="6"/>
        <v>-45.315110749325214</v>
      </c>
      <c r="W27" s="53">
        <f t="shared" si="6"/>
        <v>-1.9785438967052045</v>
      </c>
      <c r="X27" s="53">
        <f t="shared" si="6"/>
        <v>-15.338034051868604</v>
      </c>
    </row>
    <row r="28" spans="1:24" s="2" customFormat="1" ht="21.75" customHeight="1" hidden="1">
      <c r="A28" s="39"/>
      <c r="B28" s="127"/>
      <c r="C28" s="57" t="s">
        <v>82</v>
      </c>
      <c r="D28" s="65"/>
      <c r="E28" s="65"/>
      <c r="F28" s="59"/>
      <c r="G28" s="59"/>
      <c r="H28" s="59"/>
      <c r="I28" s="53"/>
      <c r="J28" s="53"/>
      <c r="K28" s="53"/>
      <c r="L28" s="53">
        <f t="shared" si="9"/>
        <v>0</v>
      </c>
      <c r="M28" s="53"/>
      <c r="N28" s="53"/>
      <c r="O28" s="53">
        <f t="shared" si="4"/>
        <v>0</v>
      </c>
      <c r="P28" s="53"/>
      <c r="Q28" s="53"/>
      <c r="R28" s="53">
        <f t="shared" si="2"/>
        <v>0</v>
      </c>
      <c r="S28" s="53" t="e">
        <f t="shared" si="5"/>
        <v>#DIV/0!</v>
      </c>
      <c r="T28" s="53" t="e">
        <f t="shared" si="5"/>
        <v>#DIV/0!</v>
      </c>
      <c r="U28" s="53" t="e">
        <f t="shared" si="5"/>
        <v>#DIV/0!</v>
      </c>
      <c r="V28" s="53" t="e">
        <f t="shared" si="6"/>
        <v>#DIV/0!</v>
      </c>
      <c r="W28" s="53" t="e">
        <f t="shared" si="6"/>
        <v>#DIV/0!</v>
      </c>
      <c r="X28" s="53" t="e">
        <f t="shared" si="6"/>
        <v>#DIV/0!</v>
      </c>
    </row>
    <row r="29" spans="1:24" s="2" customFormat="1" ht="52.5">
      <c r="A29" s="39"/>
      <c r="B29" s="68" t="s">
        <v>50</v>
      </c>
      <c r="C29" s="57" t="s">
        <v>51</v>
      </c>
      <c r="D29" s="65"/>
      <c r="E29" s="65"/>
      <c r="F29" s="59"/>
      <c r="G29" s="59"/>
      <c r="H29" s="59"/>
      <c r="I29" s="53"/>
      <c r="J29" s="53">
        <v>7509.1</v>
      </c>
      <c r="K29" s="53">
        <v>8464</v>
      </c>
      <c r="L29" s="53">
        <f t="shared" si="9"/>
        <v>15973.1</v>
      </c>
      <c r="M29" s="53">
        <v>9573.9</v>
      </c>
      <c r="N29" s="53">
        <v>4927.5</v>
      </c>
      <c r="O29" s="53">
        <f>M29+N29</f>
        <v>14501.4</v>
      </c>
      <c r="P29" s="53">
        <v>7715.2</v>
      </c>
      <c r="Q29" s="53">
        <v>3972.8</v>
      </c>
      <c r="R29" s="53">
        <f t="shared" si="2"/>
        <v>11688</v>
      </c>
      <c r="S29" s="53">
        <f t="shared" si="5"/>
        <v>80.58575919949028</v>
      </c>
      <c r="T29" s="53">
        <f t="shared" si="5"/>
        <v>80.62506341958398</v>
      </c>
      <c r="U29" s="53">
        <f t="shared" si="5"/>
        <v>80.59911456824858</v>
      </c>
      <c r="V29" s="53">
        <f t="shared" si="6"/>
        <v>2.744669800641873</v>
      </c>
      <c r="W29" s="53">
        <f t="shared" si="6"/>
        <v>-53.06238185255198</v>
      </c>
      <c r="X29" s="53">
        <f t="shared" si="6"/>
        <v>-26.82697785652128</v>
      </c>
    </row>
    <row r="30" spans="1:24" s="2" customFormat="1" ht="78.75">
      <c r="A30" s="39"/>
      <c r="B30" s="68" t="s">
        <v>37</v>
      </c>
      <c r="C30" s="57" t="s">
        <v>52</v>
      </c>
      <c r="D30" s="65"/>
      <c r="E30" s="65"/>
      <c r="F30" s="59"/>
      <c r="G30" s="59"/>
      <c r="H30" s="59"/>
      <c r="I30" s="53"/>
      <c r="J30" s="53">
        <v>6187.2</v>
      </c>
      <c r="K30" s="53">
        <v>69482.8</v>
      </c>
      <c r="L30" s="53">
        <f t="shared" si="9"/>
        <v>75670</v>
      </c>
      <c r="M30" s="53">
        <v>6608.8</v>
      </c>
      <c r="N30" s="53">
        <v>133389.8</v>
      </c>
      <c r="O30" s="53">
        <f t="shared" si="4"/>
        <v>139998.59999999998</v>
      </c>
      <c r="P30" s="53">
        <v>6114.4</v>
      </c>
      <c r="Q30" s="53">
        <v>43963.6</v>
      </c>
      <c r="R30" s="53">
        <f t="shared" si="2"/>
        <v>50078</v>
      </c>
      <c r="S30" s="53">
        <f t="shared" si="5"/>
        <v>92.51906548843965</v>
      </c>
      <c r="T30" s="53">
        <f t="shared" si="5"/>
        <v>32.95874197277453</v>
      </c>
      <c r="U30" s="53">
        <f t="shared" si="5"/>
        <v>35.77035770357704</v>
      </c>
      <c r="V30" s="53">
        <f t="shared" si="6"/>
        <v>-1.1766227049392342</v>
      </c>
      <c r="W30" s="53">
        <f t="shared" si="6"/>
        <v>-36.727362743009785</v>
      </c>
      <c r="X30" s="53">
        <f t="shared" si="6"/>
        <v>-33.820536540240525</v>
      </c>
    </row>
    <row r="31" spans="1:24" s="2" customFormat="1" ht="174" customHeight="1">
      <c r="A31" s="39"/>
      <c r="B31" s="68" t="s">
        <v>78</v>
      </c>
      <c r="C31" s="57" t="s">
        <v>81</v>
      </c>
      <c r="D31" s="65"/>
      <c r="E31" s="65"/>
      <c r="F31" s="59"/>
      <c r="G31" s="59"/>
      <c r="H31" s="59"/>
      <c r="I31" s="53"/>
      <c r="J31" s="53">
        <v>0</v>
      </c>
      <c r="K31" s="53">
        <v>0</v>
      </c>
      <c r="L31" s="53">
        <f t="shared" si="9"/>
        <v>0</v>
      </c>
      <c r="M31" s="53"/>
      <c r="N31" s="53">
        <v>9592.6</v>
      </c>
      <c r="O31" s="53">
        <f t="shared" si="4"/>
        <v>9592.6</v>
      </c>
      <c r="P31" s="53"/>
      <c r="Q31" s="53">
        <v>7239.5</v>
      </c>
      <c r="R31" s="53">
        <f t="shared" si="2"/>
        <v>7239.5</v>
      </c>
      <c r="S31" s="53"/>
      <c r="T31" s="53">
        <f t="shared" si="5"/>
        <v>75.46963284198236</v>
      </c>
      <c r="U31" s="53">
        <f t="shared" si="5"/>
        <v>75.46963284198236</v>
      </c>
      <c r="V31" s="53"/>
      <c r="W31" s="53"/>
      <c r="X31" s="53"/>
    </row>
    <row r="32" spans="1:24" s="26" customFormat="1" ht="24.75" customHeight="1">
      <c r="A32" s="40"/>
      <c r="B32" s="117" t="s">
        <v>38</v>
      </c>
      <c r="C32" s="51" t="s">
        <v>53</v>
      </c>
      <c r="D32" s="49"/>
      <c r="E32" s="49"/>
      <c r="F32" s="56"/>
      <c r="G32" s="56"/>
      <c r="H32" s="56"/>
      <c r="I32" s="54"/>
      <c r="J32" s="54">
        <f aca="true" t="shared" si="10" ref="J32:R32">J34+J35+J36+J37+J38+J40+J41</f>
        <v>3357.3</v>
      </c>
      <c r="K32" s="54">
        <f t="shared" si="10"/>
        <v>5951.200000000001</v>
      </c>
      <c r="L32" s="54">
        <f t="shared" si="10"/>
        <v>9308.5</v>
      </c>
      <c r="M32" s="54">
        <f t="shared" si="10"/>
        <v>11407.5</v>
      </c>
      <c r="N32" s="54">
        <f t="shared" si="10"/>
        <v>7753.4</v>
      </c>
      <c r="O32" s="54">
        <f t="shared" si="10"/>
        <v>19160.899999999998</v>
      </c>
      <c r="P32" s="54">
        <f t="shared" si="10"/>
        <v>3217.1000000000004</v>
      </c>
      <c r="Q32" s="54">
        <f t="shared" si="10"/>
        <v>6215</v>
      </c>
      <c r="R32" s="54">
        <f t="shared" si="10"/>
        <v>9432.099999999999</v>
      </c>
      <c r="S32" s="54">
        <f t="shared" si="5"/>
        <v>28.201621740083283</v>
      </c>
      <c r="T32" s="54">
        <f t="shared" si="5"/>
        <v>80.15838212913044</v>
      </c>
      <c r="U32" s="54">
        <f t="shared" si="5"/>
        <v>49.22576705687102</v>
      </c>
      <c r="V32" s="54">
        <f t="shared" si="6"/>
        <v>-4.175974741607831</v>
      </c>
      <c r="W32" s="54">
        <f t="shared" si="6"/>
        <v>4.432719451539185</v>
      </c>
      <c r="X32" s="54">
        <f t="shared" si="6"/>
        <v>1.3278186603641728</v>
      </c>
    </row>
    <row r="33" spans="1:24" s="26" customFormat="1" ht="24.75" customHeight="1" hidden="1">
      <c r="A33" s="40"/>
      <c r="B33" s="118"/>
      <c r="C33" s="57" t="s">
        <v>82</v>
      </c>
      <c r="D33" s="65"/>
      <c r="E33" s="65"/>
      <c r="F33" s="59"/>
      <c r="G33" s="59"/>
      <c r="H33" s="59"/>
      <c r="I33" s="53"/>
      <c r="J33" s="53"/>
      <c r="K33" s="53"/>
      <c r="L33" s="53">
        <f>L39</f>
        <v>0</v>
      </c>
      <c r="M33" s="71"/>
      <c r="N33" s="71"/>
      <c r="O33" s="71">
        <f t="shared" si="4"/>
        <v>0</v>
      </c>
      <c r="P33" s="53"/>
      <c r="Q33" s="53"/>
      <c r="R33" s="53">
        <f t="shared" si="2"/>
        <v>0</v>
      </c>
      <c r="S33" s="53" t="e">
        <f t="shared" si="5"/>
        <v>#DIV/0!</v>
      </c>
      <c r="T33" s="53" t="e">
        <f t="shared" si="5"/>
        <v>#DIV/0!</v>
      </c>
      <c r="U33" s="53" t="e">
        <f t="shared" si="5"/>
        <v>#DIV/0!</v>
      </c>
      <c r="V33" s="53" t="e">
        <f t="shared" si="6"/>
        <v>#DIV/0!</v>
      </c>
      <c r="W33" s="53" t="e">
        <f t="shared" si="6"/>
        <v>#DIV/0!</v>
      </c>
      <c r="X33" s="53" t="e">
        <f t="shared" si="6"/>
        <v>#DIV/0!</v>
      </c>
    </row>
    <row r="34" spans="1:24" s="2" customFormat="1" ht="116.25" customHeight="1">
      <c r="A34" s="39"/>
      <c r="B34" s="68" t="s">
        <v>54</v>
      </c>
      <c r="C34" s="57" t="s">
        <v>62</v>
      </c>
      <c r="D34" s="65"/>
      <c r="E34" s="65"/>
      <c r="F34" s="59"/>
      <c r="G34" s="59"/>
      <c r="H34" s="59"/>
      <c r="I34" s="53"/>
      <c r="J34" s="53">
        <v>2035.5</v>
      </c>
      <c r="K34" s="53">
        <v>276.6</v>
      </c>
      <c r="L34" s="53">
        <f aca="true" t="shared" si="11" ref="L34:L41">J34+K34</f>
        <v>2312.1</v>
      </c>
      <c r="M34" s="53">
        <v>2201.9</v>
      </c>
      <c r="N34" s="53">
        <v>2012.5</v>
      </c>
      <c r="O34" s="53">
        <f t="shared" si="4"/>
        <v>4214.4</v>
      </c>
      <c r="P34" s="53">
        <v>2152.5</v>
      </c>
      <c r="Q34" s="53">
        <v>2001.9</v>
      </c>
      <c r="R34" s="53">
        <f t="shared" si="2"/>
        <v>4154.4</v>
      </c>
      <c r="S34" s="53">
        <f t="shared" si="5"/>
        <v>97.75648303737681</v>
      </c>
      <c r="T34" s="53">
        <f t="shared" si="5"/>
        <v>99.47329192546584</v>
      </c>
      <c r="U34" s="53">
        <f t="shared" si="5"/>
        <v>98.57630979498862</v>
      </c>
      <c r="V34" s="53">
        <f t="shared" si="6"/>
        <v>5.747973470891665</v>
      </c>
      <c r="W34" s="53">
        <f t="shared" si="6"/>
        <v>623.7527114967461</v>
      </c>
      <c r="X34" s="53">
        <f t="shared" si="6"/>
        <v>79.68080965356168</v>
      </c>
    </row>
    <row r="35" spans="1:24" s="2" customFormat="1" ht="71.25" customHeight="1">
      <c r="A35" s="39"/>
      <c r="B35" s="68" t="s">
        <v>55</v>
      </c>
      <c r="C35" s="57" t="s">
        <v>63</v>
      </c>
      <c r="D35" s="65"/>
      <c r="E35" s="65"/>
      <c r="F35" s="59"/>
      <c r="G35" s="59"/>
      <c r="H35" s="59"/>
      <c r="I35" s="53"/>
      <c r="J35" s="53">
        <v>854.4</v>
      </c>
      <c r="K35" s="53"/>
      <c r="L35" s="53">
        <f t="shared" si="11"/>
        <v>854.4</v>
      </c>
      <c r="M35" s="53">
        <v>819.8</v>
      </c>
      <c r="N35" s="53"/>
      <c r="O35" s="53">
        <f t="shared" si="4"/>
        <v>819.8</v>
      </c>
      <c r="P35" s="53">
        <v>763.8</v>
      </c>
      <c r="Q35" s="53"/>
      <c r="R35" s="53">
        <f t="shared" si="2"/>
        <v>763.8</v>
      </c>
      <c r="S35" s="53">
        <f t="shared" si="5"/>
        <v>93.16906562576239</v>
      </c>
      <c r="T35" s="53"/>
      <c r="U35" s="53">
        <f t="shared" si="5"/>
        <v>93.16906562576239</v>
      </c>
      <c r="V35" s="53">
        <f t="shared" si="6"/>
        <v>-10.603932584269671</v>
      </c>
      <c r="W35" s="53"/>
      <c r="X35" s="53">
        <f t="shared" si="6"/>
        <v>-10.603932584269671</v>
      </c>
    </row>
    <row r="36" spans="1:24" s="2" customFormat="1" ht="52.5">
      <c r="A36" s="39"/>
      <c r="B36" s="68" t="s">
        <v>56</v>
      </c>
      <c r="C36" s="57" t="s">
        <v>64</v>
      </c>
      <c r="D36" s="65"/>
      <c r="E36" s="65"/>
      <c r="F36" s="59"/>
      <c r="G36" s="59"/>
      <c r="H36" s="59"/>
      <c r="I36" s="53"/>
      <c r="J36" s="53">
        <v>76</v>
      </c>
      <c r="K36" s="53">
        <v>5674.6</v>
      </c>
      <c r="L36" s="53">
        <f t="shared" si="11"/>
        <v>5750.6</v>
      </c>
      <c r="M36" s="53"/>
      <c r="N36" s="53">
        <v>5740.9</v>
      </c>
      <c r="O36" s="53">
        <f t="shared" si="4"/>
        <v>5740.9</v>
      </c>
      <c r="P36" s="53"/>
      <c r="Q36" s="53">
        <v>4213.1</v>
      </c>
      <c r="R36" s="53">
        <f t="shared" si="2"/>
        <v>4213.1</v>
      </c>
      <c r="S36" s="53"/>
      <c r="T36" s="53">
        <f t="shared" si="5"/>
        <v>73.38744796112108</v>
      </c>
      <c r="U36" s="53">
        <f t="shared" si="5"/>
        <v>73.38744796112108</v>
      </c>
      <c r="V36" s="53">
        <f t="shared" si="6"/>
        <v>-100</v>
      </c>
      <c r="W36" s="53">
        <f t="shared" si="6"/>
        <v>-25.755119303563248</v>
      </c>
      <c r="X36" s="53">
        <f t="shared" si="6"/>
        <v>-26.736340555768095</v>
      </c>
    </row>
    <row r="37" spans="1:24" s="2" customFormat="1" ht="30.75" customHeight="1">
      <c r="A37" s="39"/>
      <c r="B37" s="68" t="s">
        <v>57</v>
      </c>
      <c r="C37" s="57" t="s">
        <v>18</v>
      </c>
      <c r="D37" s="65"/>
      <c r="E37" s="65"/>
      <c r="F37" s="59"/>
      <c r="G37" s="59"/>
      <c r="H37" s="59"/>
      <c r="I37" s="53"/>
      <c r="J37" s="53">
        <v>213.4</v>
      </c>
      <c r="K37" s="53"/>
      <c r="L37" s="53">
        <f t="shared" si="11"/>
        <v>213.4</v>
      </c>
      <c r="M37" s="53">
        <v>198</v>
      </c>
      <c r="N37" s="53"/>
      <c r="O37" s="53">
        <f t="shared" si="4"/>
        <v>198</v>
      </c>
      <c r="P37" s="53">
        <v>197.8</v>
      </c>
      <c r="Q37" s="53"/>
      <c r="R37" s="53">
        <f t="shared" si="2"/>
        <v>197.8</v>
      </c>
      <c r="S37" s="53">
        <f t="shared" si="5"/>
        <v>99.89898989898991</v>
      </c>
      <c r="T37" s="53"/>
      <c r="U37" s="53">
        <f t="shared" si="5"/>
        <v>99.89898989898991</v>
      </c>
      <c r="V37" s="53">
        <f t="shared" si="6"/>
        <v>-7.31021555763823</v>
      </c>
      <c r="W37" s="53"/>
      <c r="X37" s="53">
        <f t="shared" si="6"/>
        <v>-7.31021555763823</v>
      </c>
    </row>
    <row r="38" spans="1:24" s="2" customFormat="1" ht="52.5" hidden="1">
      <c r="A38" s="39"/>
      <c r="B38" s="126" t="s">
        <v>79</v>
      </c>
      <c r="C38" s="57" t="s">
        <v>80</v>
      </c>
      <c r="D38" s="65"/>
      <c r="E38" s="65"/>
      <c r="F38" s="59"/>
      <c r="G38" s="59"/>
      <c r="H38" s="59"/>
      <c r="I38" s="53"/>
      <c r="J38" s="53"/>
      <c r="K38" s="53"/>
      <c r="L38" s="53">
        <f t="shared" si="11"/>
        <v>0</v>
      </c>
      <c r="M38" s="53"/>
      <c r="N38" s="53"/>
      <c r="O38" s="53">
        <f t="shared" si="4"/>
        <v>0</v>
      </c>
      <c r="P38" s="53"/>
      <c r="Q38" s="53"/>
      <c r="R38" s="53">
        <f t="shared" si="2"/>
        <v>0</v>
      </c>
      <c r="S38" s="53" t="e">
        <f t="shared" si="5"/>
        <v>#DIV/0!</v>
      </c>
      <c r="T38" s="53"/>
      <c r="U38" s="53" t="e">
        <f t="shared" si="5"/>
        <v>#DIV/0!</v>
      </c>
      <c r="V38" s="53" t="e">
        <f t="shared" si="6"/>
        <v>#DIV/0!</v>
      </c>
      <c r="W38" s="53"/>
      <c r="X38" s="53" t="e">
        <f t="shared" si="6"/>
        <v>#DIV/0!</v>
      </c>
    </row>
    <row r="39" spans="1:24" s="2" customFormat="1" ht="23.25" customHeight="1" hidden="1">
      <c r="A39" s="39"/>
      <c r="B39" s="127"/>
      <c r="C39" s="57" t="s">
        <v>82</v>
      </c>
      <c r="D39" s="65"/>
      <c r="E39" s="65"/>
      <c r="F39" s="59"/>
      <c r="G39" s="59"/>
      <c r="H39" s="59"/>
      <c r="I39" s="53"/>
      <c r="J39" s="53"/>
      <c r="K39" s="53"/>
      <c r="L39" s="53">
        <f t="shared" si="11"/>
        <v>0</v>
      </c>
      <c r="M39" s="53"/>
      <c r="N39" s="53"/>
      <c r="O39" s="53">
        <f t="shared" si="4"/>
        <v>0</v>
      </c>
      <c r="P39" s="53"/>
      <c r="Q39" s="53"/>
      <c r="R39" s="53">
        <f t="shared" si="2"/>
        <v>0</v>
      </c>
      <c r="S39" s="53" t="e">
        <f t="shared" si="5"/>
        <v>#DIV/0!</v>
      </c>
      <c r="T39" s="53"/>
      <c r="U39" s="53" t="e">
        <f t="shared" si="5"/>
        <v>#DIV/0!</v>
      </c>
      <c r="V39" s="53" t="e">
        <f t="shared" si="6"/>
        <v>#DIV/0!</v>
      </c>
      <c r="W39" s="53"/>
      <c r="X39" s="53" t="e">
        <f t="shared" si="6"/>
        <v>#DIV/0!</v>
      </c>
    </row>
    <row r="40" spans="1:24" s="2" customFormat="1" ht="66.75" customHeight="1">
      <c r="A40" s="39"/>
      <c r="B40" s="68" t="s">
        <v>58</v>
      </c>
      <c r="C40" s="57" t="s">
        <v>65</v>
      </c>
      <c r="D40" s="65"/>
      <c r="E40" s="65"/>
      <c r="F40" s="59"/>
      <c r="G40" s="59"/>
      <c r="H40" s="59"/>
      <c r="I40" s="53"/>
      <c r="J40" s="53">
        <v>178</v>
      </c>
      <c r="K40" s="53"/>
      <c r="L40" s="53">
        <f t="shared" si="11"/>
        <v>178</v>
      </c>
      <c r="M40" s="53">
        <v>103</v>
      </c>
      <c r="N40" s="53"/>
      <c r="O40" s="53">
        <f t="shared" si="4"/>
        <v>103</v>
      </c>
      <c r="P40" s="53">
        <v>103</v>
      </c>
      <c r="Q40" s="53"/>
      <c r="R40" s="53">
        <f t="shared" si="2"/>
        <v>103</v>
      </c>
      <c r="S40" s="53">
        <f t="shared" si="5"/>
        <v>100</v>
      </c>
      <c r="T40" s="53"/>
      <c r="U40" s="53">
        <f t="shared" si="5"/>
        <v>100</v>
      </c>
      <c r="V40" s="53">
        <f t="shared" si="6"/>
        <v>-42.134831460674164</v>
      </c>
      <c r="W40" s="53"/>
      <c r="X40" s="53">
        <f t="shared" si="6"/>
        <v>-42.134831460674164</v>
      </c>
    </row>
    <row r="41" spans="1:24" s="2" customFormat="1" ht="42.75" customHeight="1">
      <c r="A41" s="39"/>
      <c r="B41" s="68" t="s">
        <v>59</v>
      </c>
      <c r="C41" s="57" t="s">
        <v>66</v>
      </c>
      <c r="D41" s="65"/>
      <c r="E41" s="65"/>
      <c r="F41" s="59"/>
      <c r="G41" s="59"/>
      <c r="H41" s="59"/>
      <c r="I41" s="53"/>
      <c r="J41" s="53"/>
      <c r="K41" s="53"/>
      <c r="L41" s="53">
        <f t="shared" si="11"/>
        <v>0</v>
      </c>
      <c r="M41" s="53">
        <v>8084.8</v>
      </c>
      <c r="N41" s="53"/>
      <c r="O41" s="53">
        <f t="shared" si="4"/>
        <v>8084.8</v>
      </c>
      <c r="P41" s="53">
        <v>0</v>
      </c>
      <c r="Q41" s="53">
        <v>0</v>
      </c>
      <c r="R41" s="53">
        <f t="shared" si="2"/>
        <v>0</v>
      </c>
      <c r="S41" s="53">
        <f t="shared" si="5"/>
        <v>0</v>
      </c>
      <c r="T41" s="53"/>
      <c r="U41" s="53">
        <f t="shared" si="5"/>
        <v>0</v>
      </c>
      <c r="V41" s="53"/>
      <c r="W41" s="53"/>
      <c r="X41" s="53"/>
    </row>
    <row r="42" spans="1:25" s="26" customFormat="1" ht="66.75" customHeight="1">
      <c r="A42" s="40"/>
      <c r="B42" s="117" t="s">
        <v>60</v>
      </c>
      <c r="C42" s="51" t="s">
        <v>9</v>
      </c>
      <c r="D42" s="49"/>
      <c r="E42" s="49"/>
      <c r="F42" s="56"/>
      <c r="G42" s="56"/>
      <c r="H42" s="56"/>
      <c r="I42" s="54"/>
      <c r="J42" s="54">
        <f aca="true" t="shared" si="12" ref="J42:R42">J44+J45+J47+J48</f>
        <v>91091</v>
      </c>
      <c r="K42" s="54">
        <f t="shared" si="12"/>
        <v>13791.1</v>
      </c>
      <c r="L42" s="54">
        <f t="shared" si="12"/>
        <v>104882.1</v>
      </c>
      <c r="M42" s="54">
        <f>M44+M45+M47+M48</f>
        <v>116040.7</v>
      </c>
      <c r="N42" s="54">
        <f t="shared" si="12"/>
        <v>16843.5</v>
      </c>
      <c r="O42" s="54">
        <f t="shared" si="12"/>
        <v>132884.2</v>
      </c>
      <c r="P42" s="54">
        <f t="shared" si="12"/>
        <v>116024.5</v>
      </c>
      <c r="Q42" s="54">
        <f t="shared" si="12"/>
        <v>16730.6</v>
      </c>
      <c r="R42" s="54">
        <f t="shared" si="12"/>
        <v>132755.09999999998</v>
      </c>
      <c r="S42" s="54">
        <f t="shared" si="5"/>
        <v>99.98603938101029</v>
      </c>
      <c r="T42" s="54">
        <f t="shared" si="5"/>
        <v>99.32971175824501</v>
      </c>
      <c r="U42" s="54">
        <f t="shared" si="5"/>
        <v>99.90284774262099</v>
      </c>
      <c r="V42" s="54">
        <f t="shared" si="6"/>
        <v>27.372078470979574</v>
      </c>
      <c r="W42" s="54">
        <f t="shared" si="6"/>
        <v>21.314470926902132</v>
      </c>
      <c r="X42" s="54">
        <f t="shared" si="6"/>
        <v>26.575554837288706</v>
      </c>
      <c r="Y42" s="41">
        <f>Y44+Y47</f>
        <v>0</v>
      </c>
    </row>
    <row r="43" spans="1:25" s="26" customFormat="1" ht="21.75" customHeight="1" hidden="1">
      <c r="A43" s="40"/>
      <c r="B43" s="118"/>
      <c r="C43" s="57" t="s">
        <v>82</v>
      </c>
      <c r="D43" s="65"/>
      <c r="E43" s="65"/>
      <c r="F43" s="59"/>
      <c r="G43" s="59"/>
      <c r="H43" s="59"/>
      <c r="I43" s="53"/>
      <c r="J43" s="53">
        <f>J46</f>
        <v>0</v>
      </c>
      <c r="K43" s="53">
        <f aca="true" t="shared" si="13" ref="K43:Q43">K46</f>
        <v>0</v>
      </c>
      <c r="L43" s="53">
        <f t="shared" si="13"/>
        <v>0</v>
      </c>
      <c r="M43" s="71">
        <f t="shared" si="13"/>
        <v>230</v>
      </c>
      <c r="N43" s="71">
        <f t="shared" si="13"/>
        <v>0</v>
      </c>
      <c r="O43" s="71">
        <f t="shared" si="13"/>
        <v>230</v>
      </c>
      <c r="P43" s="53">
        <f t="shared" si="13"/>
        <v>0</v>
      </c>
      <c r="Q43" s="53">
        <f t="shared" si="13"/>
        <v>0</v>
      </c>
      <c r="R43" s="53">
        <f t="shared" si="2"/>
        <v>0</v>
      </c>
      <c r="S43" s="53">
        <f t="shared" si="5"/>
        <v>0</v>
      </c>
      <c r="T43" s="53" t="e">
        <f t="shared" si="5"/>
        <v>#DIV/0!</v>
      </c>
      <c r="U43" s="53">
        <f t="shared" si="5"/>
        <v>0</v>
      </c>
      <c r="V43" s="53" t="e">
        <f t="shared" si="6"/>
        <v>#DIV/0!</v>
      </c>
      <c r="W43" s="53" t="e">
        <f t="shared" si="6"/>
        <v>#DIV/0!</v>
      </c>
      <c r="X43" s="53" t="e">
        <f t="shared" si="6"/>
        <v>#DIV/0!</v>
      </c>
      <c r="Y43" s="43"/>
    </row>
    <row r="44" spans="1:24" s="2" customFormat="1" ht="52.5">
      <c r="A44" s="39"/>
      <c r="B44" s="68" t="s">
        <v>39</v>
      </c>
      <c r="C44" s="57" t="s">
        <v>67</v>
      </c>
      <c r="D44" s="65"/>
      <c r="E44" s="65"/>
      <c r="F44" s="59"/>
      <c r="G44" s="59"/>
      <c r="H44" s="59"/>
      <c r="I44" s="53"/>
      <c r="J44" s="53">
        <v>87299.6</v>
      </c>
      <c r="K44" s="53"/>
      <c r="L44" s="53">
        <f>J44+K44</f>
        <v>87299.6</v>
      </c>
      <c r="M44" s="53">
        <v>111090.2</v>
      </c>
      <c r="N44" s="53"/>
      <c r="O44" s="53">
        <f t="shared" si="4"/>
        <v>111090.2</v>
      </c>
      <c r="P44" s="53">
        <v>111090.2</v>
      </c>
      <c r="Q44" s="53"/>
      <c r="R44" s="53">
        <f t="shared" si="2"/>
        <v>111090.2</v>
      </c>
      <c r="S44" s="53">
        <f t="shared" si="5"/>
        <v>100</v>
      </c>
      <c r="T44" s="53"/>
      <c r="U44" s="53">
        <f t="shared" si="5"/>
        <v>100</v>
      </c>
      <c r="V44" s="53">
        <f t="shared" si="6"/>
        <v>27.251671256225677</v>
      </c>
      <c r="W44" s="53"/>
      <c r="X44" s="53">
        <f t="shared" si="6"/>
        <v>27.251671256225677</v>
      </c>
    </row>
    <row r="45" spans="1:24" s="2" customFormat="1" ht="253.5" customHeight="1">
      <c r="A45" s="39"/>
      <c r="B45" s="126" t="s">
        <v>73</v>
      </c>
      <c r="C45" s="57" t="s">
        <v>75</v>
      </c>
      <c r="D45" s="65"/>
      <c r="E45" s="65"/>
      <c r="F45" s="59"/>
      <c r="G45" s="59"/>
      <c r="H45" s="59"/>
      <c r="I45" s="53"/>
      <c r="J45" s="54"/>
      <c r="K45" s="54">
        <v>3920.3</v>
      </c>
      <c r="L45" s="53">
        <f>J45+K45</f>
        <v>3920.3</v>
      </c>
      <c r="M45" s="53">
        <v>290</v>
      </c>
      <c r="N45" s="53">
        <v>8000</v>
      </c>
      <c r="O45" s="53">
        <f t="shared" si="4"/>
        <v>8290</v>
      </c>
      <c r="P45" s="53">
        <v>290</v>
      </c>
      <c r="Q45" s="53">
        <v>7943.4</v>
      </c>
      <c r="R45" s="53">
        <f t="shared" si="2"/>
        <v>8233.4</v>
      </c>
      <c r="S45" s="53">
        <f t="shared" si="5"/>
        <v>100</v>
      </c>
      <c r="T45" s="53">
        <f t="shared" si="5"/>
        <v>99.29249999999999</v>
      </c>
      <c r="U45" s="53">
        <f t="shared" si="5"/>
        <v>99.31724969843184</v>
      </c>
      <c r="V45" s="53"/>
      <c r="W45" s="53">
        <f t="shared" si="6"/>
        <v>102.62224829732415</v>
      </c>
      <c r="X45" s="53">
        <f t="shared" si="6"/>
        <v>110.01964135397802</v>
      </c>
    </row>
    <row r="46" spans="1:24" s="2" customFormat="1" ht="32.25" customHeight="1" hidden="1">
      <c r="A46" s="39"/>
      <c r="B46" s="127"/>
      <c r="C46" s="57" t="s">
        <v>82</v>
      </c>
      <c r="D46" s="65"/>
      <c r="E46" s="65"/>
      <c r="F46" s="59"/>
      <c r="G46" s="59"/>
      <c r="H46" s="59"/>
      <c r="I46" s="53"/>
      <c r="J46" s="54"/>
      <c r="K46" s="54"/>
      <c r="L46" s="53">
        <f>J46+K46</f>
        <v>0</v>
      </c>
      <c r="M46" s="71">
        <v>230</v>
      </c>
      <c r="N46" s="71"/>
      <c r="O46" s="71">
        <f t="shared" si="4"/>
        <v>230</v>
      </c>
      <c r="P46" s="53"/>
      <c r="Q46" s="53"/>
      <c r="R46" s="53">
        <f t="shared" si="2"/>
        <v>0</v>
      </c>
      <c r="S46" s="53">
        <f t="shared" si="5"/>
        <v>0</v>
      </c>
      <c r="T46" s="53" t="e">
        <f t="shared" si="5"/>
        <v>#DIV/0!</v>
      </c>
      <c r="U46" s="53">
        <f t="shared" si="5"/>
        <v>0</v>
      </c>
      <c r="V46" s="53" t="e">
        <f t="shared" si="6"/>
        <v>#DIV/0!</v>
      </c>
      <c r="W46" s="53" t="e">
        <f t="shared" si="6"/>
        <v>#DIV/0!</v>
      </c>
      <c r="X46" s="53" t="e">
        <f t="shared" si="6"/>
        <v>#DIV/0!</v>
      </c>
    </row>
    <row r="47" spans="1:24" s="2" customFormat="1" ht="165" customHeight="1">
      <c r="A47" s="39"/>
      <c r="B47" s="68" t="s">
        <v>61</v>
      </c>
      <c r="C47" s="57" t="s">
        <v>68</v>
      </c>
      <c r="D47" s="65"/>
      <c r="E47" s="65"/>
      <c r="F47" s="59"/>
      <c r="G47" s="59"/>
      <c r="H47" s="59"/>
      <c r="I47" s="53"/>
      <c r="J47" s="53">
        <v>2173.7</v>
      </c>
      <c r="K47" s="53">
        <v>2599.8</v>
      </c>
      <c r="L47" s="53">
        <f>J47+K47</f>
        <v>4773.5</v>
      </c>
      <c r="M47" s="53">
        <v>3539.3</v>
      </c>
      <c r="N47" s="53">
        <v>7551.5</v>
      </c>
      <c r="O47" s="53">
        <f t="shared" si="4"/>
        <v>11090.8</v>
      </c>
      <c r="P47" s="53">
        <v>3527.5</v>
      </c>
      <c r="Q47" s="53">
        <v>7495.7</v>
      </c>
      <c r="R47" s="53">
        <f t="shared" si="2"/>
        <v>11023.2</v>
      </c>
      <c r="S47" s="53">
        <f t="shared" si="5"/>
        <v>99.66660074025937</v>
      </c>
      <c r="T47" s="53">
        <f t="shared" si="5"/>
        <v>99.26107395881613</v>
      </c>
      <c r="U47" s="53">
        <f t="shared" si="5"/>
        <v>99.39048580805714</v>
      </c>
      <c r="V47" s="53">
        <f t="shared" si="6"/>
        <v>62.28090352854579</v>
      </c>
      <c r="W47" s="53">
        <f t="shared" si="6"/>
        <v>188.3183321793984</v>
      </c>
      <c r="X47" s="53">
        <f t="shared" si="6"/>
        <v>130.92489787367762</v>
      </c>
    </row>
    <row r="48" spans="1:24" s="2" customFormat="1" ht="172.5" customHeight="1">
      <c r="A48" s="39"/>
      <c r="B48" s="68" t="s">
        <v>74</v>
      </c>
      <c r="C48" s="57" t="s">
        <v>76</v>
      </c>
      <c r="D48" s="65"/>
      <c r="E48" s="65"/>
      <c r="F48" s="59"/>
      <c r="G48" s="59"/>
      <c r="H48" s="59"/>
      <c r="I48" s="53"/>
      <c r="J48" s="53">
        <v>1617.7</v>
      </c>
      <c r="K48" s="53">
        <v>7271</v>
      </c>
      <c r="L48" s="53">
        <f>J48+K48</f>
        <v>8888.7</v>
      </c>
      <c r="M48" s="53">
        <v>1121.2</v>
      </c>
      <c r="N48" s="53">
        <v>1292</v>
      </c>
      <c r="O48" s="53">
        <f t="shared" si="4"/>
        <v>2413.2</v>
      </c>
      <c r="P48" s="53">
        <v>1116.8</v>
      </c>
      <c r="Q48" s="53">
        <v>1291.5</v>
      </c>
      <c r="R48" s="53">
        <f t="shared" si="2"/>
        <v>2408.3</v>
      </c>
      <c r="S48" s="53">
        <f t="shared" si="5"/>
        <v>99.60756332500891</v>
      </c>
      <c r="T48" s="53">
        <f t="shared" si="5"/>
        <v>99.96130030959752</v>
      </c>
      <c r="U48" s="53">
        <f t="shared" si="5"/>
        <v>99.79695010774078</v>
      </c>
      <c r="V48" s="53">
        <f t="shared" si="6"/>
        <v>-30.963713914817333</v>
      </c>
      <c r="W48" s="53">
        <f t="shared" si="6"/>
        <v>-82.23765644340531</v>
      </c>
      <c r="X48" s="53">
        <f t="shared" si="6"/>
        <v>-72.90604925354664</v>
      </c>
    </row>
    <row r="49" spans="1:25" s="16" customFormat="1" ht="39.75" customHeight="1">
      <c r="A49" s="31"/>
      <c r="B49" s="50"/>
      <c r="C49" s="46" t="s">
        <v>6</v>
      </c>
      <c r="D49" s="99" t="e">
        <f>SUM(#REF!+#REF!)</f>
        <v>#REF!</v>
      </c>
      <c r="E49" s="99" t="e">
        <f>SUM(#REF!+#REF!)</f>
        <v>#REF!</v>
      </c>
      <c r="F49" s="69" t="e">
        <f>SUM(#REF!+#REF!)</f>
        <v>#REF!</v>
      </c>
      <c r="G49" s="99" t="e">
        <f>SUM(#REF!+#REF!)</f>
        <v>#REF!</v>
      </c>
      <c r="H49" s="69" t="e">
        <f>SUM(#REF!+#REF!)</f>
        <v>#REF!</v>
      </c>
      <c r="I49" s="70" t="e">
        <f>SUM(#REF!+#REF!)</f>
        <v>#REF!</v>
      </c>
      <c r="J49" s="54">
        <f>J10+J11+J14+J16+J18+J19+J20+J22+J32+J42</f>
        <v>2797685.4999999995</v>
      </c>
      <c r="K49" s="54">
        <f>K10+K11+K14+K16+K18+K19+K20+K22+K32+K42</f>
        <v>652698.4</v>
      </c>
      <c r="L49" s="54">
        <f>L10+L11+L14+L16+L18+L19+L20+L22+L32+L42</f>
        <v>3450383.9</v>
      </c>
      <c r="M49" s="54">
        <f>M10+M11+M14+M16+M18+M19+M20+M22+M32+M42</f>
        <v>2574765.3000000003</v>
      </c>
      <c r="N49" s="54">
        <f>N10+N11+N14+N16+N18+N19+N20+N22+N32+N42</f>
        <v>659331.7999999999</v>
      </c>
      <c r="O49" s="54">
        <f t="shared" si="4"/>
        <v>3234097.1</v>
      </c>
      <c r="P49" s="54">
        <f>P10+P11+P14+P16+P18+P19+P20+P22+P32+P42</f>
        <v>2476795.0000000005</v>
      </c>
      <c r="Q49" s="54">
        <f>Q10+Q11+Q14+Q16+Q18+Q19+Q20+Q22+Q32+Q42</f>
        <v>499290.1</v>
      </c>
      <c r="R49" s="54">
        <f t="shared" si="2"/>
        <v>2976085.1000000006</v>
      </c>
      <c r="S49" s="54">
        <f t="shared" si="5"/>
        <v>96.19498134451322</v>
      </c>
      <c r="T49" s="54">
        <f t="shared" si="5"/>
        <v>75.72668268085962</v>
      </c>
      <c r="U49" s="54">
        <f t="shared" si="5"/>
        <v>92.02213192671303</v>
      </c>
      <c r="V49" s="54">
        <f t="shared" si="6"/>
        <v>-11.469856064950804</v>
      </c>
      <c r="W49" s="54">
        <f t="shared" si="6"/>
        <v>-23.503704007854168</v>
      </c>
      <c r="X49" s="54">
        <f t="shared" si="6"/>
        <v>-13.746261684098386</v>
      </c>
      <c r="Y49" s="25"/>
    </row>
    <row r="50" spans="1:25" s="17" customFormat="1" ht="24.75" customHeight="1" hidden="1">
      <c r="A50" s="31"/>
      <c r="B50" s="50"/>
      <c r="C50" s="51" t="s">
        <v>82</v>
      </c>
      <c r="D50" s="55" t="e">
        <f>SUM(#REF!+#REF!+#REF!)</f>
        <v>#REF!</v>
      </c>
      <c r="E50" s="55" t="e">
        <f>SUM(#REF!+#REF!+#REF!)</f>
        <v>#REF!</v>
      </c>
      <c r="F50" s="56" t="e">
        <f>SUM(#REF!+#REF!+#REF!)</f>
        <v>#REF!</v>
      </c>
      <c r="G50" s="56" t="e">
        <f>SUM(#REF!+#REF!+#REF!)</f>
        <v>#REF!</v>
      </c>
      <c r="H50" s="56" t="e">
        <f>SUM(#REF!+#REF!+#REF!)</f>
        <v>#REF!</v>
      </c>
      <c r="I50" s="56"/>
      <c r="J50" s="54">
        <f aca="true" t="shared" si="14" ref="J50:R50">J12+J15+J17+J21+J23+J33+J43</f>
        <v>0</v>
      </c>
      <c r="K50" s="54">
        <f t="shared" si="14"/>
        <v>0</v>
      </c>
      <c r="L50" s="54">
        <f t="shared" si="14"/>
        <v>0</v>
      </c>
      <c r="M50" s="54">
        <f t="shared" si="14"/>
        <v>230</v>
      </c>
      <c r="N50" s="54">
        <f t="shared" si="14"/>
        <v>0</v>
      </c>
      <c r="O50" s="54">
        <f t="shared" si="14"/>
        <v>230</v>
      </c>
      <c r="P50" s="54">
        <f t="shared" si="14"/>
        <v>0</v>
      </c>
      <c r="Q50" s="54">
        <f t="shared" si="14"/>
        <v>0</v>
      </c>
      <c r="R50" s="54">
        <f t="shared" si="14"/>
        <v>0</v>
      </c>
      <c r="S50" s="53">
        <f>(P50/M50)*100</f>
        <v>0</v>
      </c>
      <c r="T50" s="53" t="e">
        <f>(Q50/N50)*100</f>
        <v>#DIV/0!</v>
      </c>
      <c r="U50" s="53">
        <f>(R50/O50)*100</f>
        <v>0</v>
      </c>
      <c r="V50" s="53" t="e">
        <f>P50/J50*100-100</f>
        <v>#DIV/0!</v>
      </c>
      <c r="W50" s="53" t="e">
        <f>Q50/K50*100-100</f>
        <v>#DIV/0!</v>
      </c>
      <c r="X50" s="53" t="e">
        <f>R50/L50*100-100</f>
        <v>#DIV/0!</v>
      </c>
      <c r="Y50" s="34"/>
    </row>
    <row r="51" spans="1:25" s="9" customFormat="1" ht="39.75" customHeight="1">
      <c r="A51" s="32"/>
      <c r="B51" s="131" t="s">
        <v>114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35"/>
    </row>
    <row r="52" spans="1:25" s="3" customFormat="1" ht="30.75" customHeight="1">
      <c r="A52" s="31"/>
      <c r="B52" s="50"/>
      <c r="C52" s="51" t="s">
        <v>14</v>
      </c>
      <c r="D52" s="56"/>
      <c r="E52" s="56"/>
      <c r="F52" s="56"/>
      <c r="G52" s="56"/>
      <c r="H52" s="56"/>
      <c r="I52" s="54"/>
      <c r="J52" s="54">
        <f>J53+J54</f>
        <v>1683.1</v>
      </c>
      <c r="K52" s="54">
        <f>K53+K54</f>
        <v>935.5</v>
      </c>
      <c r="L52" s="54">
        <f>L53+L54</f>
        <v>2618.6</v>
      </c>
      <c r="M52" s="54">
        <f aca="true" t="shared" si="15" ref="M52:R52">M53+M54</f>
        <v>1415.1</v>
      </c>
      <c r="N52" s="54">
        <f t="shared" si="15"/>
        <v>844.7</v>
      </c>
      <c r="O52" s="54">
        <f t="shared" si="15"/>
        <v>2259.8</v>
      </c>
      <c r="P52" s="54">
        <f t="shared" si="15"/>
        <v>0</v>
      </c>
      <c r="Q52" s="54">
        <f t="shared" si="15"/>
        <v>735.6</v>
      </c>
      <c r="R52" s="54">
        <f t="shared" si="15"/>
        <v>735.6</v>
      </c>
      <c r="S52" s="54">
        <f aca="true" t="shared" si="16" ref="S52:U58">(P52/M52)*100</f>
        <v>0</v>
      </c>
      <c r="T52" s="54">
        <f t="shared" si="16"/>
        <v>87.08417189534747</v>
      </c>
      <c r="U52" s="54">
        <f t="shared" si="16"/>
        <v>32.55155323479954</v>
      </c>
      <c r="V52" s="54">
        <f aca="true" t="shared" si="17" ref="V52:X58">P52/J52*100-100</f>
        <v>-100</v>
      </c>
      <c r="W52" s="54">
        <f t="shared" si="17"/>
        <v>-21.36825227151256</v>
      </c>
      <c r="X52" s="54">
        <f t="shared" si="17"/>
        <v>-71.90865347895821</v>
      </c>
      <c r="Y52" s="34"/>
    </row>
    <row r="53" spans="1:27" s="19" customFormat="1" ht="157.5">
      <c r="A53" s="30"/>
      <c r="B53" s="68" t="s">
        <v>69</v>
      </c>
      <c r="C53" s="57" t="s">
        <v>16</v>
      </c>
      <c r="D53" s="59"/>
      <c r="E53" s="59"/>
      <c r="F53" s="59"/>
      <c r="G53" s="59"/>
      <c r="H53" s="59"/>
      <c r="I53" s="53">
        <v>943.396</v>
      </c>
      <c r="J53" s="53">
        <v>1683.1</v>
      </c>
      <c r="K53" s="53">
        <v>935.5</v>
      </c>
      <c r="L53" s="53">
        <f>SUM(J53+K53)</f>
        <v>2618.6</v>
      </c>
      <c r="M53" s="53">
        <v>1415.1</v>
      </c>
      <c r="N53" s="53">
        <v>844.7</v>
      </c>
      <c r="O53" s="53">
        <f>M53+N53</f>
        <v>2259.8</v>
      </c>
      <c r="P53" s="53">
        <v>0</v>
      </c>
      <c r="Q53" s="53">
        <v>735.6</v>
      </c>
      <c r="R53" s="53">
        <f>P53+Q53</f>
        <v>735.6</v>
      </c>
      <c r="S53" s="53">
        <f t="shared" si="16"/>
        <v>0</v>
      </c>
      <c r="T53" s="53">
        <f t="shared" si="16"/>
        <v>87.08417189534747</v>
      </c>
      <c r="U53" s="53">
        <f t="shared" si="16"/>
        <v>32.55155323479954</v>
      </c>
      <c r="V53" s="53">
        <f t="shared" si="17"/>
        <v>-100</v>
      </c>
      <c r="W53" s="53">
        <f t="shared" si="17"/>
        <v>-21.36825227151256</v>
      </c>
      <c r="X53" s="53">
        <f t="shared" si="17"/>
        <v>-71.90865347895821</v>
      </c>
      <c r="Y53" s="36"/>
      <c r="Z53" s="18"/>
      <c r="AA53" s="18"/>
    </row>
    <row r="54" spans="1:27" s="19" customFormat="1" ht="105" hidden="1">
      <c r="A54" s="30"/>
      <c r="B54" s="68" t="s">
        <v>70</v>
      </c>
      <c r="C54" s="57" t="s">
        <v>19</v>
      </c>
      <c r="D54" s="59"/>
      <c r="E54" s="59"/>
      <c r="F54" s="59"/>
      <c r="G54" s="59"/>
      <c r="H54" s="59"/>
      <c r="I54" s="53"/>
      <c r="J54" s="53"/>
      <c r="K54" s="53"/>
      <c r="L54" s="53">
        <f>SUM(J54+K54)</f>
        <v>0</v>
      </c>
      <c r="M54" s="53">
        <v>0</v>
      </c>
      <c r="N54" s="53"/>
      <c r="O54" s="53">
        <f>M54+N54</f>
        <v>0</v>
      </c>
      <c r="P54" s="53"/>
      <c r="Q54" s="53">
        <v>0</v>
      </c>
      <c r="R54" s="53">
        <f>P54+Q54</f>
        <v>0</v>
      </c>
      <c r="S54" s="53" t="e">
        <f t="shared" si="16"/>
        <v>#DIV/0!</v>
      </c>
      <c r="T54" s="53" t="e">
        <f t="shared" si="16"/>
        <v>#DIV/0!</v>
      </c>
      <c r="U54" s="53" t="e">
        <f t="shared" si="16"/>
        <v>#DIV/0!</v>
      </c>
      <c r="V54" s="53" t="e">
        <f t="shared" si="17"/>
        <v>#DIV/0!</v>
      </c>
      <c r="W54" s="53" t="e">
        <f t="shared" si="17"/>
        <v>#DIV/0!</v>
      </c>
      <c r="X54" s="53" t="e">
        <f t="shared" si="17"/>
        <v>#DIV/0!</v>
      </c>
      <c r="Y54" s="36"/>
      <c r="Z54" s="18"/>
      <c r="AA54" s="18"/>
    </row>
    <row r="55" spans="1:27" s="3" customFormat="1" ht="27.75" customHeight="1">
      <c r="A55" s="31"/>
      <c r="B55" s="50"/>
      <c r="C55" s="51" t="s">
        <v>13</v>
      </c>
      <c r="D55" s="56"/>
      <c r="E55" s="56"/>
      <c r="F55" s="56"/>
      <c r="G55" s="56"/>
      <c r="H55" s="56"/>
      <c r="I55" s="54"/>
      <c r="J55" s="54"/>
      <c r="K55" s="54">
        <f aca="true" t="shared" si="18" ref="K55:R55">K56+K57</f>
        <v>-813.8</v>
      </c>
      <c r="L55" s="54">
        <f t="shared" si="18"/>
        <v>-813.8</v>
      </c>
      <c r="M55" s="54">
        <f t="shared" si="18"/>
        <v>0</v>
      </c>
      <c r="N55" s="54">
        <f t="shared" si="18"/>
        <v>-2774.1</v>
      </c>
      <c r="O55" s="54">
        <f t="shared" si="18"/>
        <v>-2774.1</v>
      </c>
      <c r="P55" s="54">
        <f t="shared" si="18"/>
        <v>0</v>
      </c>
      <c r="Q55" s="54">
        <f t="shared" si="18"/>
        <v>-1160.2</v>
      </c>
      <c r="R55" s="54">
        <f t="shared" si="18"/>
        <v>-1160.2</v>
      </c>
      <c r="S55" s="54"/>
      <c r="T55" s="54">
        <f t="shared" si="16"/>
        <v>41.82257308676689</v>
      </c>
      <c r="U55" s="54">
        <f t="shared" si="16"/>
        <v>41.82257308676689</v>
      </c>
      <c r="V55" s="54"/>
      <c r="W55" s="54">
        <f t="shared" si="17"/>
        <v>42.56574096829689</v>
      </c>
      <c r="X55" s="54">
        <f t="shared" si="17"/>
        <v>42.56574096829689</v>
      </c>
      <c r="Y55" s="37"/>
      <c r="Z55" s="10"/>
      <c r="AA55" s="10"/>
    </row>
    <row r="56" spans="1:27" s="19" customFormat="1" ht="105">
      <c r="A56" s="30"/>
      <c r="B56" s="68" t="s">
        <v>71</v>
      </c>
      <c r="C56" s="57" t="s">
        <v>17</v>
      </c>
      <c r="D56" s="59"/>
      <c r="E56" s="59"/>
      <c r="F56" s="59"/>
      <c r="G56" s="59"/>
      <c r="H56" s="59"/>
      <c r="I56" s="53">
        <v>-1471.6</v>
      </c>
      <c r="J56" s="53"/>
      <c r="K56" s="53">
        <v>-20</v>
      </c>
      <c r="L56" s="53">
        <f>SUM(J56+K56)</f>
        <v>-20</v>
      </c>
      <c r="M56" s="53"/>
      <c r="N56" s="53">
        <v>-2054.1</v>
      </c>
      <c r="O56" s="53">
        <f>M56+N56</f>
        <v>-2054.1</v>
      </c>
      <c r="P56" s="53">
        <v>0</v>
      </c>
      <c r="Q56" s="53"/>
      <c r="R56" s="53">
        <f>P56+Q56</f>
        <v>0</v>
      </c>
      <c r="S56" s="53"/>
      <c r="T56" s="53">
        <f t="shared" si="16"/>
        <v>0</v>
      </c>
      <c r="U56" s="53">
        <f t="shared" si="16"/>
        <v>0</v>
      </c>
      <c r="V56" s="53"/>
      <c r="W56" s="53">
        <f t="shared" si="17"/>
        <v>-100</v>
      </c>
      <c r="X56" s="53">
        <f t="shared" si="17"/>
        <v>-100</v>
      </c>
      <c r="Y56" s="36"/>
      <c r="Z56" s="18"/>
      <c r="AA56" s="18"/>
    </row>
    <row r="57" spans="1:27" s="19" customFormat="1" ht="131.25">
      <c r="A57" s="30"/>
      <c r="B57" s="68" t="s">
        <v>72</v>
      </c>
      <c r="C57" s="57" t="s">
        <v>15</v>
      </c>
      <c r="D57" s="59"/>
      <c r="E57" s="59"/>
      <c r="F57" s="59"/>
      <c r="G57" s="59"/>
      <c r="H57" s="59"/>
      <c r="I57" s="53"/>
      <c r="J57" s="53"/>
      <c r="K57" s="53">
        <v>-793.8</v>
      </c>
      <c r="L57" s="53">
        <f>SUM(J57+K57)</f>
        <v>-793.8</v>
      </c>
      <c r="M57" s="53">
        <v>0</v>
      </c>
      <c r="N57" s="53">
        <v>-720</v>
      </c>
      <c r="O57" s="53">
        <f>M57+N57</f>
        <v>-720</v>
      </c>
      <c r="P57" s="53"/>
      <c r="Q57" s="53">
        <v>-1160.2</v>
      </c>
      <c r="R57" s="53">
        <f>P57+Q57</f>
        <v>-1160.2</v>
      </c>
      <c r="S57" s="53"/>
      <c r="T57" s="53">
        <f t="shared" si="16"/>
        <v>161.13888888888889</v>
      </c>
      <c r="U57" s="53">
        <f t="shared" si="16"/>
        <v>161.13888888888889</v>
      </c>
      <c r="V57" s="53"/>
      <c r="W57" s="53">
        <f t="shared" si="17"/>
        <v>46.15772234819855</v>
      </c>
      <c r="X57" s="53">
        <f t="shared" si="17"/>
        <v>46.15772234819855</v>
      </c>
      <c r="Y57" s="36"/>
      <c r="Z57" s="18"/>
      <c r="AA57" s="18"/>
    </row>
    <row r="58" spans="1:25" s="16" customFormat="1" ht="37.5" customHeight="1">
      <c r="A58" s="31"/>
      <c r="B58" s="50"/>
      <c r="C58" s="46" t="s">
        <v>20</v>
      </c>
      <c r="D58" s="48" t="e">
        <f>SUM(#REF!+#REF!)</f>
        <v>#REF!</v>
      </c>
      <c r="E58" s="48" t="e">
        <f>SUM(#REF!+#REF!)</f>
        <v>#REF!</v>
      </c>
      <c r="F58" s="49" t="e">
        <f>SUM(#REF!+#REF!)</f>
        <v>#REF!</v>
      </c>
      <c r="G58" s="48" t="e">
        <f>SUM(#REF!+#REF!)</f>
        <v>#REF!</v>
      </c>
      <c r="H58" s="49" t="e">
        <f>SUM(#REF!+#REF!)</f>
        <v>#REF!</v>
      </c>
      <c r="I58" s="52" t="e">
        <f>SUM(#REF!+#REF!)</f>
        <v>#REF!</v>
      </c>
      <c r="J58" s="54">
        <f aca="true" t="shared" si="19" ref="J58:R58">J52+J55</f>
        <v>1683.1</v>
      </c>
      <c r="K58" s="54">
        <f t="shared" si="19"/>
        <v>121.70000000000005</v>
      </c>
      <c r="L58" s="54">
        <f t="shared" si="19"/>
        <v>1804.8</v>
      </c>
      <c r="M58" s="54">
        <f t="shared" si="19"/>
        <v>1415.1</v>
      </c>
      <c r="N58" s="54">
        <f t="shared" si="19"/>
        <v>-1929.3999999999999</v>
      </c>
      <c r="O58" s="54">
        <f t="shared" si="19"/>
        <v>-514.2999999999997</v>
      </c>
      <c r="P58" s="54">
        <f t="shared" si="19"/>
        <v>0</v>
      </c>
      <c r="Q58" s="54">
        <f t="shared" si="19"/>
        <v>-424.6</v>
      </c>
      <c r="R58" s="54">
        <f t="shared" si="19"/>
        <v>-424.6</v>
      </c>
      <c r="S58" s="54">
        <f t="shared" si="16"/>
        <v>0</v>
      </c>
      <c r="T58" s="54">
        <f t="shared" si="16"/>
        <v>22.00684150513113</v>
      </c>
      <c r="U58" s="54">
        <f t="shared" si="16"/>
        <v>82.55881781061643</v>
      </c>
      <c r="V58" s="54">
        <f t="shared" si="17"/>
        <v>-100</v>
      </c>
      <c r="W58" s="54">
        <f t="shared" si="17"/>
        <v>-448.89071487263755</v>
      </c>
      <c r="X58" s="54">
        <f t="shared" si="17"/>
        <v>-123.52615248226951</v>
      </c>
      <c r="Y58" s="25"/>
    </row>
    <row r="59" spans="1:25" s="1" customFormat="1" ht="53.25" customHeight="1">
      <c r="A59" s="38"/>
      <c r="B59" s="133" t="s">
        <v>115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5"/>
      <c r="Y59" s="23"/>
    </row>
    <row r="60" spans="1:26" s="1" customFormat="1" ht="122.25" customHeight="1">
      <c r="A60" s="7"/>
      <c r="B60" s="68" t="s">
        <v>21</v>
      </c>
      <c r="C60" s="72" t="s">
        <v>22</v>
      </c>
      <c r="D60" s="73">
        <v>-175141.4</v>
      </c>
      <c r="E60" s="73">
        <v>175141.4</v>
      </c>
      <c r="F60" s="74">
        <f>E60+D60</f>
        <v>0</v>
      </c>
      <c r="G60" s="73">
        <v>-473578.5</v>
      </c>
      <c r="H60" s="73">
        <v>473578.5</v>
      </c>
      <c r="I60" s="74">
        <f>H60+G60</f>
        <v>0</v>
      </c>
      <c r="J60" s="53">
        <v>-490072.7</v>
      </c>
      <c r="K60" s="53">
        <v>490072.7</v>
      </c>
      <c r="L60" s="53">
        <f>SUM(J60+K60)</f>
        <v>0</v>
      </c>
      <c r="M60" s="53">
        <v>-420466.4</v>
      </c>
      <c r="N60" s="53">
        <v>420466.4</v>
      </c>
      <c r="O60" s="53">
        <f>M60+N60</f>
        <v>0</v>
      </c>
      <c r="P60" s="53">
        <v>-356282</v>
      </c>
      <c r="Q60" s="53">
        <v>356282</v>
      </c>
      <c r="R60" s="53">
        <f>P60+Q60</f>
        <v>0</v>
      </c>
      <c r="S60" s="53">
        <f aca="true" t="shared" si="20" ref="S60:U64">(P60/M60)*100</f>
        <v>84.73495147293576</v>
      </c>
      <c r="T60" s="53">
        <f t="shared" si="20"/>
        <v>84.73495147293576</v>
      </c>
      <c r="U60" s="53"/>
      <c r="V60" s="53">
        <f>P60/J60*100-100</f>
        <v>-27.30017403540333</v>
      </c>
      <c r="W60" s="53">
        <f>Q60/K60*100-100</f>
        <v>-27.30017403540333</v>
      </c>
      <c r="X60" s="53"/>
      <c r="Z60" s="42"/>
    </row>
    <row r="61" spans="1:26" s="1" customFormat="1" ht="33.75" customHeight="1">
      <c r="A61" s="7"/>
      <c r="B61" s="68" t="s">
        <v>98</v>
      </c>
      <c r="C61" s="72" t="s">
        <v>99</v>
      </c>
      <c r="D61" s="76"/>
      <c r="E61" s="76"/>
      <c r="F61" s="76"/>
      <c r="G61" s="76"/>
      <c r="H61" s="76"/>
      <c r="I61" s="76"/>
      <c r="J61" s="53">
        <f>J62+J63</f>
        <v>0</v>
      </c>
      <c r="K61" s="53">
        <f aca="true" t="shared" si="21" ref="K61:Q61">K62+K63</f>
        <v>0</v>
      </c>
      <c r="L61" s="53">
        <f>SUM(J61+K61)</f>
        <v>0</v>
      </c>
      <c r="M61" s="53">
        <f t="shared" si="21"/>
        <v>0</v>
      </c>
      <c r="N61" s="53">
        <f t="shared" si="21"/>
        <v>51993.5</v>
      </c>
      <c r="O61" s="53">
        <f>M61+N61</f>
        <v>51993.5</v>
      </c>
      <c r="P61" s="53">
        <f t="shared" si="21"/>
        <v>0</v>
      </c>
      <c r="Q61" s="53">
        <f t="shared" si="21"/>
        <v>0</v>
      </c>
      <c r="R61" s="53">
        <f>P61+Q61</f>
        <v>0</v>
      </c>
      <c r="S61" s="53"/>
      <c r="T61" s="53">
        <f t="shared" si="20"/>
        <v>0</v>
      </c>
      <c r="U61" s="53">
        <f t="shared" si="20"/>
        <v>0</v>
      </c>
      <c r="V61" s="53"/>
      <c r="W61" s="53"/>
      <c r="X61" s="53"/>
      <c r="Z61" s="42"/>
    </row>
    <row r="62" spans="1:26" s="1" customFormat="1" ht="188.25" customHeight="1">
      <c r="A62" s="7"/>
      <c r="B62" s="68" t="s">
        <v>96</v>
      </c>
      <c r="C62" s="72" t="s">
        <v>109</v>
      </c>
      <c r="D62" s="76"/>
      <c r="E62" s="76"/>
      <c r="F62" s="76"/>
      <c r="G62" s="76"/>
      <c r="H62" s="76"/>
      <c r="I62" s="76"/>
      <c r="J62" s="53"/>
      <c r="K62" s="53"/>
      <c r="L62" s="53">
        <f>SUM(J62+K62)</f>
        <v>0</v>
      </c>
      <c r="M62" s="53"/>
      <c r="N62" s="53">
        <v>48093.5</v>
      </c>
      <c r="O62" s="53">
        <f>M62+N62</f>
        <v>48093.5</v>
      </c>
      <c r="P62" s="53"/>
      <c r="Q62" s="53">
        <v>0</v>
      </c>
      <c r="R62" s="53">
        <f>P62+Q62</f>
        <v>0</v>
      </c>
      <c r="S62" s="53"/>
      <c r="T62" s="53">
        <f t="shared" si="20"/>
        <v>0</v>
      </c>
      <c r="U62" s="53">
        <f t="shared" si="20"/>
        <v>0</v>
      </c>
      <c r="V62" s="53"/>
      <c r="W62" s="53"/>
      <c r="X62" s="53"/>
      <c r="Z62" s="42"/>
    </row>
    <row r="63" spans="1:26" s="1" customFormat="1" ht="323.25" customHeight="1">
      <c r="A63" s="7"/>
      <c r="B63" s="68" t="s">
        <v>100</v>
      </c>
      <c r="C63" s="72" t="s">
        <v>107</v>
      </c>
      <c r="D63" s="76"/>
      <c r="E63" s="76"/>
      <c r="F63" s="76"/>
      <c r="G63" s="76"/>
      <c r="H63" s="76"/>
      <c r="I63" s="76"/>
      <c r="J63" s="53"/>
      <c r="K63" s="53"/>
      <c r="L63" s="53">
        <f>SUM(J63+K63)</f>
        <v>0</v>
      </c>
      <c r="M63" s="53"/>
      <c r="N63" s="53">
        <v>3900</v>
      </c>
      <c r="O63" s="53">
        <f>M63+N63</f>
        <v>3900</v>
      </c>
      <c r="P63" s="53"/>
      <c r="Q63" s="53">
        <v>0</v>
      </c>
      <c r="R63" s="53">
        <f>P63+Q63</f>
        <v>0</v>
      </c>
      <c r="S63" s="53"/>
      <c r="T63" s="53">
        <f t="shared" si="20"/>
        <v>0</v>
      </c>
      <c r="U63" s="53">
        <f t="shared" si="20"/>
        <v>0</v>
      </c>
      <c r="V63" s="53"/>
      <c r="W63" s="53"/>
      <c r="X63" s="53"/>
      <c r="Z63" s="42"/>
    </row>
    <row r="64" spans="1:26" s="1" customFormat="1" ht="66" customHeight="1">
      <c r="A64" s="7"/>
      <c r="B64" s="68" t="s">
        <v>102</v>
      </c>
      <c r="C64" s="72" t="s">
        <v>108</v>
      </c>
      <c r="D64" s="76"/>
      <c r="E64" s="76"/>
      <c r="F64" s="76"/>
      <c r="G64" s="76"/>
      <c r="H64" s="76"/>
      <c r="I64" s="76"/>
      <c r="J64" s="53"/>
      <c r="K64" s="53">
        <v>-2464.4</v>
      </c>
      <c r="L64" s="53">
        <f>SUM(J64+K64)</f>
        <v>-2464.4</v>
      </c>
      <c r="M64" s="53"/>
      <c r="N64" s="53">
        <v>-2464.4</v>
      </c>
      <c r="O64" s="53">
        <f>M64+N64</f>
        <v>-2464.4</v>
      </c>
      <c r="P64" s="53"/>
      <c r="Q64" s="53">
        <v>-2464.4</v>
      </c>
      <c r="R64" s="53">
        <f>P64+Q64</f>
        <v>-2464.4</v>
      </c>
      <c r="S64" s="53"/>
      <c r="T64" s="53">
        <f t="shared" si="20"/>
        <v>100</v>
      </c>
      <c r="U64" s="53">
        <f t="shared" si="20"/>
        <v>100</v>
      </c>
      <c r="V64" s="53"/>
      <c r="W64" s="53"/>
      <c r="X64" s="53"/>
      <c r="Z64" s="42"/>
    </row>
    <row r="65" spans="1:25" ht="80.25" customHeight="1">
      <c r="A65" s="38"/>
      <c r="B65" s="132" t="s">
        <v>104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23"/>
    </row>
    <row r="66" spans="2:24" ht="8.25" customHeight="1">
      <c r="B66" s="77"/>
      <c r="C66" s="77"/>
      <c r="D66" s="78"/>
      <c r="E66" s="78"/>
      <c r="F66" s="78"/>
      <c r="G66" s="78"/>
      <c r="H66" s="78"/>
      <c r="I66" s="78"/>
      <c r="J66" s="79"/>
      <c r="K66" s="79"/>
      <c r="L66" s="79"/>
      <c r="M66" s="79"/>
      <c r="N66" s="79"/>
      <c r="O66" s="79"/>
      <c r="P66" s="79"/>
      <c r="Q66" s="79"/>
      <c r="R66" s="79"/>
      <c r="S66" s="77"/>
      <c r="T66" s="77"/>
      <c r="U66" s="77"/>
      <c r="V66" s="77"/>
      <c r="W66" s="77"/>
      <c r="X66" s="77"/>
    </row>
    <row r="67" spans="1:24" s="1" customFormat="1" ht="33" customHeight="1">
      <c r="A67" s="7"/>
      <c r="B67" s="116" t="s">
        <v>116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80"/>
      <c r="Q67" s="80"/>
      <c r="R67" s="80"/>
      <c r="S67" s="81"/>
      <c r="T67" s="81"/>
      <c r="U67" s="81"/>
      <c r="V67" s="81"/>
      <c r="W67" s="81"/>
      <c r="X67" s="81"/>
    </row>
    <row r="68" spans="2:28" ht="32.25" customHeight="1">
      <c r="B68" s="111" t="s">
        <v>23</v>
      </c>
      <c r="C68" s="112"/>
      <c r="D68" s="82" t="s">
        <v>10</v>
      </c>
      <c r="E68" s="82"/>
      <c r="F68" s="82"/>
      <c r="G68" s="82"/>
      <c r="H68" s="82"/>
      <c r="I68" s="82"/>
      <c r="J68" s="119" t="s">
        <v>93</v>
      </c>
      <c r="K68" s="120"/>
      <c r="L68" s="121"/>
      <c r="M68" s="119" t="s">
        <v>94</v>
      </c>
      <c r="N68" s="120"/>
      <c r="O68" s="121"/>
      <c r="P68" s="83"/>
      <c r="Q68" s="83"/>
      <c r="R68" s="83"/>
      <c r="S68" s="84"/>
      <c r="T68" s="84"/>
      <c r="U68" s="84"/>
      <c r="V68" s="84"/>
      <c r="W68" s="84"/>
      <c r="X68" s="84"/>
      <c r="Y68" s="20"/>
      <c r="Z68" s="20"/>
      <c r="AA68" s="20"/>
      <c r="AB68" s="20"/>
    </row>
    <row r="69" spans="2:24" ht="36.75" customHeight="1">
      <c r="B69" s="109" t="s">
        <v>24</v>
      </c>
      <c r="C69" s="110"/>
      <c r="D69" s="85"/>
      <c r="E69" s="85"/>
      <c r="F69" s="85"/>
      <c r="G69" s="85"/>
      <c r="H69" s="85"/>
      <c r="I69" s="86"/>
      <c r="J69" s="113">
        <f>J70</f>
        <v>4312.7</v>
      </c>
      <c r="K69" s="114"/>
      <c r="L69" s="115"/>
      <c r="M69" s="113">
        <f>M70</f>
        <v>1848.3</v>
      </c>
      <c r="N69" s="114"/>
      <c r="O69" s="115"/>
      <c r="P69" s="87"/>
      <c r="Q69" s="87"/>
      <c r="R69" s="87"/>
      <c r="S69" s="75"/>
      <c r="T69" s="75"/>
      <c r="U69" s="75"/>
      <c r="V69" s="88"/>
      <c r="W69" s="88"/>
      <c r="X69" s="88"/>
    </row>
    <row r="70" spans="2:24" ht="41.25" customHeight="1">
      <c r="B70" s="109" t="s">
        <v>25</v>
      </c>
      <c r="C70" s="110"/>
      <c r="D70" s="85"/>
      <c r="E70" s="85"/>
      <c r="F70" s="85"/>
      <c r="G70" s="85"/>
      <c r="H70" s="85"/>
      <c r="I70" s="85"/>
      <c r="J70" s="113">
        <f>J71</f>
        <v>4312.7</v>
      </c>
      <c r="K70" s="114"/>
      <c r="L70" s="115"/>
      <c r="M70" s="113">
        <f>M71</f>
        <v>1848.3</v>
      </c>
      <c r="N70" s="114"/>
      <c r="O70" s="115"/>
      <c r="P70" s="87"/>
      <c r="Q70" s="89"/>
      <c r="R70" s="89"/>
      <c r="S70" s="75"/>
      <c r="T70" s="75"/>
      <c r="U70" s="75"/>
      <c r="V70" s="75"/>
      <c r="W70" s="75"/>
      <c r="X70" s="75"/>
    </row>
    <row r="71" spans="2:24" ht="91.5" customHeight="1">
      <c r="B71" s="109" t="s">
        <v>27</v>
      </c>
      <c r="C71" s="110"/>
      <c r="D71" s="85"/>
      <c r="E71" s="85"/>
      <c r="F71" s="85"/>
      <c r="G71" s="85"/>
      <c r="H71" s="85"/>
      <c r="I71" s="85"/>
      <c r="J71" s="113">
        <f>J72</f>
        <v>4312.7</v>
      </c>
      <c r="K71" s="114"/>
      <c r="L71" s="115"/>
      <c r="M71" s="113">
        <f>M72</f>
        <v>1848.3</v>
      </c>
      <c r="N71" s="114"/>
      <c r="O71" s="115"/>
      <c r="P71" s="87"/>
      <c r="Q71" s="89"/>
      <c r="R71" s="89"/>
      <c r="S71" s="75"/>
      <c r="T71" s="75"/>
      <c r="U71" s="75"/>
      <c r="V71" s="75"/>
      <c r="W71" s="75"/>
      <c r="X71" s="75"/>
    </row>
    <row r="72" spans="2:24" ht="55.5" customHeight="1">
      <c r="B72" s="109" t="s">
        <v>26</v>
      </c>
      <c r="C72" s="110"/>
      <c r="D72" s="85"/>
      <c r="E72" s="85"/>
      <c r="F72" s="85"/>
      <c r="G72" s="85"/>
      <c r="H72" s="85"/>
      <c r="I72" s="85"/>
      <c r="J72" s="128">
        <v>4312.7</v>
      </c>
      <c r="K72" s="129"/>
      <c r="L72" s="130"/>
      <c r="M72" s="113">
        <v>1848.3</v>
      </c>
      <c r="N72" s="114"/>
      <c r="O72" s="115"/>
      <c r="P72" s="87"/>
      <c r="Q72" s="89"/>
      <c r="R72" s="89"/>
      <c r="S72" s="75"/>
      <c r="T72" s="75"/>
      <c r="U72" s="75"/>
      <c r="V72" s="75"/>
      <c r="W72" s="75"/>
      <c r="X72" s="75"/>
    </row>
    <row r="73" spans="2:24" ht="96" customHeight="1">
      <c r="B73" s="77"/>
      <c r="C73" s="77"/>
      <c r="D73" s="90"/>
      <c r="E73" s="90"/>
      <c r="F73" s="90"/>
      <c r="G73" s="90"/>
      <c r="H73" s="90"/>
      <c r="I73" s="90"/>
      <c r="J73" s="141" t="s">
        <v>106</v>
      </c>
      <c r="K73" s="141"/>
      <c r="L73" s="141"/>
      <c r="M73" s="142" t="s">
        <v>105</v>
      </c>
      <c r="N73" s="142"/>
      <c r="O73" s="142"/>
      <c r="P73" s="87"/>
      <c r="Q73" s="89"/>
      <c r="R73" s="89"/>
      <c r="S73" s="75"/>
      <c r="T73" s="75"/>
      <c r="U73" s="75"/>
      <c r="V73" s="75"/>
      <c r="W73" s="75"/>
      <c r="X73" s="75"/>
    </row>
    <row r="74" spans="2:15" ht="37.5" customHeight="1">
      <c r="B74" s="8"/>
      <c r="C74" s="8"/>
      <c r="D74" s="21"/>
      <c r="E74" s="21"/>
      <c r="F74" s="21"/>
      <c r="G74" s="21"/>
      <c r="H74" s="21"/>
      <c r="I74" s="21"/>
      <c r="J74" s="94"/>
      <c r="K74" s="94"/>
      <c r="L74" s="94"/>
      <c r="M74" s="94"/>
      <c r="N74" s="94"/>
      <c r="O74" s="94"/>
    </row>
    <row r="76" spans="1:24" s="105" customFormat="1" ht="102" customHeight="1">
      <c r="A76" s="100"/>
      <c r="B76" s="101"/>
      <c r="C76" s="123" t="s">
        <v>85</v>
      </c>
      <c r="D76" s="123"/>
      <c r="E76" s="123"/>
      <c r="F76" s="123"/>
      <c r="G76" s="123"/>
      <c r="H76" s="123"/>
      <c r="I76" s="123"/>
      <c r="J76" s="123"/>
      <c r="K76" s="123"/>
      <c r="L76" s="102"/>
      <c r="M76" s="102"/>
      <c r="N76" s="102"/>
      <c r="O76" s="102"/>
      <c r="P76" s="102"/>
      <c r="Q76" s="102"/>
      <c r="R76" s="103"/>
      <c r="S76" s="104"/>
      <c r="T76" s="104"/>
      <c r="U76" s="104"/>
      <c r="V76" s="122" t="s">
        <v>77</v>
      </c>
      <c r="W76" s="122"/>
      <c r="X76" s="104"/>
    </row>
    <row r="77" spans="1:18" s="22" customFormat="1" ht="31.5">
      <c r="A77" s="27"/>
      <c r="J77" s="95"/>
      <c r="K77" s="96"/>
      <c r="L77" s="96"/>
      <c r="M77" s="96"/>
      <c r="N77" s="96"/>
      <c r="O77" s="96"/>
      <c r="P77" s="96"/>
      <c r="Q77" s="97"/>
      <c r="R77" s="97"/>
    </row>
    <row r="78" spans="10:17" ht="18.75">
      <c r="J78" s="98"/>
      <c r="K78" s="25"/>
      <c r="L78" s="25"/>
      <c r="M78" s="25"/>
      <c r="N78" s="25"/>
      <c r="O78" s="25"/>
      <c r="P78" s="25"/>
      <c r="Q78" s="25"/>
    </row>
  </sheetData>
  <sheetProtection/>
  <mergeCells count="49">
    <mergeCell ref="B72:C72"/>
    <mergeCell ref="J72:L72"/>
    <mergeCell ref="M72:O72"/>
    <mergeCell ref="C76:K76"/>
    <mergeCell ref="V76:W76"/>
    <mergeCell ref="J73:L73"/>
    <mergeCell ref="M73:O73"/>
    <mergeCell ref="B70:C70"/>
    <mergeCell ref="J70:L70"/>
    <mergeCell ref="M70:O70"/>
    <mergeCell ref="B71:C71"/>
    <mergeCell ref="J71:L71"/>
    <mergeCell ref="M71:O71"/>
    <mergeCell ref="B67:O67"/>
    <mergeCell ref="B68:C68"/>
    <mergeCell ref="J68:L68"/>
    <mergeCell ref="M68:O68"/>
    <mergeCell ref="B69:C69"/>
    <mergeCell ref="J69:L69"/>
    <mergeCell ref="M69:O69"/>
    <mergeCell ref="B38:B39"/>
    <mergeCell ref="B42:B43"/>
    <mergeCell ref="B45:B46"/>
    <mergeCell ref="B51:X51"/>
    <mergeCell ref="B59:X59"/>
    <mergeCell ref="B65:X65"/>
    <mergeCell ref="B16:B17"/>
    <mergeCell ref="B20:B21"/>
    <mergeCell ref="B22:B23"/>
    <mergeCell ref="B25:B26"/>
    <mergeCell ref="B27:B28"/>
    <mergeCell ref="B32:B33"/>
    <mergeCell ref="V5:X5"/>
    <mergeCell ref="I6:J6"/>
    <mergeCell ref="B9:X9"/>
    <mergeCell ref="B11:B12"/>
    <mergeCell ref="B14:B15"/>
    <mergeCell ref="B7:X7"/>
    <mergeCell ref="B8:C8"/>
    <mergeCell ref="S1:X1"/>
    <mergeCell ref="B2:X2"/>
    <mergeCell ref="C3:V3"/>
    <mergeCell ref="W4:X4"/>
    <mergeCell ref="B5:B6"/>
    <mergeCell ref="C5:C6"/>
    <mergeCell ref="I5:L5"/>
    <mergeCell ref="M5:O5"/>
    <mergeCell ref="P5:R5"/>
    <mergeCell ref="S5:U5"/>
  </mergeCells>
  <printOptions/>
  <pageMargins left="0.1968503937007874" right="0" top="0.58" bottom="0.4724409448818898" header="0.7874015748031497" footer="0"/>
  <pageSetup fitToHeight="4" fitToWidth="1" horizontalDpi="600" verticalDpi="600" orientation="landscape" paperSize="9" scale="33" r:id="rId1"/>
  <headerFooter alignWithMargins="0">
    <oddFooter>&amp;R&amp;"Times New Roman,обычный"&amp;28Сторінка &amp;P</oddFooter>
  </headerFooter>
  <rowBreaks count="1" manualBreakCount="1">
    <brk id="58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sidorcom</dc:creator>
  <cp:keywords/>
  <dc:description/>
  <cp:lastModifiedBy>Майковська Юлія Миколаївна</cp:lastModifiedBy>
  <cp:lastPrinted>2020-01-31T09:59:15Z</cp:lastPrinted>
  <dcterms:created xsi:type="dcterms:W3CDTF">2002-07-22T10:53:13Z</dcterms:created>
  <dcterms:modified xsi:type="dcterms:W3CDTF">2020-01-31T09:59:26Z</dcterms:modified>
  <cp:category/>
  <cp:version/>
  <cp:contentType/>
  <cp:contentStatus/>
</cp:coreProperties>
</file>