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362" activeTab="0"/>
  </bookViews>
  <sheets>
    <sheet name="видатки" sheetId="1" r:id="rId1"/>
  </sheets>
  <definedNames>
    <definedName name="_xlnm.Print_Titles" localSheetId="0">'видатки'!$6:$7</definedName>
    <definedName name="_xlnm.Print_Area" localSheetId="0">'видатки'!$B$1:$X$77</definedName>
  </definedNames>
  <calcPr fullCalcOnLoad="1"/>
</workbook>
</file>

<file path=xl/sharedStrings.xml><?xml version="1.0" encoding="utf-8"?>
<sst xmlns="http://schemas.openxmlformats.org/spreadsheetml/2006/main" count="143" uniqueCount="118">
  <si>
    <t>Разом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</si>
  <si>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</si>
  <si>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</si>
  <si>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</si>
  <si>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</si>
  <si>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</si>
  <si>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</si>
  <si>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</si>
  <si>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</si>
  <si>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</si>
  <si>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</si>
  <si>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</si>
  <si>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</si>
  <si>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</si>
  <si>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</si>
  <si>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</si>
  <si>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</si>
  <si>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</si>
  <si>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Засоби масової інформації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</si>
  <si>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</si>
  <si>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</si>
  <si>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</si>
  <si>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Найменування</t>
  </si>
  <si>
    <t>Місцевий борг - разом</t>
  </si>
  <si>
    <t>Зовнішній борг</t>
  </si>
  <si>
    <t>Північна Екологічна Фінансова Корпорація (НЕФКО)</t>
  </si>
  <si>
    <t>Заборгованість за позиками, наданими міжнародними фінансовими організаціями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</si>
  <si>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</si>
  <si>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</si>
  <si>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</si>
  <si>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</si>
  <si>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</si>
  <si>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</si>
  <si>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</si>
  <si>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</si>
  <si>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</si>
  <si>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</si>
  <si>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8000</t>
  </si>
  <si>
    <t>9100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</si>
  <si>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</si>
  <si>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</si>
  <si>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</si>
  <si>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(видатки та кредитування, фінансування та боргові зобов'язання)</t>
  </si>
  <si>
    <t>7000</t>
  </si>
  <si>
    <t>Економічна діяльність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</si>
  <si>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</si>
  <si>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</si>
  <si>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</si>
  <si>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</si>
  <si>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</si>
  <si>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</si>
  <si>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</si>
  <si>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</si>
  <si>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8100</t>
  </si>
  <si>
    <t>8200</t>
  </si>
  <si>
    <t>8300</t>
  </si>
  <si>
    <t>8400</t>
  </si>
  <si>
    <t>8600</t>
  </si>
  <si>
    <t>8700</t>
  </si>
  <si>
    <t>9000</t>
  </si>
  <si>
    <t>9700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</si>
  <si>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</si>
  <si>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</si>
  <si>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</si>
  <si>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Обслуговування місцевого боргу</t>
  </si>
  <si>
    <t>Резервний фонд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</si>
  <si>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</si>
  <si>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8821</t>
  </si>
  <si>
    <t>8862</t>
  </si>
  <si>
    <t>8822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</si>
  <si>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</si>
  <si>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</si>
  <si>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С.А. Липова</t>
  </si>
  <si>
    <t>7700</t>
  </si>
  <si>
    <t>8500</t>
  </si>
  <si>
    <t>Нерозподілені трансферти з державного бюджету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</si>
  <si>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</si>
  <si>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 т. ч. субвенції з держбюджету</t>
  </si>
  <si>
    <t>1100</t>
  </si>
  <si>
    <t>Школи естетичного виховання</t>
  </si>
  <si>
    <r>
      <t xml:space="preserve">Освіта </t>
    </r>
    <r>
      <rPr>
        <b/>
        <i/>
        <sz val="20"/>
        <rFont val="Times New Roman"/>
        <family val="1"/>
      </rPr>
      <t>(з урахуванням шкіл естетичного виховання)</t>
    </r>
  </si>
  <si>
    <t>Відхилення касових видатків за 2019 рік до 2018 року, %</t>
  </si>
  <si>
    <t>401101</t>
  </si>
  <si>
    <t>Довгострокові зобов'язання</t>
  </si>
  <si>
    <t>401000</t>
  </si>
  <si>
    <t>Запозичення</t>
  </si>
  <si>
    <t>401202</t>
  </si>
  <si>
    <t>Середньострокові запозичення</t>
  </si>
  <si>
    <t>402000</t>
  </si>
  <si>
    <t>Погашення</t>
  </si>
  <si>
    <t>Всього</t>
  </si>
  <si>
    <t>1.1. ВИДАТКИ</t>
  </si>
  <si>
    <t>1.2. КРЕДИТУВАННЯ</t>
  </si>
  <si>
    <t>I. ВИДАТКИ ТА КРЕДИТУВАННЯ МІСЬКОГО БЮДЖЕТУ</t>
  </si>
  <si>
    <t>II. ФІНАНСУВАННЯ*</t>
  </si>
  <si>
    <t>III. МІСЦЕВИЙ БОРГ</t>
  </si>
  <si>
    <t>Затверджено з урахуванням змін на 2020 рік, тис. грн.</t>
  </si>
  <si>
    <t>Відсоток виконання до затвердженого з урахуванням змін за 2020 рік, %</t>
  </si>
  <si>
    <t>Директор департаменту фінансів, економіки та інвестицій Сумської міської ради</t>
  </si>
  <si>
    <t>9500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</si>
  <si>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</si>
  <si>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</si>
  <si>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</si>
  <si>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</si>
  <si>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</si>
  <si>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</si>
  <si>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</si>
  <si>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Освіта (без урахуванням шкіл естетичного виховання)</t>
  </si>
  <si>
    <r>
      <t>Культура і мистецтво</t>
    </r>
    <r>
      <rPr>
        <b/>
        <i/>
        <sz val="20"/>
        <rFont val="Times New Roman"/>
        <family val="1"/>
      </rPr>
      <t xml:space="preserve"> (без урахування шкіл естетичного виховання)</t>
    </r>
  </si>
  <si>
    <t>Аналіз показників щодо виконання видаткової частини                                                          бюджету Сумської міської об'єднаної територіальної громади                                                 за 2020 рік у порівнянні з 2019 роком</t>
  </si>
  <si>
    <t>Касові видатки за 2019 рік,  тис. грн.</t>
  </si>
  <si>
    <t>Касові видатки за 2020 рік,  тис. грн.</t>
  </si>
  <si>
    <t>Станом на 31.12.2019 року, тис. грн.</t>
  </si>
  <si>
    <t>Станом на 31.12.2020 року, тис. грн.</t>
  </si>
  <si>
    <t>в 1,4 рази</t>
  </si>
  <si>
    <r>
      <t>* Станом на 01.01.2020 року на рахунках бюджету Сумської міської ОТГ залишок коштів склав - 25 095,7 тис. грн., з них загального фонду - 18 575,8 тис. грн., спеціального фонду - 6 519,9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Станом на 31.12.2020 року направлено на видатки та кредитування -</t>
    </r>
    <r>
      <rPr>
        <i/>
        <sz val="20"/>
        <color indexed="10"/>
        <rFont val="Times New Roman"/>
        <family val="1"/>
      </rPr>
      <t xml:space="preserve"> </t>
    </r>
    <r>
      <rPr>
        <i/>
        <sz val="20"/>
        <rFont val="Times New Roman"/>
        <family val="1"/>
      </rPr>
      <t xml:space="preserve">23 614,5 тис. гривень, з них загального фонду - 4 203,8 тис. гривень, спеціального фонду - 19 410,7 тис. гривень, зокрема шляхом передачі коштів із загального фонду бюджету до бюджету розвитку - 12 891,0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</si>
  <si>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Культура і мистецтво              (з урахування шкіл естетичного виховання)</t>
  </si>
  <si>
    <r>
      <t>Дотації з місцевого бюджету іншим бюджетам</t>
    </r>
    <r>
      <rPr>
        <i/>
        <sz val="20"/>
        <rFont val="Times New Roman"/>
        <family val="1"/>
      </rPr>
      <t xml:space="preserve"> (реверсна дотація)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</si>
</sst>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"/>
    <numFmt numFmtId="188" formatCode="0.000"/>
  </numFmts>
  <fonts count="5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b/>
      <i/>
      <sz val="15"/>
      <name val="Times New Roman"/>
      <family val="1"/>
    </font>
    <font>
      <sz val="18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sz val="25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35"/>
      <name val="Times New Roman"/>
      <family val="1"/>
    </font>
    <font>
      <i/>
      <sz val="20"/>
      <color indexed="10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5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7" fontId="3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186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6" fontId="15" fillId="0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186" fontId="17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87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vertical="center" wrapText="1"/>
    </xf>
    <xf numFmtId="186" fontId="15" fillId="0" borderId="10" xfId="0" applyNumberFormat="1" applyFont="1" applyFill="1" applyBorder="1" applyAlignment="1" applyProtection="1">
      <alignment horizontal="right" vertical="center" wrapText="1"/>
      <protection/>
    </xf>
    <xf numFmtId="186" fontId="15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 wrapText="1"/>
    </xf>
    <xf numFmtId="186" fontId="14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187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2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186" fontId="15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showZeros="0" tabSelected="1" view="pageBreakPreview" zoomScale="40" zoomScaleSheetLayoutView="40" zoomScalePageLayoutView="0" workbookViewId="0" topLeftCell="B74">
      <selection activeCell="J2" sqref="J2:S2"/>
    </sheetView>
  </sheetViews>
  <sheetFormatPr defaultColWidth="9.140625" defaultRowHeight="12.75" outlineLevelCol="1"/>
  <cols>
    <col min="1" max="1" width="12.00390625" style="5" hidden="1" customWidth="1"/>
    <col min="2" max="2" width="17.28125" style="1" customWidth="1" outlineLevel="1"/>
    <col min="3" max="3" width="50.00390625" style="1" customWidth="1"/>
    <col min="4" max="4" width="17.8515625" style="1" hidden="1" customWidth="1"/>
    <col min="5" max="5" width="16.57421875" style="1" hidden="1" customWidth="1"/>
    <col min="6" max="6" width="14.00390625" style="1" hidden="1" customWidth="1"/>
    <col min="7" max="7" width="15.7109375" style="1" hidden="1" customWidth="1"/>
    <col min="8" max="8" width="11.57421875" style="1" hidden="1" customWidth="1"/>
    <col min="9" max="9" width="5.7109375" style="1" hidden="1" customWidth="1"/>
    <col min="10" max="10" width="26.421875" style="94" customWidth="1"/>
    <col min="11" max="11" width="28.00390625" style="44" customWidth="1"/>
    <col min="12" max="12" width="24.00390625" style="44" customWidth="1"/>
    <col min="13" max="13" width="24.28125" style="72" customWidth="1"/>
    <col min="14" max="14" width="26.7109375" style="44" customWidth="1"/>
    <col min="15" max="15" width="25.140625" style="44" customWidth="1"/>
    <col min="16" max="16" width="25.00390625" style="72" customWidth="1"/>
    <col min="17" max="17" width="26.421875" style="44" customWidth="1"/>
    <col min="18" max="18" width="23.00390625" style="44" customWidth="1"/>
    <col min="19" max="19" width="21.57421875" style="69" customWidth="1"/>
    <col min="20" max="20" width="26.28125" style="70" customWidth="1"/>
    <col min="21" max="21" width="21.7109375" style="71" customWidth="1"/>
    <col min="22" max="22" width="22.28125" style="10" hidden="1" customWidth="1"/>
    <col min="23" max="23" width="26.7109375" style="10" hidden="1" customWidth="1"/>
    <col min="24" max="24" width="19.140625" style="10" hidden="1" customWidth="1"/>
    <col min="25" max="25" width="18.421875" style="1" customWidth="1"/>
    <col min="26" max="26" width="9.421875" style="1" bestFit="1" customWidth="1"/>
    <col min="27" max="16384" width="9.140625" style="1" customWidth="1"/>
  </cols>
  <sheetData>
    <row r="1" spans="1:24" s="44" customFormat="1" ht="35.25" customHeight="1">
      <c r="A1" s="78"/>
      <c r="J1" s="79"/>
      <c r="S1" s="105" t="s">
        <v>39</v>
      </c>
      <c r="T1" s="105"/>
      <c r="U1" s="105"/>
      <c r="V1" s="105"/>
      <c r="W1" s="105"/>
      <c r="X1" s="105"/>
    </row>
    <row r="2" spans="1:24" s="81" customFormat="1" ht="138" customHeight="1">
      <c r="A2" s="80"/>
      <c r="C2" s="46"/>
      <c r="D2" s="46"/>
      <c r="E2" s="46"/>
      <c r="F2" s="46"/>
      <c r="G2" s="46"/>
      <c r="H2" s="46"/>
      <c r="I2" s="46"/>
      <c r="J2" s="95" t="s">
        <v>109</v>
      </c>
      <c r="K2" s="95"/>
      <c r="L2" s="95"/>
      <c r="M2" s="95"/>
      <c r="N2" s="95"/>
      <c r="O2" s="95"/>
      <c r="P2" s="95"/>
      <c r="Q2" s="95"/>
      <c r="R2" s="95"/>
      <c r="S2" s="95"/>
      <c r="T2" s="46"/>
      <c r="U2" s="46"/>
      <c r="V2" s="46"/>
      <c r="W2" s="46"/>
      <c r="X2" s="46"/>
    </row>
    <row r="3" spans="1:24" s="81" customFormat="1" ht="33" customHeight="1">
      <c r="A3" s="80"/>
      <c r="B3" s="4"/>
      <c r="C3" s="106" t="s">
        <v>42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4"/>
      <c r="X3" s="4"/>
    </row>
    <row r="4" spans="1:24" s="81" customFormat="1" ht="12.75" customHeight="1" hidden="1" thickBot="1">
      <c r="A4" s="80"/>
      <c r="B4" s="4"/>
      <c r="C4" s="43"/>
      <c r="D4" s="43"/>
      <c r="E4" s="43"/>
      <c r="F4" s="43"/>
      <c r="G4" s="43"/>
      <c r="H4" s="43"/>
      <c r="I4" s="43"/>
      <c r="J4" s="57"/>
      <c r="K4" s="43"/>
      <c r="L4" s="43"/>
      <c r="M4" s="57"/>
      <c r="N4" s="43"/>
      <c r="O4" s="43"/>
      <c r="P4" s="57"/>
      <c r="Q4" s="43"/>
      <c r="R4" s="43"/>
      <c r="S4" s="57"/>
      <c r="T4" s="43"/>
      <c r="U4" s="58"/>
      <c r="V4" s="43"/>
      <c r="W4" s="107"/>
      <c r="X4" s="107"/>
    </row>
    <row r="5" spans="1:24" s="83" customFormat="1" ht="12.75" customHeight="1">
      <c r="A5" s="8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5"/>
      <c r="X5" s="45"/>
    </row>
    <row r="6" spans="1:24" s="2" customFormat="1" ht="72.75" customHeight="1">
      <c r="A6" s="11"/>
      <c r="B6" s="101" t="s">
        <v>40</v>
      </c>
      <c r="C6" s="101" t="s">
        <v>41</v>
      </c>
      <c r="D6" s="54" t="s">
        <v>10</v>
      </c>
      <c r="E6" s="54"/>
      <c r="F6" s="54"/>
      <c r="G6" s="54"/>
      <c r="H6" s="54"/>
      <c r="I6" s="100" t="s">
        <v>110</v>
      </c>
      <c r="J6" s="100"/>
      <c r="K6" s="100"/>
      <c r="L6" s="100"/>
      <c r="M6" s="100" t="s">
        <v>96</v>
      </c>
      <c r="N6" s="100"/>
      <c r="O6" s="100"/>
      <c r="P6" s="100" t="s">
        <v>111</v>
      </c>
      <c r="Q6" s="100"/>
      <c r="R6" s="100"/>
      <c r="S6" s="100" t="s">
        <v>97</v>
      </c>
      <c r="T6" s="100"/>
      <c r="U6" s="100"/>
      <c r="V6" s="100" t="s">
        <v>81</v>
      </c>
      <c r="W6" s="100"/>
      <c r="X6" s="100"/>
    </row>
    <row r="7" spans="1:24" s="2" customFormat="1" ht="55.5" customHeight="1">
      <c r="A7" s="11"/>
      <c r="B7" s="101"/>
      <c r="C7" s="101"/>
      <c r="D7" s="54"/>
      <c r="E7" s="54"/>
      <c r="F7" s="18" t="s">
        <v>7</v>
      </c>
      <c r="G7" s="18" t="s">
        <v>8</v>
      </c>
      <c r="H7" s="54"/>
      <c r="I7" s="100" t="s">
        <v>11</v>
      </c>
      <c r="J7" s="100"/>
      <c r="K7" s="18" t="s">
        <v>12</v>
      </c>
      <c r="L7" s="53" t="s">
        <v>0</v>
      </c>
      <c r="M7" s="18" t="s">
        <v>11</v>
      </c>
      <c r="N7" s="18" t="s">
        <v>12</v>
      </c>
      <c r="O7" s="18" t="s">
        <v>0</v>
      </c>
      <c r="P7" s="18" t="s">
        <v>11</v>
      </c>
      <c r="Q7" s="18" t="s">
        <v>12</v>
      </c>
      <c r="R7" s="18" t="s">
        <v>0</v>
      </c>
      <c r="S7" s="53" t="s">
        <v>11</v>
      </c>
      <c r="T7" s="18" t="s">
        <v>12</v>
      </c>
      <c r="U7" s="18" t="s">
        <v>0</v>
      </c>
      <c r="V7" s="53" t="s">
        <v>11</v>
      </c>
      <c r="W7" s="18" t="s">
        <v>12</v>
      </c>
      <c r="X7" s="18" t="s">
        <v>0</v>
      </c>
    </row>
    <row r="8" spans="1:25" s="39" customFormat="1" ht="30" customHeight="1">
      <c r="A8" s="11"/>
      <c r="B8" s="102" t="s">
        <v>93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2"/>
    </row>
    <row r="9" spans="1:24" s="2" customFormat="1" ht="49.5" customHeight="1">
      <c r="A9" s="11"/>
      <c r="B9" s="101" t="s">
        <v>90</v>
      </c>
      <c r="C9" s="101"/>
      <c r="D9" s="54"/>
      <c r="E9" s="54"/>
      <c r="F9" s="18"/>
      <c r="G9" s="18"/>
      <c r="H9" s="54"/>
      <c r="I9" s="18"/>
      <c r="J9" s="21">
        <f>J62+J52</f>
        <v>2478655.8000000003</v>
      </c>
      <c r="K9" s="21">
        <f aca="true" t="shared" si="0" ref="K9:R9">K62+K52</f>
        <v>507757.3</v>
      </c>
      <c r="L9" s="21">
        <f t="shared" si="0"/>
        <v>2986413.1000000006</v>
      </c>
      <c r="M9" s="21">
        <f t="shared" si="0"/>
        <v>2099593.7</v>
      </c>
      <c r="N9" s="21">
        <f t="shared" si="0"/>
        <v>691601.3</v>
      </c>
      <c r="O9" s="21">
        <f t="shared" si="0"/>
        <v>2791194.9999999995</v>
      </c>
      <c r="P9" s="21">
        <f t="shared" si="0"/>
        <v>2016066.1999999997</v>
      </c>
      <c r="Q9" s="21">
        <f t="shared" si="0"/>
        <v>575755.7999999999</v>
      </c>
      <c r="R9" s="21">
        <f t="shared" si="0"/>
        <v>2591822</v>
      </c>
      <c r="S9" s="21">
        <f>(P9/M9)*100</f>
        <v>96.02173029953364</v>
      </c>
      <c r="T9" s="21">
        <f>(Q9/N9)*100</f>
        <v>83.24967000495805</v>
      </c>
      <c r="U9" s="21">
        <f>(R9/O9)*100</f>
        <v>92.85707376231329</v>
      </c>
      <c r="V9" s="21">
        <f>P9/J9*100-100</f>
        <v>-18.662922056382357</v>
      </c>
      <c r="W9" s="21">
        <f>Q9/K9*100-100</f>
        <v>13.391929569501016</v>
      </c>
      <c r="X9" s="21">
        <f>R9/L9*100-100</f>
        <v>-13.212877347745376</v>
      </c>
    </row>
    <row r="10" spans="1:25" s="40" customFormat="1" ht="36.75" customHeight="1">
      <c r="A10" s="84"/>
      <c r="B10" s="102" t="s">
        <v>91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85"/>
    </row>
    <row r="11" spans="1:24" s="8" customFormat="1" ht="32.25" customHeight="1">
      <c r="A11" s="12">
        <v>10116</v>
      </c>
      <c r="B11" s="47" t="s">
        <v>27</v>
      </c>
      <c r="C11" s="48" t="s">
        <v>1</v>
      </c>
      <c r="D11" s="19" t="e">
        <f aca="true" t="shared" si="1" ref="D11:D23">SUM(E11+H11)</f>
        <v>#REF!</v>
      </c>
      <c r="E11" s="19" t="e">
        <f>SUM(#REF!)</f>
        <v>#REF!</v>
      </c>
      <c r="F11" s="19" t="e">
        <f>SUM(#REF!)</f>
        <v>#REF!</v>
      </c>
      <c r="G11" s="19" t="e">
        <f>SUM(#REF!)</f>
        <v>#REF!</v>
      </c>
      <c r="H11" s="19" t="e">
        <f>SUM(#REF!)</f>
        <v>#REF!</v>
      </c>
      <c r="I11" s="49">
        <v>27922.799</v>
      </c>
      <c r="J11" s="21">
        <v>217695.8</v>
      </c>
      <c r="K11" s="21">
        <v>10406.8</v>
      </c>
      <c r="L11" s="21">
        <f>J11+K11</f>
        <v>228102.59999999998</v>
      </c>
      <c r="M11" s="21">
        <v>250994</v>
      </c>
      <c r="N11" s="21">
        <v>3434.5</v>
      </c>
      <c r="O11" s="21">
        <f>M11+N11</f>
        <v>254428.5</v>
      </c>
      <c r="P11" s="21">
        <v>247216.9</v>
      </c>
      <c r="Q11" s="21">
        <v>2933.6</v>
      </c>
      <c r="R11" s="21">
        <f aca="true" t="shared" si="2" ref="R11:R51">P11+Q11</f>
        <v>250150.5</v>
      </c>
      <c r="S11" s="21">
        <f>(P11/M11)*100</f>
        <v>98.49514331019866</v>
      </c>
      <c r="T11" s="21">
        <f>(Q11/N11)*100</f>
        <v>85.41563546367739</v>
      </c>
      <c r="U11" s="21">
        <f>(R11/O11)*100</f>
        <v>98.31858459252796</v>
      </c>
      <c r="V11" s="21">
        <f>P11/J11*100-100</f>
        <v>13.560711782220892</v>
      </c>
      <c r="W11" s="21">
        <f>Q11/K11*100-100</f>
        <v>-71.81073913210592</v>
      </c>
      <c r="X11" s="21">
        <f>R11/L11*100-100</f>
        <v>9.66578197705769</v>
      </c>
    </row>
    <row r="12" spans="1:24" s="8" customFormat="1" ht="85.5" customHeight="1">
      <c r="A12" s="12">
        <v>70000</v>
      </c>
      <c r="B12" s="98" t="s">
        <v>28</v>
      </c>
      <c r="C12" s="48" t="s">
        <v>80</v>
      </c>
      <c r="D12" s="22" t="e">
        <f t="shared" si="1"/>
        <v>#REF!</v>
      </c>
      <c r="E12" s="22" t="e">
        <f>SUM(#REF!+#REF!+#REF!+#REF!+#REF!+#REF!+#REF!+#REF!+#REF!+#REF!+#REF!+#REF!+#REF!)</f>
        <v>#REF!</v>
      </c>
      <c r="F12" s="23" t="e">
        <f>SUM(#REF!+#REF!+#REF!+#REF!+#REF!+#REF!+#REF!+#REF!+#REF!+#REF!+#REF!+#REF!+#REF!)</f>
        <v>#REF!</v>
      </c>
      <c r="G12" s="23" t="e">
        <f>SUM(#REF!+#REF!+#REF!+#REF!+#REF!+#REF!+#REF!+#REF!+#REF!+#REF!+#REF!+#REF!+#REF!)</f>
        <v>#REF!</v>
      </c>
      <c r="H12" s="23" t="e">
        <f>SUM(#REF!+#REF!+#REF!+#REF!+#REF!+#REF!+#REF!+#REF!+#REF!+#REF!+#REF!+#REF!+#REF!)</f>
        <v>#REF!</v>
      </c>
      <c r="I12" s="21">
        <v>197276.10109</v>
      </c>
      <c r="J12" s="21">
        <v>864793.7</v>
      </c>
      <c r="K12" s="21">
        <v>78329.1</v>
      </c>
      <c r="L12" s="21">
        <f>J12+K12</f>
        <v>943122.7999999999</v>
      </c>
      <c r="M12" s="21">
        <v>953175.1</v>
      </c>
      <c r="N12" s="21">
        <v>66983.2</v>
      </c>
      <c r="O12" s="21">
        <f aca="true" t="shared" si="3" ref="O12:O51">M12+N12</f>
        <v>1020158.2999999999</v>
      </c>
      <c r="P12" s="21">
        <v>930807.8</v>
      </c>
      <c r="Q12" s="21">
        <v>44343.8</v>
      </c>
      <c r="R12" s="21">
        <f t="shared" si="2"/>
        <v>975151.6000000001</v>
      </c>
      <c r="S12" s="21">
        <f aca="true" t="shared" si="4" ref="S12:S52">(P12/M12)*100</f>
        <v>97.65339023228786</v>
      </c>
      <c r="T12" s="21">
        <f aca="true" t="shared" si="5" ref="T12:T52">(Q12/N12)*100</f>
        <v>66.20137586738169</v>
      </c>
      <c r="U12" s="21">
        <f aca="true" t="shared" si="6" ref="U12:U52">(R12/O12)*100</f>
        <v>95.58826311563608</v>
      </c>
      <c r="V12" s="21">
        <f aca="true" t="shared" si="7" ref="V12:V52">P12/J12*100-100</f>
        <v>7.633508430970309</v>
      </c>
      <c r="W12" s="21">
        <f aca="true" t="shared" si="8" ref="W12:W52">Q12/K12*100-100</f>
        <v>-43.3878341510371</v>
      </c>
      <c r="X12" s="21">
        <f aca="true" t="shared" si="9" ref="X12:X52">R12/L12*100-100</f>
        <v>3.3960370802190454</v>
      </c>
    </row>
    <row r="13" spans="1:24" s="2" customFormat="1" ht="24.75" customHeight="1" hidden="1">
      <c r="A13" s="11"/>
      <c r="B13" s="98"/>
      <c r="C13" s="24" t="s">
        <v>77</v>
      </c>
      <c r="D13" s="25"/>
      <c r="E13" s="25"/>
      <c r="F13" s="26"/>
      <c r="G13" s="26"/>
      <c r="H13" s="26"/>
      <c r="I13" s="20"/>
      <c r="J13" s="20"/>
      <c r="K13" s="20"/>
      <c r="L13" s="20">
        <f aca="true" t="shared" si="10" ref="L13:L24">J13+K13</f>
        <v>0</v>
      </c>
      <c r="M13" s="20"/>
      <c r="N13" s="20"/>
      <c r="O13" s="20">
        <f t="shared" si="3"/>
        <v>0</v>
      </c>
      <c r="P13" s="20"/>
      <c r="Q13" s="20"/>
      <c r="R13" s="20">
        <f t="shared" si="2"/>
        <v>0</v>
      </c>
      <c r="S13" s="20" t="e">
        <f t="shared" si="4"/>
        <v>#DIV/0!</v>
      </c>
      <c r="T13" s="20" t="e">
        <f t="shared" si="5"/>
        <v>#DIV/0!</v>
      </c>
      <c r="U13" s="20" t="e">
        <f t="shared" si="6"/>
        <v>#DIV/0!</v>
      </c>
      <c r="V13" s="20" t="e">
        <f t="shared" si="7"/>
        <v>#DIV/0!</v>
      </c>
      <c r="W13" s="20" t="e">
        <f t="shared" si="8"/>
        <v>#DIV/0!</v>
      </c>
      <c r="X13" s="20" t="e">
        <f t="shared" si="9"/>
        <v>#DIV/0!</v>
      </c>
    </row>
    <row r="14" spans="1:25" s="17" customFormat="1" ht="87" customHeight="1">
      <c r="A14" s="16"/>
      <c r="B14" s="98"/>
      <c r="C14" s="50" t="s">
        <v>107</v>
      </c>
      <c r="D14" s="27"/>
      <c r="E14" s="27"/>
      <c r="F14" s="28"/>
      <c r="G14" s="28"/>
      <c r="H14" s="28"/>
      <c r="I14" s="29"/>
      <c r="J14" s="29">
        <f>J12-J15</f>
        <v>830185.5</v>
      </c>
      <c r="K14" s="29">
        <f>K12-K15</f>
        <v>76273.3</v>
      </c>
      <c r="L14" s="29">
        <f>J14+K14</f>
        <v>906458.8</v>
      </c>
      <c r="M14" s="29">
        <f>M12-M15</f>
        <v>913949.9</v>
      </c>
      <c r="N14" s="29">
        <f>N12-N15</f>
        <v>63646.6</v>
      </c>
      <c r="O14" s="29">
        <f>M14+N14</f>
        <v>977596.5</v>
      </c>
      <c r="P14" s="29">
        <f>P12-P15</f>
        <v>891759</v>
      </c>
      <c r="Q14" s="29">
        <f>Q12-Q15</f>
        <v>41046.9</v>
      </c>
      <c r="R14" s="29">
        <f>R12-R15</f>
        <v>932805.9000000001</v>
      </c>
      <c r="S14" s="29">
        <f t="shared" si="4"/>
        <v>97.57197850779347</v>
      </c>
      <c r="T14" s="29">
        <f t="shared" si="5"/>
        <v>64.4918974462108</v>
      </c>
      <c r="U14" s="29">
        <f t="shared" si="6"/>
        <v>95.41829374389128</v>
      </c>
      <c r="V14" s="29">
        <f>P14/J14*100-100</f>
        <v>7.416836357657417</v>
      </c>
      <c r="W14" s="29">
        <f>Q14/K14*100-100</f>
        <v>-46.184444622167916</v>
      </c>
      <c r="X14" s="29">
        <f>R14/L14*100-100</f>
        <v>2.9065965270567347</v>
      </c>
      <c r="Y14" s="74"/>
    </row>
    <row r="15" spans="1:25" s="2" customFormat="1" ht="56.25" customHeight="1">
      <c r="A15" s="11"/>
      <c r="B15" s="52" t="s">
        <v>78</v>
      </c>
      <c r="C15" s="24" t="s">
        <v>79</v>
      </c>
      <c r="D15" s="25"/>
      <c r="E15" s="25"/>
      <c r="F15" s="26"/>
      <c r="G15" s="26"/>
      <c r="H15" s="26"/>
      <c r="I15" s="20"/>
      <c r="J15" s="20">
        <v>34608.2</v>
      </c>
      <c r="K15" s="20">
        <v>2055.8</v>
      </c>
      <c r="L15" s="20">
        <f t="shared" si="10"/>
        <v>36664</v>
      </c>
      <c r="M15" s="20">
        <v>39225.2</v>
      </c>
      <c r="N15" s="20">
        <v>3336.6</v>
      </c>
      <c r="O15" s="20">
        <f t="shared" si="3"/>
        <v>42561.799999999996</v>
      </c>
      <c r="P15" s="20">
        <v>39048.8</v>
      </c>
      <c r="Q15" s="20">
        <v>3296.9</v>
      </c>
      <c r="R15" s="20">
        <f t="shared" si="2"/>
        <v>42345.700000000004</v>
      </c>
      <c r="S15" s="20">
        <f t="shared" si="4"/>
        <v>99.55028909986439</v>
      </c>
      <c r="T15" s="20">
        <f t="shared" si="5"/>
        <v>98.81016603728347</v>
      </c>
      <c r="U15" s="20">
        <f t="shared" si="6"/>
        <v>99.49226771424144</v>
      </c>
      <c r="V15" s="20">
        <f t="shared" si="7"/>
        <v>12.831063158442248</v>
      </c>
      <c r="W15" s="20">
        <f t="shared" si="8"/>
        <v>60.370658624379814</v>
      </c>
      <c r="X15" s="20">
        <f t="shared" si="9"/>
        <v>15.496672485271674</v>
      </c>
      <c r="Y15" s="75"/>
    </row>
    <row r="16" spans="1:25" s="8" customFormat="1" ht="37.5" customHeight="1">
      <c r="A16" s="12">
        <v>80000</v>
      </c>
      <c r="B16" s="98" t="s">
        <v>29</v>
      </c>
      <c r="C16" s="48" t="s">
        <v>2</v>
      </c>
      <c r="D16" s="19" t="e">
        <f t="shared" si="1"/>
        <v>#REF!</v>
      </c>
      <c r="E16" s="19" t="e">
        <f>SUM(#REF!)</f>
        <v>#REF!</v>
      </c>
      <c r="F16" s="19" t="e">
        <f>SUM(#REF!)</f>
        <v>#REF!</v>
      </c>
      <c r="G16" s="19" t="e">
        <f>SUM(#REF!)</f>
        <v>#REF!</v>
      </c>
      <c r="H16" s="19" t="e">
        <f>SUM(#REF!)</f>
        <v>#REF!</v>
      </c>
      <c r="I16" s="49">
        <v>128808.022</v>
      </c>
      <c r="J16" s="21">
        <v>341243.3</v>
      </c>
      <c r="K16" s="21">
        <v>24065.4</v>
      </c>
      <c r="L16" s="21">
        <f t="shared" si="10"/>
        <v>365308.7</v>
      </c>
      <c r="M16" s="21">
        <v>188261.8</v>
      </c>
      <c r="N16" s="21">
        <v>66954.7</v>
      </c>
      <c r="O16" s="21">
        <f t="shared" si="3"/>
        <v>255216.5</v>
      </c>
      <c r="P16" s="21">
        <v>179884</v>
      </c>
      <c r="Q16" s="21">
        <v>66941.4</v>
      </c>
      <c r="R16" s="21">
        <f t="shared" si="2"/>
        <v>246825.4</v>
      </c>
      <c r="S16" s="21">
        <f t="shared" si="4"/>
        <v>95.54992037683694</v>
      </c>
      <c r="T16" s="21">
        <f t="shared" si="5"/>
        <v>99.98013582317597</v>
      </c>
      <c r="U16" s="21">
        <f t="shared" si="6"/>
        <v>96.71216398626264</v>
      </c>
      <c r="V16" s="21">
        <f t="shared" si="7"/>
        <v>-47.28570495010451</v>
      </c>
      <c r="W16" s="21">
        <f t="shared" si="8"/>
        <v>178.16450173277815</v>
      </c>
      <c r="X16" s="21">
        <f t="shared" si="9"/>
        <v>-32.433747129482555</v>
      </c>
      <c r="Y16" s="76">
        <f>Y14-Y15</f>
        <v>0</v>
      </c>
    </row>
    <row r="17" spans="1:24" s="2" customFormat="1" ht="22.5" customHeight="1" hidden="1">
      <c r="A17" s="11"/>
      <c r="B17" s="98"/>
      <c r="C17" s="24" t="s">
        <v>77</v>
      </c>
      <c r="D17" s="30"/>
      <c r="E17" s="30"/>
      <c r="F17" s="30"/>
      <c r="G17" s="30"/>
      <c r="H17" s="30"/>
      <c r="I17" s="51"/>
      <c r="J17" s="20"/>
      <c r="K17" s="20"/>
      <c r="L17" s="20">
        <f t="shared" si="10"/>
        <v>0</v>
      </c>
      <c r="M17" s="20"/>
      <c r="N17" s="20"/>
      <c r="O17" s="20">
        <f t="shared" si="3"/>
        <v>0</v>
      </c>
      <c r="P17" s="20"/>
      <c r="Q17" s="20"/>
      <c r="R17" s="20">
        <f t="shared" si="2"/>
        <v>0</v>
      </c>
      <c r="S17" s="20" t="e">
        <f t="shared" si="4"/>
        <v>#DIV/0!</v>
      </c>
      <c r="T17" s="20" t="e">
        <f t="shared" si="5"/>
        <v>#DIV/0!</v>
      </c>
      <c r="U17" s="20" t="e">
        <f t="shared" si="6"/>
        <v>#DIV/0!</v>
      </c>
      <c r="V17" s="20" t="e">
        <f t="shared" si="7"/>
        <v>#DIV/0!</v>
      </c>
      <c r="W17" s="20" t="e">
        <f t="shared" si="8"/>
        <v>#DIV/0!</v>
      </c>
      <c r="X17" s="20" t="e">
        <f t="shared" si="9"/>
        <v>#DIV/0!</v>
      </c>
    </row>
    <row r="18" spans="1:24" s="8" customFormat="1" ht="50.25" customHeight="1">
      <c r="A18" s="12">
        <v>90000</v>
      </c>
      <c r="B18" s="98" t="s">
        <v>30</v>
      </c>
      <c r="C18" s="48" t="s">
        <v>3</v>
      </c>
      <c r="D18" s="18" t="e">
        <f t="shared" si="1"/>
        <v>#REF!</v>
      </c>
      <c r="E18" s="18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8" s="1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8" s="1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8" s="1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8" s="49">
        <v>143038.03754</v>
      </c>
      <c r="J18" s="21">
        <v>601662.8</v>
      </c>
      <c r="K18" s="21">
        <v>7697.1</v>
      </c>
      <c r="L18" s="21">
        <f t="shared" si="10"/>
        <v>609359.9</v>
      </c>
      <c r="M18" s="21">
        <v>111931.3</v>
      </c>
      <c r="N18" s="21">
        <v>4722.7</v>
      </c>
      <c r="O18" s="21">
        <f t="shared" si="3"/>
        <v>116654</v>
      </c>
      <c r="P18" s="21">
        <v>99355.2</v>
      </c>
      <c r="Q18" s="21">
        <v>5134.4</v>
      </c>
      <c r="R18" s="21">
        <f t="shared" si="2"/>
        <v>104489.59999999999</v>
      </c>
      <c r="S18" s="21">
        <f t="shared" si="4"/>
        <v>88.76444747805127</v>
      </c>
      <c r="T18" s="21">
        <f t="shared" si="5"/>
        <v>108.71747093823447</v>
      </c>
      <c r="U18" s="21">
        <f t="shared" si="6"/>
        <v>89.57223927169234</v>
      </c>
      <c r="V18" s="21">
        <f t="shared" si="7"/>
        <v>-83.48656423498345</v>
      </c>
      <c r="W18" s="21">
        <f t="shared" si="8"/>
        <v>-33.29435761520574</v>
      </c>
      <c r="X18" s="21">
        <f t="shared" si="9"/>
        <v>-82.85256381327358</v>
      </c>
    </row>
    <row r="19" spans="1:24" s="2" customFormat="1" ht="24.75" customHeight="1" hidden="1">
      <c r="A19" s="11"/>
      <c r="B19" s="98"/>
      <c r="C19" s="24" t="s">
        <v>77</v>
      </c>
      <c r="D19" s="31"/>
      <c r="E19" s="31"/>
      <c r="F19" s="30"/>
      <c r="G19" s="30"/>
      <c r="H19" s="30"/>
      <c r="I19" s="51"/>
      <c r="J19" s="20"/>
      <c r="K19" s="20"/>
      <c r="L19" s="20">
        <f t="shared" si="10"/>
        <v>0</v>
      </c>
      <c r="M19" s="20"/>
      <c r="N19" s="20"/>
      <c r="O19" s="20">
        <f t="shared" si="3"/>
        <v>0</v>
      </c>
      <c r="P19" s="20"/>
      <c r="Q19" s="20"/>
      <c r="R19" s="20">
        <f t="shared" si="2"/>
        <v>0</v>
      </c>
      <c r="S19" s="20" t="e">
        <f t="shared" si="4"/>
        <v>#DIV/0!</v>
      </c>
      <c r="T19" s="20" t="e">
        <f t="shared" si="5"/>
        <v>#DIV/0!</v>
      </c>
      <c r="U19" s="20" t="e">
        <f t="shared" si="6"/>
        <v>#DIV/0!</v>
      </c>
      <c r="V19" s="20" t="e">
        <f t="shared" si="7"/>
        <v>#DIV/0!</v>
      </c>
      <c r="W19" s="20" t="e">
        <f t="shared" si="8"/>
        <v>#DIV/0!</v>
      </c>
      <c r="X19" s="20" t="e">
        <f t="shared" si="9"/>
        <v>#DIV/0!</v>
      </c>
    </row>
    <row r="20" spans="1:24" s="8" customFormat="1" ht="78" customHeight="1">
      <c r="A20" s="12">
        <v>110000</v>
      </c>
      <c r="B20" s="98" t="s">
        <v>31</v>
      </c>
      <c r="C20" s="48" t="s">
        <v>108</v>
      </c>
      <c r="D20" s="19" t="e">
        <f t="shared" si="1"/>
        <v>#REF!</v>
      </c>
      <c r="E20" s="19" t="e">
        <f>SUM(#REF!)</f>
        <v>#REF!</v>
      </c>
      <c r="F20" s="23" t="e">
        <f>SUM(#REF!)</f>
        <v>#REF!</v>
      </c>
      <c r="G20" s="23" t="e">
        <f>SUM(#REF!)</f>
        <v>#REF!</v>
      </c>
      <c r="H20" s="23" t="e">
        <f>SUM(#REF!)</f>
        <v>#REF!</v>
      </c>
      <c r="I20" s="21">
        <v>387</v>
      </c>
      <c r="J20" s="21">
        <v>27534.9</v>
      </c>
      <c r="K20" s="21">
        <v>2272.2</v>
      </c>
      <c r="L20" s="21">
        <f t="shared" si="10"/>
        <v>29807.100000000002</v>
      </c>
      <c r="M20" s="21">
        <v>33383.9</v>
      </c>
      <c r="N20" s="21">
        <v>1343.4</v>
      </c>
      <c r="O20" s="21">
        <f t="shared" si="3"/>
        <v>34727.3</v>
      </c>
      <c r="P20" s="21">
        <v>29612.2</v>
      </c>
      <c r="Q20" s="21">
        <v>1458.8</v>
      </c>
      <c r="R20" s="21">
        <f t="shared" si="2"/>
        <v>31071</v>
      </c>
      <c r="S20" s="21">
        <f t="shared" si="4"/>
        <v>88.70203900682664</v>
      </c>
      <c r="T20" s="21">
        <f t="shared" si="5"/>
        <v>108.59014440970671</v>
      </c>
      <c r="U20" s="21">
        <f t="shared" si="6"/>
        <v>89.47139570309237</v>
      </c>
      <c r="V20" s="21">
        <f t="shared" si="7"/>
        <v>7.544243850531501</v>
      </c>
      <c r="W20" s="21">
        <f t="shared" si="8"/>
        <v>-35.797905113986445</v>
      </c>
      <c r="X20" s="21">
        <f t="shared" si="9"/>
        <v>4.240264903328381</v>
      </c>
    </row>
    <row r="21" spans="1:24" s="17" customFormat="1" ht="78" customHeight="1">
      <c r="A21" s="16"/>
      <c r="B21" s="98"/>
      <c r="C21" s="50" t="s">
        <v>116</v>
      </c>
      <c r="D21" s="73"/>
      <c r="E21" s="73"/>
      <c r="F21" s="28"/>
      <c r="G21" s="28"/>
      <c r="H21" s="28"/>
      <c r="I21" s="29"/>
      <c r="J21" s="29">
        <f>J20+J15</f>
        <v>62143.1</v>
      </c>
      <c r="K21" s="29">
        <f>K20+K15</f>
        <v>4328</v>
      </c>
      <c r="L21" s="29">
        <f>J21+K21</f>
        <v>66471.1</v>
      </c>
      <c r="M21" s="29">
        <f aca="true" t="shared" si="11" ref="M21:R21">M20+M15</f>
        <v>72609.1</v>
      </c>
      <c r="N21" s="29">
        <f t="shared" si="11"/>
        <v>4680</v>
      </c>
      <c r="O21" s="29">
        <f t="shared" si="11"/>
        <v>77289.1</v>
      </c>
      <c r="P21" s="29">
        <f t="shared" si="11"/>
        <v>68661</v>
      </c>
      <c r="Q21" s="29">
        <f t="shared" si="11"/>
        <v>4755.7</v>
      </c>
      <c r="R21" s="29">
        <f t="shared" si="11"/>
        <v>73416.70000000001</v>
      </c>
      <c r="S21" s="29">
        <f t="shared" si="4"/>
        <v>94.56252728652468</v>
      </c>
      <c r="T21" s="29">
        <f t="shared" si="5"/>
        <v>101.61752136752136</v>
      </c>
      <c r="U21" s="29">
        <f t="shared" si="6"/>
        <v>94.98972041335712</v>
      </c>
      <c r="V21" s="29">
        <f>P21/J21*100-100</f>
        <v>10.488533722971653</v>
      </c>
      <c r="W21" s="29">
        <f>Q21/K21*100-100</f>
        <v>9.88216266173751</v>
      </c>
      <c r="X21" s="29">
        <f>R21/L21*100-100</f>
        <v>10.44905229490712</v>
      </c>
    </row>
    <row r="22" spans="1:24" s="8" customFormat="1" ht="38.25" customHeight="1">
      <c r="A22" s="12">
        <v>130000</v>
      </c>
      <c r="B22" s="47" t="s">
        <v>32</v>
      </c>
      <c r="C22" s="48" t="s">
        <v>5</v>
      </c>
      <c r="D22" s="19" t="e">
        <f t="shared" si="1"/>
        <v>#REF!</v>
      </c>
      <c r="E22" s="19" t="e">
        <f>SUM(#REF!)</f>
        <v>#REF!</v>
      </c>
      <c r="F22" s="19" t="e">
        <f>SUM(#REF!)</f>
        <v>#REF!</v>
      </c>
      <c r="G22" s="19" t="e">
        <f>SUM(#REF!)</f>
        <v>#REF!</v>
      </c>
      <c r="H22" s="19" t="e">
        <f>SUM(#REF!)</f>
        <v>#REF!</v>
      </c>
      <c r="I22" s="49">
        <v>6079.284</v>
      </c>
      <c r="J22" s="21">
        <v>35109</v>
      </c>
      <c r="K22" s="21">
        <v>1637</v>
      </c>
      <c r="L22" s="21">
        <f t="shared" si="10"/>
        <v>36746</v>
      </c>
      <c r="M22" s="21">
        <v>47325.5</v>
      </c>
      <c r="N22" s="21">
        <v>3220</v>
      </c>
      <c r="O22" s="21">
        <f t="shared" si="3"/>
        <v>50545.5</v>
      </c>
      <c r="P22" s="21">
        <v>45562.2</v>
      </c>
      <c r="Q22" s="21">
        <v>3167.4</v>
      </c>
      <c r="R22" s="21">
        <f t="shared" si="2"/>
        <v>48729.6</v>
      </c>
      <c r="S22" s="21">
        <f t="shared" si="4"/>
        <v>96.2741016999292</v>
      </c>
      <c r="T22" s="21">
        <f t="shared" si="5"/>
        <v>98.36645962732919</v>
      </c>
      <c r="U22" s="21">
        <f t="shared" si="6"/>
        <v>96.40739531709053</v>
      </c>
      <c r="V22" s="21">
        <f t="shared" si="7"/>
        <v>29.773562334444136</v>
      </c>
      <c r="W22" s="21">
        <f t="shared" si="8"/>
        <v>93.4880879657911</v>
      </c>
      <c r="X22" s="21">
        <f t="shared" si="9"/>
        <v>32.61198497795678</v>
      </c>
    </row>
    <row r="23" spans="1:24" s="8" customFormat="1" ht="66.75" customHeight="1">
      <c r="A23" s="12">
        <v>100000</v>
      </c>
      <c r="B23" s="98" t="s">
        <v>33</v>
      </c>
      <c r="C23" s="48" t="s">
        <v>4</v>
      </c>
      <c r="D23" s="19" t="e">
        <f t="shared" si="1"/>
        <v>#REF!</v>
      </c>
      <c r="E23" s="19" t="e">
        <f>SUM(#REF!+#REF!+#REF!+#REF!+#REF!+#REF!)</f>
        <v>#REF!</v>
      </c>
      <c r="F23" s="23" t="e">
        <f>SUM(#REF!+#REF!+#REF!+#REF!+#REF!+#REF!)</f>
        <v>#REF!</v>
      </c>
      <c r="G23" s="18" t="e">
        <f>SUM(#REF!+#REF!+#REF!+#REF!+#REF!+#REF!)</f>
        <v>#REF!</v>
      </c>
      <c r="H23" s="19" t="e">
        <f>SUM(#REF!+#REF!+#REF!+#REF!+#REF!+#REF!)</f>
        <v>#REF!</v>
      </c>
      <c r="I23" s="49">
        <v>42921.254</v>
      </c>
      <c r="J23" s="21">
        <v>245619.7</v>
      </c>
      <c r="K23" s="21">
        <v>140025.1</v>
      </c>
      <c r="L23" s="21">
        <f t="shared" si="10"/>
        <v>385644.80000000005</v>
      </c>
      <c r="M23" s="21">
        <v>259603</v>
      </c>
      <c r="N23" s="21">
        <v>150455.1</v>
      </c>
      <c r="O23" s="21">
        <f t="shared" si="3"/>
        <v>410058.1</v>
      </c>
      <c r="P23" s="21">
        <v>246597.3</v>
      </c>
      <c r="Q23" s="21">
        <v>135169.6</v>
      </c>
      <c r="R23" s="21">
        <f t="shared" si="2"/>
        <v>381766.9</v>
      </c>
      <c r="S23" s="21">
        <f t="shared" si="4"/>
        <v>94.990158049021</v>
      </c>
      <c r="T23" s="21">
        <f t="shared" si="5"/>
        <v>89.84049061813126</v>
      </c>
      <c r="U23" s="21">
        <f t="shared" si="6"/>
        <v>93.1006850004914</v>
      </c>
      <c r="V23" s="21">
        <f t="shared" si="7"/>
        <v>0.39801367724167847</v>
      </c>
      <c r="W23" s="21">
        <f t="shared" si="8"/>
        <v>-3.4675925958988785</v>
      </c>
      <c r="X23" s="21">
        <f t="shared" si="9"/>
        <v>-1.005562631727443</v>
      </c>
    </row>
    <row r="24" spans="1:24" s="2" customFormat="1" ht="26.25" customHeight="1" hidden="1">
      <c r="A24" s="11"/>
      <c r="B24" s="98"/>
      <c r="C24" s="24" t="s">
        <v>77</v>
      </c>
      <c r="D24" s="30"/>
      <c r="E24" s="30"/>
      <c r="F24" s="26"/>
      <c r="G24" s="31"/>
      <c r="H24" s="30"/>
      <c r="I24" s="51"/>
      <c r="J24" s="20"/>
      <c r="K24" s="20"/>
      <c r="L24" s="20">
        <f t="shared" si="10"/>
        <v>0</v>
      </c>
      <c r="M24" s="20"/>
      <c r="N24" s="20"/>
      <c r="O24" s="20">
        <f t="shared" si="3"/>
        <v>0</v>
      </c>
      <c r="P24" s="20"/>
      <c r="Q24" s="20"/>
      <c r="R24" s="20">
        <f t="shared" si="2"/>
        <v>0</v>
      </c>
      <c r="S24" s="20" t="e">
        <f t="shared" si="4"/>
        <v>#DIV/0!</v>
      </c>
      <c r="T24" s="20" t="e">
        <f t="shared" si="5"/>
        <v>#DIV/0!</v>
      </c>
      <c r="U24" s="20" t="e">
        <f t="shared" si="6"/>
        <v>#DIV/0!</v>
      </c>
      <c r="V24" s="20" t="e">
        <f t="shared" si="7"/>
        <v>#DIV/0!</v>
      </c>
      <c r="W24" s="20" t="e">
        <f t="shared" si="8"/>
        <v>#DIV/0!</v>
      </c>
      <c r="X24" s="20" t="e">
        <f t="shared" si="9"/>
        <v>#DIV/0!</v>
      </c>
    </row>
    <row r="25" spans="1:24" s="8" customFormat="1" ht="44.25" customHeight="1">
      <c r="A25" s="12"/>
      <c r="B25" s="98" t="s">
        <v>43</v>
      </c>
      <c r="C25" s="48" t="s">
        <v>44</v>
      </c>
      <c r="D25" s="19"/>
      <c r="E25" s="19"/>
      <c r="F25" s="23"/>
      <c r="G25" s="23"/>
      <c r="H25" s="23"/>
      <c r="I25" s="21"/>
      <c r="J25" s="21">
        <f aca="true" t="shared" si="12" ref="J25:R25">J27+J28+J30+J32+J33+J34</f>
        <v>25534</v>
      </c>
      <c r="K25" s="21">
        <f t="shared" si="12"/>
        <v>220803.59999999998</v>
      </c>
      <c r="L25" s="21">
        <f t="shared" si="12"/>
        <v>246337.6</v>
      </c>
      <c r="M25" s="21">
        <f t="shared" si="12"/>
        <v>105344.1</v>
      </c>
      <c r="N25" s="21">
        <f t="shared" si="12"/>
        <v>378238.2</v>
      </c>
      <c r="O25" s="21">
        <f t="shared" si="12"/>
        <v>483582.3</v>
      </c>
      <c r="P25" s="21">
        <f t="shared" si="12"/>
        <v>100720.4</v>
      </c>
      <c r="Q25" s="21">
        <f t="shared" si="12"/>
        <v>309708.6</v>
      </c>
      <c r="R25" s="21">
        <f t="shared" si="12"/>
        <v>410428.99999999994</v>
      </c>
      <c r="S25" s="21">
        <f t="shared" si="4"/>
        <v>95.61086002918056</v>
      </c>
      <c r="T25" s="21">
        <f t="shared" si="5"/>
        <v>81.88189347347782</v>
      </c>
      <c r="U25" s="21">
        <f t="shared" si="6"/>
        <v>84.87262664493716</v>
      </c>
      <c r="V25" s="21">
        <f t="shared" si="7"/>
        <v>294.4560194250803</v>
      </c>
      <c r="W25" s="21">
        <f t="shared" si="8"/>
        <v>40.26428916919832</v>
      </c>
      <c r="X25" s="21">
        <f t="shared" si="9"/>
        <v>66.61240508960057</v>
      </c>
    </row>
    <row r="26" spans="1:24" s="8" customFormat="1" ht="11.25" customHeight="1" hidden="1">
      <c r="A26" s="12"/>
      <c r="B26" s="98"/>
      <c r="C26" s="24" t="s">
        <v>77</v>
      </c>
      <c r="D26" s="30"/>
      <c r="E26" s="30"/>
      <c r="F26" s="26"/>
      <c r="G26" s="26"/>
      <c r="H26" s="26"/>
      <c r="I26" s="20"/>
      <c r="J26" s="20">
        <f>J29+J31</f>
        <v>0</v>
      </c>
      <c r="K26" s="20">
        <f aca="true" t="shared" si="13" ref="K26:R26">K29+K31</f>
        <v>0</v>
      </c>
      <c r="L26" s="20">
        <f t="shared" si="13"/>
        <v>0</v>
      </c>
      <c r="M26" s="20">
        <f t="shared" si="13"/>
        <v>0</v>
      </c>
      <c r="N26" s="20">
        <f t="shared" si="13"/>
        <v>0</v>
      </c>
      <c r="O26" s="20">
        <f t="shared" si="13"/>
        <v>0</v>
      </c>
      <c r="P26" s="20">
        <f t="shared" si="13"/>
        <v>0</v>
      </c>
      <c r="Q26" s="20">
        <f t="shared" si="13"/>
        <v>0</v>
      </c>
      <c r="R26" s="20">
        <f t="shared" si="13"/>
        <v>0</v>
      </c>
      <c r="S26" s="20" t="e">
        <f t="shared" si="4"/>
        <v>#DIV/0!</v>
      </c>
      <c r="T26" s="20" t="e">
        <f t="shared" si="5"/>
        <v>#DIV/0!</v>
      </c>
      <c r="U26" s="20" t="e">
        <f t="shared" si="6"/>
        <v>#DIV/0!</v>
      </c>
      <c r="V26" s="20" t="e">
        <f t="shared" si="7"/>
        <v>#DIV/0!</v>
      </c>
      <c r="W26" s="20" t="e">
        <f t="shared" si="8"/>
        <v>#DIV/0!</v>
      </c>
      <c r="X26" s="20" t="e">
        <f t="shared" si="9"/>
        <v>#DIV/0!</v>
      </c>
    </row>
    <row r="27" spans="1:24" s="2" customFormat="1" ht="84.75" customHeight="1">
      <c r="A27" s="11"/>
      <c r="B27" s="52" t="s">
        <v>45</v>
      </c>
      <c r="C27" s="24" t="s">
        <v>46</v>
      </c>
      <c r="D27" s="30"/>
      <c r="E27" s="30"/>
      <c r="F27" s="26"/>
      <c r="G27" s="26"/>
      <c r="H27" s="26"/>
      <c r="I27" s="20"/>
      <c r="J27" s="20">
        <v>634.9</v>
      </c>
      <c r="K27" s="20">
        <v>50.7</v>
      </c>
      <c r="L27" s="20">
        <f aca="true" t="shared" si="14" ref="L27:L34">J27+K27</f>
        <v>685.6</v>
      </c>
      <c r="M27" s="20">
        <v>665</v>
      </c>
      <c r="N27" s="20"/>
      <c r="O27" s="20">
        <f t="shared" si="3"/>
        <v>665</v>
      </c>
      <c r="P27" s="20">
        <v>642.8</v>
      </c>
      <c r="Q27" s="20"/>
      <c r="R27" s="20">
        <f t="shared" si="2"/>
        <v>642.8</v>
      </c>
      <c r="S27" s="20">
        <f t="shared" si="4"/>
        <v>96.66165413533834</v>
      </c>
      <c r="T27" s="20"/>
      <c r="U27" s="20">
        <f t="shared" si="6"/>
        <v>96.66165413533834</v>
      </c>
      <c r="V27" s="20">
        <f t="shared" si="7"/>
        <v>1.2442904394392826</v>
      </c>
      <c r="W27" s="20"/>
      <c r="X27" s="20">
        <f t="shared" si="9"/>
        <v>-6.242707117852987</v>
      </c>
    </row>
    <row r="28" spans="1:24" s="2" customFormat="1" ht="48.75" customHeight="1">
      <c r="A28" s="11"/>
      <c r="B28" s="104" t="s">
        <v>34</v>
      </c>
      <c r="C28" s="24" t="s">
        <v>47</v>
      </c>
      <c r="D28" s="30"/>
      <c r="E28" s="30"/>
      <c r="F28" s="26"/>
      <c r="G28" s="26"/>
      <c r="H28" s="26"/>
      <c r="I28" s="20"/>
      <c r="J28" s="20">
        <v>858.3</v>
      </c>
      <c r="K28" s="20">
        <v>116549.2</v>
      </c>
      <c r="L28" s="20">
        <f t="shared" si="14"/>
        <v>117407.5</v>
      </c>
      <c r="M28" s="20">
        <v>135.6</v>
      </c>
      <c r="N28" s="20">
        <v>182186</v>
      </c>
      <c r="O28" s="20">
        <f t="shared" si="3"/>
        <v>182321.6</v>
      </c>
      <c r="P28" s="20">
        <v>85.1</v>
      </c>
      <c r="Q28" s="20">
        <v>168619.3</v>
      </c>
      <c r="R28" s="20">
        <f t="shared" si="2"/>
        <v>168704.4</v>
      </c>
      <c r="S28" s="20">
        <f t="shared" si="4"/>
        <v>62.75811209439528</v>
      </c>
      <c r="T28" s="20">
        <f t="shared" si="5"/>
        <v>92.5533795132447</v>
      </c>
      <c r="U28" s="20">
        <f t="shared" si="6"/>
        <v>92.53121955928425</v>
      </c>
      <c r="V28" s="20">
        <f t="shared" si="7"/>
        <v>-90.08505184667365</v>
      </c>
      <c r="W28" s="20">
        <f t="shared" si="8"/>
        <v>44.67649713597348</v>
      </c>
      <c r="X28" s="20">
        <f t="shared" si="9"/>
        <v>43.69133147371335</v>
      </c>
    </row>
    <row r="29" spans="1:24" s="2" customFormat="1" ht="7.5" customHeight="1" hidden="1">
      <c r="A29" s="11"/>
      <c r="B29" s="104"/>
      <c r="C29" s="24" t="s">
        <v>77</v>
      </c>
      <c r="D29" s="30"/>
      <c r="E29" s="30"/>
      <c r="F29" s="26"/>
      <c r="G29" s="26"/>
      <c r="H29" s="26"/>
      <c r="I29" s="20"/>
      <c r="J29" s="20"/>
      <c r="K29" s="20"/>
      <c r="L29" s="20">
        <f t="shared" si="14"/>
        <v>0</v>
      </c>
      <c r="M29" s="20"/>
      <c r="N29" s="20"/>
      <c r="O29" s="20">
        <f t="shared" si="3"/>
        <v>0</v>
      </c>
      <c r="P29" s="20"/>
      <c r="Q29" s="20"/>
      <c r="R29" s="20">
        <f t="shared" si="2"/>
        <v>0</v>
      </c>
      <c r="S29" s="20" t="e">
        <f t="shared" si="4"/>
        <v>#DIV/0!</v>
      </c>
      <c r="T29" s="20" t="e">
        <f t="shared" si="5"/>
        <v>#DIV/0!</v>
      </c>
      <c r="U29" s="20" t="e">
        <f t="shared" si="6"/>
        <v>#DIV/0!</v>
      </c>
      <c r="V29" s="20" t="e">
        <f t="shared" si="7"/>
        <v>#DIV/0!</v>
      </c>
      <c r="W29" s="20" t="e">
        <f t="shared" si="8"/>
        <v>#DIV/0!</v>
      </c>
      <c r="X29" s="20" t="e">
        <f t="shared" si="9"/>
        <v>#DIV/0!</v>
      </c>
    </row>
    <row r="30" spans="1:24" s="2" customFormat="1" ht="78.75">
      <c r="A30" s="11"/>
      <c r="B30" s="104" t="s">
        <v>35</v>
      </c>
      <c r="C30" s="24" t="s">
        <v>48</v>
      </c>
      <c r="D30" s="30"/>
      <c r="E30" s="30"/>
      <c r="F30" s="26"/>
      <c r="G30" s="26"/>
      <c r="H30" s="26"/>
      <c r="I30" s="20"/>
      <c r="J30" s="20">
        <v>10211.2</v>
      </c>
      <c r="K30" s="20">
        <v>49013.9</v>
      </c>
      <c r="L30" s="20">
        <f t="shared" si="14"/>
        <v>59225.100000000006</v>
      </c>
      <c r="M30" s="20">
        <v>89818.1</v>
      </c>
      <c r="N30" s="20">
        <v>80000</v>
      </c>
      <c r="O30" s="20">
        <f t="shared" si="3"/>
        <v>169818.1</v>
      </c>
      <c r="P30" s="20">
        <v>88264.5</v>
      </c>
      <c r="Q30" s="20">
        <v>80000</v>
      </c>
      <c r="R30" s="20">
        <f t="shared" si="2"/>
        <v>168264.5</v>
      </c>
      <c r="S30" s="20">
        <f t="shared" si="4"/>
        <v>98.27028182515551</v>
      </c>
      <c r="T30" s="20">
        <f t="shared" si="5"/>
        <v>100</v>
      </c>
      <c r="U30" s="20">
        <f t="shared" si="6"/>
        <v>99.08513874551652</v>
      </c>
      <c r="V30" s="20">
        <f t="shared" si="7"/>
        <v>764.3891021623315</v>
      </c>
      <c r="W30" s="20">
        <f t="shared" si="8"/>
        <v>63.219005220967915</v>
      </c>
      <c r="X30" s="20">
        <f t="shared" si="9"/>
        <v>184.11011547468894</v>
      </c>
    </row>
    <row r="31" spans="1:24" s="2" customFormat="1" ht="21.75" customHeight="1" hidden="1">
      <c r="A31" s="11"/>
      <c r="B31" s="104"/>
      <c r="C31" s="24" t="s">
        <v>77</v>
      </c>
      <c r="D31" s="30"/>
      <c r="E31" s="30"/>
      <c r="F31" s="26"/>
      <c r="G31" s="26"/>
      <c r="H31" s="26"/>
      <c r="I31" s="20"/>
      <c r="J31" s="20"/>
      <c r="K31" s="20"/>
      <c r="L31" s="20">
        <f t="shared" si="14"/>
        <v>0</v>
      </c>
      <c r="M31" s="20"/>
      <c r="N31" s="20"/>
      <c r="O31" s="20">
        <f t="shared" si="3"/>
        <v>0</v>
      </c>
      <c r="P31" s="20"/>
      <c r="Q31" s="20"/>
      <c r="R31" s="20">
        <f t="shared" si="2"/>
        <v>0</v>
      </c>
      <c r="S31" s="20" t="e">
        <f t="shared" si="4"/>
        <v>#DIV/0!</v>
      </c>
      <c r="T31" s="20" t="e">
        <f t="shared" si="5"/>
        <v>#DIV/0!</v>
      </c>
      <c r="U31" s="20" t="e">
        <f t="shared" si="6"/>
        <v>#DIV/0!</v>
      </c>
      <c r="V31" s="20" t="e">
        <f t="shared" si="7"/>
        <v>#DIV/0!</v>
      </c>
      <c r="W31" s="20" t="e">
        <f t="shared" si="8"/>
        <v>#DIV/0!</v>
      </c>
      <c r="X31" s="20" t="e">
        <f t="shared" si="9"/>
        <v>#DIV/0!</v>
      </c>
    </row>
    <row r="32" spans="1:24" s="2" customFormat="1" ht="52.5">
      <c r="A32" s="11"/>
      <c r="B32" s="52" t="s">
        <v>49</v>
      </c>
      <c r="C32" s="24" t="s">
        <v>50</v>
      </c>
      <c r="D32" s="30"/>
      <c r="E32" s="30"/>
      <c r="F32" s="26"/>
      <c r="G32" s="26"/>
      <c r="H32" s="26"/>
      <c r="I32" s="20"/>
      <c r="J32" s="20">
        <v>7715.2</v>
      </c>
      <c r="K32" s="20">
        <v>3972.8</v>
      </c>
      <c r="L32" s="20">
        <f t="shared" si="14"/>
        <v>11688</v>
      </c>
      <c r="M32" s="20">
        <v>7422</v>
      </c>
      <c r="N32" s="20">
        <v>431</v>
      </c>
      <c r="O32" s="20">
        <f>M32+N32</f>
        <v>7853</v>
      </c>
      <c r="P32" s="20">
        <v>6661</v>
      </c>
      <c r="Q32" s="20">
        <v>81</v>
      </c>
      <c r="R32" s="20">
        <f t="shared" si="2"/>
        <v>6742</v>
      </c>
      <c r="S32" s="20">
        <f t="shared" si="4"/>
        <v>89.74669900296416</v>
      </c>
      <c r="T32" s="20">
        <f t="shared" si="5"/>
        <v>18.793503480278424</v>
      </c>
      <c r="U32" s="20">
        <f t="shared" si="6"/>
        <v>85.85254043040877</v>
      </c>
      <c r="V32" s="20">
        <f t="shared" si="7"/>
        <v>-13.663936126088757</v>
      </c>
      <c r="W32" s="20">
        <f t="shared" si="8"/>
        <v>-97.96113572291583</v>
      </c>
      <c r="X32" s="20">
        <f t="shared" si="9"/>
        <v>-42.31690622861054</v>
      </c>
    </row>
    <row r="33" spans="1:24" s="2" customFormat="1" ht="78.75">
      <c r="A33" s="11"/>
      <c r="B33" s="52" t="s">
        <v>36</v>
      </c>
      <c r="C33" s="24" t="s">
        <v>51</v>
      </c>
      <c r="D33" s="30"/>
      <c r="E33" s="30"/>
      <c r="F33" s="26"/>
      <c r="G33" s="26"/>
      <c r="H33" s="26"/>
      <c r="I33" s="20"/>
      <c r="J33" s="20">
        <v>6114.4</v>
      </c>
      <c r="K33" s="20">
        <v>43977.5</v>
      </c>
      <c r="L33" s="20">
        <f t="shared" si="14"/>
        <v>50091.9</v>
      </c>
      <c r="M33" s="20">
        <v>7303.4</v>
      </c>
      <c r="N33" s="20">
        <v>114736.2</v>
      </c>
      <c r="O33" s="20">
        <f t="shared" si="3"/>
        <v>122039.59999999999</v>
      </c>
      <c r="P33" s="20">
        <v>5067</v>
      </c>
      <c r="Q33" s="20">
        <v>60525.5</v>
      </c>
      <c r="R33" s="20">
        <f t="shared" si="2"/>
        <v>65592.5</v>
      </c>
      <c r="S33" s="20">
        <f t="shared" si="4"/>
        <v>69.37864556234084</v>
      </c>
      <c r="T33" s="20">
        <f t="shared" si="5"/>
        <v>52.75187778573807</v>
      </c>
      <c r="U33" s="20">
        <f t="shared" si="6"/>
        <v>53.74689854768453</v>
      </c>
      <c r="V33" s="20">
        <f t="shared" si="7"/>
        <v>-17.130053643857124</v>
      </c>
      <c r="W33" s="20">
        <f t="shared" si="8"/>
        <v>37.62833267011541</v>
      </c>
      <c r="X33" s="20">
        <f t="shared" si="9"/>
        <v>30.944324331878022</v>
      </c>
    </row>
    <row r="34" spans="1:24" s="2" customFormat="1" ht="160.5" customHeight="1">
      <c r="A34" s="11"/>
      <c r="B34" s="52" t="s">
        <v>73</v>
      </c>
      <c r="C34" s="24" t="s">
        <v>76</v>
      </c>
      <c r="D34" s="30"/>
      <c r="E34" s="30"/>
      <c r="F34" s="26"/>
      <c r="G34" s="26"/>
      <c r="H34" s="26"/>
      <c r="I34" s="20"/>
      <c r="J34" s="20">
        <v>0</v>
      </c>
      <c r="K34" s="20">
        <v>7239.5</v>
      </c>
      <c r="L34" s="20">
        <f t="shared" si="14"/>
        <v>7239.5</v>
      </c>
      <c r="M34" s="20"/>
      <c r="N34" s="20">
        <v>885</v>
      </c>
      <c r="O34" s="20">
        <f t="shared" si="3"/>
        <v>885</v>
      </c>
      <c r="P34" s="20"/>
      <c r="Q34" s="20">
        <v>482.8</v>
      </c>
      <c r="R34" s="20">
        <f t="shared" si="2"/>
        <v>482.8</v>
      </c>
      <c r="S34" s="20"/>
      <c r="T34" s="20">
        <f t="shared" si="5"/>
        <v>54.55367231638418</v>
      </c>
      <c r="U34" s="20">
        <f t="shared" si="6"/>
        <v>54.55367231638418</v>
      </c>
      <c r="V34" s="20"/>
      <c r="W34" s="20"/>
      <c r="X34" s="20"/>
    </row>
    <row r="35" spans="1:24" s="8" customFormat="1" ht="45.75" customHeight="1">
      <c r="A35" s="12"/>
      <c r="B35" s="98" t="s">
        <v>37</v>
      </c>
      <c r="C35" s="48" t="s">
        <v>52</v>
      </c>
      <c r="D35" s="19"/>
      <c r="E35" s="19"/>
      <c r="F35" s="23"/>
      <c r="G35" s="23"/>
      <c r="H35" s="23"/>
      <c r="I35" s="21"/>
      <c r="J35" s="21">
        <f>J37+J38+J39+J40+J41+J43+J44</f>
        <v>3217.1000000000004</v>
      </c>
      <c r="K35" s="21">
        <f>K37+K38+K39+K40+K41+K43+K44</f>
        <v>6215</v>
      </c>
      <c r="L35" s="21">
        <f>L37+L38+L39+L40+L41+L43+L44</f>
        <v>9432.099999999999</v>
      </c>
      <c r="M35" s="21">
        <f aca="true" t="shared" si="15" ref="M35:R35">M37+M38+M39+M40+M41+M43+M44</f>
        <v>10238.3</v>
      </c>
      <c r="N35" s="21">
        <f t="shared" si="15"/>
        <v>8664.6</v>
      </c>
      <c r="O35" s="21">
        <f t="shared" si="15"/>
        <v>18902.899999999998</v>
      </c>
      <c r="P35" s="21">
        <f t="shared" si="15"/>
        <v>4271.799999999999</v>
      </c>
      <c r="Q35" s="21">
        <f t="shared" si="15"/>
        <v>6354.099999999999</v>
      </c>
      <c r="R35" s="21">
        <f t="shared" si="15"/>
        <v>10625.899999999998</v>
      </c>
      <c r="S35" s="21">
        <f t="shared" si="4"/>
        <v>41.72372366506158</v>
      </c>
      <c r="T35" s="21">
        <f t="shared" si="5"/>
        <v>73.33402580615378</v>
      </c>
      <c r="U35" s="21">
        <f t="shared" si="6"/>
        <v>56.21306783615212</v>
      </c>
      <c r="V35" s="21">
        <f t="shared" si="7"/>
        <v>32.78418451400327</v>
      </c>
      <c r="W35" s="21">
        <f t="shared" si="8"/>
        <v>2.2381335478680597</v>
      </c>
      <c r="X35" s="21">
        <f t="shared" si="9"/>
        <v>12.656778448065651</v>
      </c>
    </row>
    <row r="36" spans="1:24" s="8" customFormat="1" ht="24.75" customHeight="1" hidden="1">
      <c r="A36" s="12"/>
      <c r="B36" s="98"/>
      <c r="C36" s="24" t="s">
        <v>77</v>
      </c>
      <c r="D36" s="30"/>
      <c r="E36" s="30"/>
      <c r="F36" s="26"/>
      <c r="G36" s="26"/>
      <c r="H36" s="26"/>
      <c r="I36" s="20"/>
      <c r="J36" s="20"/>
      <c r="K36" s="20"/>
      <c r="L36" s="20">
        <f>L42</f>
        <v>0</v>
      </c>
      <c r="M36" s="20"/>
      <c r="N36" s="20"/>
      <c r="O36" s="20">
        <f t="shared" si="3"/>
        <v>0</v>
      </c>
      <c r="P36" s="20"/>
      <c r="Q36" s="20"/>
      <c r="R36" s="20">
        <f t="shared" si="2"/>
        <v>0</v>
      </c>
      <c r="S36" s="20" t="e">
        <f t="shared" si="4"/>
        <v>#DIV/0!</v>
      </c>
      <c r="T36" s="20" t="e">
        <f t="shared" si="5"/>
        <v>#DIV/0!</v>
      </c>
      <c r="U36" s="20" t="e">
        <f t="shared" si="6"/>
        <v>#DIV/0!</v>
      </c>
      <c r="V36" s="20" t="e">
        <f t="shared" si="7"/>
        <v>#DIV/0!</v>
      </c>
      <c r="W36" s="20" t="e">
        <f t="shared" si="8"/>
        <v>#DIV/0!</v>
      </c>
      <c r="X36" s="20" t="e">
        <f t="shared" si="9"/>
        <v>#DIV/0!</v>
      </c>
    </row>
    <row r="37" spans="1:24" s="2" customFormat="1" ht="108.75" customHeight="1">
      <c r="A37" s="11"/>
      <c r="B37" s="52" t="s">
        <v>53</v>
      </c>
      <c r="C37" s="24" t="s">
        <v>61</v>
      </c>
      <c r="D37" s="30"/>
      <c r="E37" s="30"/>
      <c r="F37" s="26"/>
      <c r="G37" s="26"/>
      <c r="H37" s="26"/>
      <c r="I37" s="20"/>
      <c r="J37" s="20">
        <v>2152.5</v>
      </c>
      <c r="K37" s="20">
        <v>2001.9</v>
      </c>
      <c r="L37" s="20">
        <f aca="true" t="shared" si="16" ref="L37:L44">J37+K37</f>
        <v>4154.4</v>
      </c>
      <c r="M37" s="20">
        <v>4715.7</v>
      </c>
      <c r="N37" s="20">
        <v>2305.1</v>
      </c>
      <c r="O37" s="20">
        <f t="shared" si="3"/>
        <v>7020.799999999999</v>
      </c>
      <c r="P37" s="20">
        <v>3536.2</v>
      </c>
      <c r="Q37" s="20">
        <v>900.9</v>
      </c>
      <c r="R37" s="20">
        <f t="shared" si="2"/>
        <v>4437.099999999999</v>
      </c>
      <c r="S37" s="20">
        <f t="shared" si="4"/>
        <v>74.98780668829654</v>
      </c>
      <c r="T37" s="20">
        <f t="shared" si="5"/>
        <v>39.08290312784695</v>
      </c>
      <c r="U37" s="20">
        <f t="shared" si="6"/>
        <v>63.19935050136737</v>
      </c>
      <c r="V37" s="20">
        <f t="shared" si="7"/>
        <v>64.28339140534263</v>
      </c>
      <c r="W37" s="20">
        <f t="shared" si="8"/>
        <v>-54.99775213547131</v>
      </c>
      <c r="X37" s="20">
        <f t="shared" si="9"/>
        <v>6.804833429616792</v>
      </c>
    </row>
    <row r="38" spans="1:24" s="2" customFormat="1" ht="52.5" customHeight="1">
      <c r="A38" s="11"/>
      <c r="B38" s="52" t="s">
        <v>54</v>
      </c>
      <c r="C38" s="24" t="s">
        <v>62</v>
      </c>
      <c r="D38" s="30"/>
      <c r="E38" s="30"/>
      <c r="F38" s="26"/>
      <c r="G38" s="26"/>
      <c r="H38" s="26"/>
      <c r="I38" s="20"/>
      <c r="J38" s="20">
        <v>763.8</v>
      </c>
      <c r="K38" s="20"/>
      <c r="L38" s="20">
        <f t="shared" si="16"/>
        <v>763.8</v>
      </c>
      <c r="M38" s="20">
        <v>627.3</v>
      </c>
      <c r="N38" s="20"/>
      <c r="O38" s="20">
        <f t="shared" si="3"/>
        <v>627.3</v>
      </c>
      <c r="P38" s="20">
        <v>590.9</v>
      </c>
      <c r="Q38" s="20"/>
      <c r="R38" s="20">
        <f t="shared" si="2"/>
        <v>590.9</v>
      </c>
      <c r="S38" s="20">
        <f t="shared" si="4"/>
        <v>94.19735373824327</v>
      </c>
      <c r="T38" s="20"/>
      <c r="U38" s="20">
        <f t="shared" si="6"/>
        <v>94.19735373824327</v>
      </c>
      <c r="V38" s="20">
        <f t="shared" si="7"/>
        <v>-22.636815920398007</v>
      </c>
      <c r="W38" s="20"/>
      <c r="X38" s="20">
        <f t="shared" si="9"/>
        <v>-22.636815920398007</v>
      </c>
    </row>
    <row r="39" spans="1:24" s="2" customFormat="1" ht="52.5">
      <c r="A39" s="11"/>
      <c r="B39" s="52" t="s">
        <v>55</v>
      </c>
      <c r="C39" s="24" t="s">
        <v>63</v>
      </c>
      <c r="D39" s="30"/>
      <c r="E39" s="30"/>
      <c r="F39" s="26"/>
      <c r="G39" s="26"/>
      <c r="H39" s="26"/>
      <c r="I39" s="20"/>
      <c r="J39" s="20"/>
      <c r="K39" s="20">
        <v>4213.1</v>
      </c>
      <c r="L39" s="20">
        <f t="shared" si="16"/>
        <v>4213.1</v>
      </c>
      <c r="M39" s="20">
        <v>75</v>
      </c>
      <c r="N39" s="20">
        <v>6359.5</v>
      </c>
      <c r="O39" s="20">
        <f t="shared" si="3"/>
        <v>6434.5</v>
      </c>
      <c r="P39" s="20">
        <v>33.7</v>
      </c>
      <c r="Q39" s="20">
        <v>5453.2</v>
      </c>
      <c r="R39" s="20">
        <f t="shared" si="2"/>
        <v>5486.9</v>
      </c>
      <c r="S39" s="20">
        <f t="shared" si="4"/>
        <v>44.93333333333334</v>
      </c>
      <c r="T39" s="20">
        <f t="shared" si="5"/>
        <v>85.74887962890165</v>
      </c>
      <c r="U39" s="20">
        <f t="shared" si="6"/>
        <v>85.27313699588157</v>
      </c>
      <c r="V39" s="20" t="e">
        <f t="shared" si="7"/>
        <v>#DIV/0!</v>
      </c>
      <c r="W39" s="20">
        <f t="shared" si="8"/>
        <v>29.43438323324864</v>
      </c>
      <c r="X39" s="20">
        <f t="shared" si="9"/>
        <v>30.234269302888606</v>
      </c>
    </row>
    <row r="40" spans="1:24" s="2" customFormat="1" ht="30.75" customHeight="1">
      <c r="A40" s="11"/>
      <c r="B40" s="52" t="s">
        <v>56</v>
      </c>
      <c r="C40" s="24" t="s">
        <v>18</v>
      </c>
      <c r="D40" s="30"/>
      <c r="E40" s="30"/>
      <c r="F40" s="26"/>
      <c r="G40" s="26"/>
      <c r="H40" s="26"/>
      <c r="I40" s="20"/>
      <c r="J40" s="20">
        <v>197.8</v>
      </c>
      <c r="K40" s="20"/>
      <c r="L40" s="20">
        <f t="shared" si="16"/>
        <v>197.8</v>
      </c>
      <c r="M40" s="20">
        <v>100</v>
      </c>
      <c r="N40" s="20"/>
      <c r="O40" s="20">
        <f t="shared" si="3"/>
        <v>100</v>
      </c>
      <c r="P40" s="20">
        <v>48.2</v>
      </c>
      <c r="Q40" s="20"/>
      <c r="R40" s="20">
        <f t="shared" si="2"/>
        <v>48.2</v>
      </c>
      <c r="S40" s="20">
        <f t="shared" si="4"/>
        <v>48.2</v>
      </c>
      <c r="T40" s="20"/>
      <c r="U40" s="20">
        <f t="shared" si="6"/>
        <v>48.2</v>
      </c>
      <c r="V40" s="20">
        <f t="shared" si="7"/>
        <v>-75.6319514661274</v>
      </c>
      <c r="W40" s="20"/>
      <c r="X40" s="20">
        <f t="shared" si="9"/>
        <v>-75.6319514661274</v>
      </c>
    </row>
    <row r="41" spans="1:24" s="2" customFormat="1" ht="52.5" hidden="1">
      <c r="A41" s="11"/>
      <c r="B41" s="104" t="s">
        <v>74</v>
      </c>
      <c r="C41" s="24" t="s">
        <v>75</v>
      </c>
      <c r="D41" s="30"/>
      <c r="E41" s="30"/>
      <c r="F41" s="26"/>
      <c r="G41" s="26"/>
      <c r="H41" s="26"/>
      <c r="I41" s="20"/>
      <c r="J41" s="20"/>
      <c r="K41" s="20"/>
      <c r="L41" s="20">
        <f t="shared" si="16"/>
        <v>0</v>
      </c>
      <c r="M41" s="20"/>
      <c r="N41" s="20"/>
      <c r="O41" s="20">
        <f t="shared" si="3"/>
        <v>0</v>
      </c>
      <c r="P41" s="20"/>
      <c r="Q41" s="20"/>
      <c r="R41" s="20">
        <f t="shared" si="2"/>
        <v>0</v>
      </c>
      <c r="S41" s="20" t="e">
        <f t="shared" si="4"/>
        <v>#DIV/0!</v>
      </c>
      <c r="T41" s="20"/>
      <c r="U41" s="20" t="e">
        <f t="shared" si="6"/>
        <v>#DIV/0!</v>
      </c>
      <c r="V41" s="20" t="e">
        <f t="shared" si="7"/>
        <v>#DIV/0!</v>
      </c>
      <c r="W41" s="20"/>
      <c r="X41" s="20" t="e">
        <f t="shared" si="9"/>
        <v>#DIV/0!</v>
      </c>
    </row>
    <row r="42" spans="1:24" s="2" customFormat="1" ht="23.25" customHeight="1" hidden="1">
      <c r="A42" s="11"/>
      <c r="B42" s="104"/>
      <c r="C42" s="24" t="s">
        <v>77</v>
      </c>
      <c r="D42" s="30"/>
      <c r="E42" s="30"/>
      <c r="F42" s="26"/>
      <c r="G42" s="26"/>
      <c r="H42" s="26"/>
      <c r="I42" s="20"/>
      <c r="J42" s="20"/>
      <c r="K42" s="20"/>
      <c r="L42" s="20">
        <f t="shared" si="16"/>
        <v>0</v>
      </c>
      <c r="M42" s="20"/>
      <c r="N42" s="20"/>
      <c r="O42" s="20">
        <f t="shared" si="3"/>
        <v>0</v>
      </c>
      <c r="P42" s="20"/>
      <c r="Q42" s="20"/>
      <c r="R42" s="20">
        <f t="shared" si="2"/>
        <v>0</v>
      </c>
      <c r="S42" s="20" t="e">
        <f t="shared" si="4"/>
        <v>#DIV/0!</v>
      </c>
      <c r="T42" s="20"/>
      <c r="U42" s="20" t="e">
        <f t="shared" si="6"/>
        <v>#DIV/0!</v>
      </c>
      <c r="V42" s="20" t="e">
        <f t="shared" si="7"/>
        <v>#DIV/0!</v>
      </c>
      <c r="W42" s="20"/>
      <c r="X42" s="20" t="e">
        <f t="shared" si="9"/>
        <v>#DIV/0!</v>
      </c>
    </row>
    <row r="43" spans="1:24" s="2" customFormat="1" ht="50.25" customHeight="1">
      <c r="A43" s="11"/>
      <c r="B43" s="52" t="s">
        <v>57</v>
      </c>
      <c r="C43" s="24" t="s">
        <v>64</v>
      </c>
      <c r="D43" s="30"/>
      <c r="E43" s="30"/>
      <c r="F43" s="26"/>
      <c r="G43" s="26"/>
      <c r="H43" s="26"/>
      <c r="I43" s="20"/>
      <c r="J43" s="20">
        <v>103</v>
      </c>
      <c r="K43" s="20"/>
      <c r="L43" s="20">
        <f t="shared" si="16"/>
        <v>103</v>
      </c>
      <c r="M43" s="20">
        <v>62.8</v>
      </c>
      <c r="N43" s="20"/>
      <c r="O43" s="20">
        <f t="shared" si="3"/>
        <v>62.8</v>
      </c>
      <c r="P43" s="20">
        <v>62.8</v>
      </c>
      <c r="Q43" s="20"/>
      <c r="R43" s="20">
        <f t="shared" si="2"/>
        <v>62.8</v>
      </c>
      <c r="S43" s="20">
        <f t="shared" si="4"/>
        <v>100</v>
      </c>
      <c r="T43" s="20"/>
      <c r="U43" s="20">
        <f t="shared" si="6"/>
        <v>100</v>
      </c>
      <c r="V43" s="20">
        <f t="shared" si="7"/>
        <v>-39.029126213592235</v>
      </c>
      <c r="W43" s="20"/>
      <c r="X43" s="20">
        <f t="shared" si="9"/>
        <v>-39.029126213592235</v>
      </c>
    </row>
    <row r="44" spans="1:24" s="2" customFormat="1" ht="31.5" customHeight="1">
      <c r="A44" s="11"/>
      <c r="B44" s="52" t="s">
        <v>58</v>
      </c>
      <c r="C44" s="24" t="s">
        <v>65</v>
      </c>
      <c r="D44" s="30"/>
      <c r="E44" s="30"/>
      <c r="F44" s="26"/>
      <c r="G44" s="26"/>
      <c r="H44" s="26"/>
      <c r="I44" s="20"/>
      <c r="J44" s="20"/>
      <c r="K44" s="20"/>
      <c r="L44" s="20">
        <f t="shared" si="16"/>
        <v>0</v>
      </c>
      <c r="M44" s="20">
        <v>4657.5</v>
      </c>
      <c r="N44" s="20"/>
      <c r="O44" s="20">
        <f t="shared" si="3"/>
        <v>4657.5</v>
      </c>
      <c r="P44" s="20">
        <v>0</v>
      </c>
      <c r="Q44" s="20">
        <v>0</v>
      </c>
      <c r="R44" s="20">
        <f t="shared" si="2"/>
        <v>0</v>
      </c>
      <c r="S44" s="20">
        <f t="shared" si="4"/>
        <v>0</v>
      </c>
      <c r="T44" s="20"/>
      <c r="U44" s="20">
        <f t="shared" si="6"/>
        <v>0</v>
      </c>
      <c r="V44" s="20"/>
      <c r="W44" s="20"/>
      <c r="X44" s="20"/>
    </row>
    <row r="45" spans="1:25" s="8" customFormat="1" ht="48" customHeight="1">
      <c r="A45" s="12"/>
      <c r="B45" s="98" t="s">
        <v>59</v>
      </c>
      <c r="C45" s="48" t="s">
        <v>9</v>
      </c>
      <c r="D45" s="19"/>
      <c r="E45" s="19"/>
      <c r="F45" s="23"/>
      <c r="G45" s="23"/>
      <c r="H45" s="23"/>
      <c r="I45" s="21"/>
      <c r="J45" s="21">
        <f aca="true" t="shared" si="17" ref="J45:R45">J47+J50+J51+J49+J48</f>
        <v>116245.5</v>
      </c>
      <c r="K45" s="21">
        <f t="shared" si="17"/>
        <v>16730.6</v>
      </c>
      <c r="L45" s="21">
        <f t="shared" si="17"/>
        <v>132976.1</v>
      </c>
      <c r="M45" s="21">
        <f t="shared" si="17"/>
        <v>137921.6</v>
      </c>
      <c r="N45" s="21">
        <f t="shared" si="17"/>
        <v>9143.9</v>
      </c>
      <c r="O45" s="21">
        <f t="shared" si="17"/>
        <v>147065.5</v>
      </c>
      <c r="P45" s="21">
        <f t="shared" si="17"/>
        <v>132038.40000000002</v>
      </c>
      <c r="Q45" s="21">
        <f t="shared" si="17"/>
        <v>548.5</v>
      </c>
      <c r="R45" s="21">
        <f t="shared" si="17"/>
        <v>132586.9</v>
      </c>
      <c r="S45" s="21">
        <f t="shared" si="4"/>
        <v>95.73438823215508</v>
      </c>
      <c r="T45" s="21">
        <f t="shared" si="5"/>
        <v>5.998534542153785</v>
      </c>
      <c r="U45" s="21">
        <f t="shared" si="6"/>
        <v>90.15499896304708</v>
      </c>
      <c r="V45" s="21">
        <f t="shared" si="7"/>
        <v>13.585816225144214</v>
      </c>
      <c r="W45" s="21">
        <f t="shared" si="8"/>
        <v>-96.7215760343323</v>
      </c>
      <c r="X45" s="21">
        <f t="shared" si="9"/>
        <v>-0.2926841740734005</v>
      </c>
      <c r="Y45" s="13">
        <f>Y47+Y50</f>
        <v>0</v>
      </c>
    </row>
    <row r="46" spans="1:25" s="8" customFormat="1" ht="21.75" customHeight="1" hidden="1">
      <c r="A46" s="12"/>
      <c r="B46" s="98"/>
      <c r="C46" s="24" t="s">
        <v>77</v>
      </c>
      <c r="D46" s="30"/>
      <c r="E46" s="30"/>
      <c r="F46" s="26"/>
      <c r="G46" s="26"/>
      <c r="H46" s="26"/>
      <c r="I46" s="20"/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 t="shared" si="2"/>
        <v>#REF!</v>
      </c>
      <c r="S46" s="20" t="e">
        <f t="shared" si="4"/>
        <v>#REF!</v>
      </c>
      <c r="T46" s="20" t="e">
        <f t="shared" si="5"/>
        <v>#REF!</v>
      </c>
      <c r="U46" s="20" t="e">
        <f t="shared" si="6"/>
        <v>#REF!</v>
      </c>
      <c r="V46" s="20" t="e">
        <f t="shared" si="7"/>
        <v>#REF!</v>
      </c>
      <c r="W46" s="20" t="e">
        <f t="shared" si="8"/>
        <v>#REF!</v>
      </c>
      <c r="X46" s="20" t="e">
        <f t="shared" si="9"/>
        <v>#REF!</v>
      </c>
      <c r="Y46" s="15"/>
    </row>
    <row r="47" spans="1:24" s="2" customFormat="1" ht="78.75">
      <c r="A47" s="11"/>
      <c r="B47" s="52" t="s">
        <v>38</v>
      </c>
      <c r="C47" s="24" t="s">
        <v>117</v>
      </c>
      <c r="D47" s="30"/>
      <c r="E47" s="30"/>
      <c r="F47" s="26"/>
      <c r="G47" s="26"/>
      <c r="H47" s="26"/>
      <c r="I47" s="20"/>
      <c r="J47" s="20">
        <v>111090.2</v>
      </c>
      <c r="K47" s="20"/>
      <c r="L47" s="20">
        <f>J47+K47</f>
        <v>111090.2</v>
      </c>
      <c r="M47" s="20">
        <v>108116.6</v>
      </c>
      <c r="N47" s="20"/>
      <c r="O47" s="20">
        <f t="shared" si="3"/>
        <v>108116.6</v>
      </c>
      <c r="P47" s="20">
        <v>108116.6</v>
      </c>
      <c r="Q47" s="20"/>
      <c r="R47" s="20">
        <f t="shared" si="2"/>
        <v>108116.6</v>
      </c>
      <c r="S47" s="20">
        <f t="shared" si="4"/>
        <v>100</v>
      </c>
      <c r="T47" s="20"/>
      <c r="U47" s="20">
        <f t="shared" si="6"/>
        <v>100</v>
      </c>
      <c r="V47" s="20">
        <f t="shared" si="7"/>
        <v>-2.676743763176219</v>
      </c>
      <c r="W47" s="20"/>
      <c r="X47" s="20">
        <f t="shared" si="9"/>
        <v>-2.676743763176219</v>
      </c>
    </row>
    <row r="48" spans="1:24" s="2" customFormat="1" ht="157.5">
      <c r="A48" s="11"/>
      <c r="B48" s="52" t="s">
        <v>105</v>
      </c>
      <c r="C48" s="24" t="s">
        <v>106</v>
      </c>
      <c r="D48" s="30"/>
      <c r="E48" s="30"/>
      <c r="F48" s="26"/>
      <c r="G48" s="26"/>
      <c r="H48" s="26"/>
      <c r="I48" s="20"/>
      <c r="J48" s="20"/>
      <c r="K48" s="20"/>
      <c r="L48" s="20">
        <f>J48+K48</f>
        <v>0</v>
      </c>
      <c r="M48" s="20">
        <v>10138.2</v>
      </c>
      <c r="N48" s="20"/>
      <c r="O48" s="20">
        <f t="shared" si="3"/>
        <v>10138.2</v>
      </c>
      <c r="P48" s="20">
        <v>5006.9</v>
      </c>
      <c r="Q48" s="20"/>
      <c r="R48" s="20">
        <f t="shared" si="2"/>
        <v>5006.9</v>
      </c>
      <c r="S48" s="20">
        <f t="shared" si="4"/>
        <v>49.38647886212542</v>
      </c>
      <c r="T48" s="20"/>
      <c r="U48" s="20">
        <f t="shared" si="6"/>
        <v>49.38647886212542</v>
      </c>
      <c r="V48" s="20"/>
      <c r="W48" s="20"/>
      <c r="X48" s="20" t="e">
        <f t="shared" si="9"/>
        <v>#DIV/0!</v>
      </c>
    </row>
    <row r="49" spans="1:24" s="2" customFormat="1" ht="239.25" customHeight="1">
      <c r="A49" s="11"/>
      <c r="B49" s="52" t="s">
        <v>99</v>
      </c>
      <c r="C49" s="24" t="s">
        <v>104</v>
      </c>
      <c r="D49" s="30"/>
      <c r="E49" s="30"/>
      <c r="F49" s="26"/>
      <c r="G49" s="26"/>
      <c r="H49" s="26"/>
      <c r="I49" s="20"/>
      <c r="J49" s="20">
        <v>290</v>
      </c>
      <c r="K49" s="20">
        <v>7943.4</v>
      </c>
      <c r="L49" s="20">
        <f>J49+K49</f>
        <v>8233.4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2" customFormat="1" ht="157.5">
      <c r="A50" s="11"/>
      <c r="B50" s="52" t="s">
        <v>60</v>
      </c>
      <c r="C50" s="24" t="s">
        <v>66</v>
      </c>
      <c r="D50" s="30"/>
      <c r="E50" s="30"/>
      <c r="F50" s="26"/>
      <c r="G50" s="26"/>
      <c r="H50" s="26"/>
      <c r="I50" s="20"/>
      <c r="J50" s="20">
        <v>3748.5</v>
      </c>
      <c r="K50" s="20">
        <v>7495.7</v>
      </c>
      <c r="L50" s="20">
        <f>J50+K50</f>
        <v>11244.2</v>
      </c>
      <c r="M50" s="20">
        <v>17512</v>
      </c>
      <c r="N50" s="20">
        <v>8763.9</v>
      </c>
      <c r="O50" s="20">
        <f t="shared" si="3"/>
        <v>26275.9</v>
      </c>
      <c r="P50" s="20">
        <v>17142.6</v>
      </c>
      <c r="Q50" s="20">
        <v>250.3</v>
      </c>
      <c r="R50" s="20">
        <f t="shared" si="2"/>
        <v>17392.899999999998</v>
      </c>
      <c r="S50" s="20">
        <f t="shared" si="4"/>
        <v>97.8905893101873</v>
      </c>
      <c r="T50" s="20">
        <f t="shared" si="5"/>
        <v>2.8560344139024867</v>
      </c>
      <c r="U50" s="20">
        <f t="shared" si="6"/>
        <v>66.19335588885632</v>
      </c>
      <c r="V50" s="20">
        <f t="shared" si="7"/>
        <v>357.31892757102844</v>
      </c>
      <c r="W50" s="20">
        <f t="shared" si="8"/>
        <v>-96.66075216457436</v>
      </c>
      <c r="X50" s="20">
        <f t="shared" si="9"/>
        <v>54.68330339197095</v>
      </c>
    </row>
    <row r="51" spans="1:24" s="2" customFormat="1" ht="163.5" customHeight="1">
      <c r="A51" s="11"/>
      <c r="B51" s="52" t="s">
        <v>70</v>
      </c>
      <c r="C51" s="24" t="s">
        <v>71</v>
      </c>
      <c r="D51" s="30"/>
      <c r="E51" s="30"/>
      <c r="F51" s="26"/>
      <c r="G51" s="26"/>
      <c r="H51" s="26"/>
      <c r="I51" s="20"/>
      <c r="J51" s="20">
        <v>1116.8</v>
      </c>
      <c r="K51" s="20">
        <v>1291.5</v>
      </c>
      <c r="L51" s="20">
        <f>J51+K51</f>
        <v>2408.3</v>
      </c>
      <c r="M51" s="20">
        <v>2154.8</v>
      </c>
      <c r="N51" s="20">
        <v>380</v>
      </c>
      <c r="O51" s="20">
        <f t="shared" si="3"/>
        <v>2534.8</v>
      </c>
      <c r="P51" s="20">
        <f>1738.2+34.1</f>
        <v>1772.3</v>
      </c>
      <c r="Q51" s="20">
        <f>298.2</f>
        <v>298.2</v>
      </c>
      <c r="R51" s="20">
        <f t="shared" si="2"/>
        <v>2070.5</v>
      </c>
      <c r="S51" s="20">
        <f t="shared" si="4"/>
        <v>82.24893261555596</v>
      </c>
      <c r="T51" s="20">
        <f t="shared" si="5"/>
        <v>78.47368421052632</v>
      </c>
      <c r="U51" s="20">
        <f t="shared" si="6"/>
        <v>81.68297301562252</v>
      </c>
      <c r="V51" s="20">
        <f t="shared" si="7"/>
        <v>58.69448424068767</v>
      </c>
      <c r="W51" s="20">
        <f t="shared" si="8"/>
        <v>-76.91056910569105</v>
      </c>
      <c r="X51" s="20">
        <f t="shared" si="9"/>
        <v>-14.026491716148328</v>
      </c>
    </row>
    <row r="52" spans="1:24" s="8" customFormat="1" ht="39.75" customHeight="1">
      <c r="A52" s="12"/>
      <c r="B52" s="47"/>
      <c r="C52" s="53" t="s">
        <v>6</v>
      </c>
      <c r="D52" s="18" t="e">
        <f>SUM(#REF!+#REF!)</f>
        <v>#REF!</v>
      </c>
      <c r="E52" s="18" t="e">
        <f>SUM(#REF!+#REF!)</f>
        <v>#REF!</v>
      </c>
      <c r="F52" s="19" t="e">
        <f>SUM(#REF!+#REF!)</f>
        <v>#REF!</v>
      </c>
      <c r="G52" s="18" t="e">
        <f>SUM(#REF!+#REF!)</f>
        <v>#REF!</v>
      </c>
      <c r="H52" s="19" t="e">
        <f>SUM(#REF!+#REF!)</f>
        <v>#REF!</v>
      </c>
      <c r="I52" s="49" t="e">
        <f>SUM(#REF!+#REF!)</f>
        <v>#REF!</v>
      </c>
      <c r="J52" s="21">
        <f aca="true" t="shared" si="18" ref="J52:R52">J11+J12+J16+J18+J20+J22+J23+J25+J35+J45</f>
        <v>2478655.8000000003</v>
      </c>
      <c r="K52" s="21">
        <f t="shared" si="18"/>
        <v>508181.89999999997</v>
      </c>
      <c r="L52" s="21">
        <f t="shared" si="18"/>
        <v>2986837.7000000007</v>
      </c>
      <c r="M52" s="21">
        <f t="shared" si="18"/>
        <v>2098178.6</v>
      </c>
      <c r="N52" s="21">
        <f t="shared" si="18"/>
        <v>693160.3</v>
      </c>
      <c r="O52" s="21">
        <f t="shared" si="18"/>
        <v>2791338.8999999994</v>
      </c>
      <c r="P52" s="21">
        <f t="shared" si="18"/>
        <v>2016066.1999999997</v>
      </c>
      <c r="Q52" s="21">
        <f t="shared" si="18"/>
        <v>575760.2</v>
      </c>
      <c r="R52" s="21">
        <f t="shared" si="18"/>
        <v>2591826.4</v>
      </c>
      <c r="S52" s="21">
        <f t="shared" si="4"/>
        <v>96.08649139782474</v>
      </c>
      <c r="T52" s="21">
        <f t="shared" si="5"/>
        <v>83.06306636430273</v>
      </c>
      <c r="U52" s="21">
        <f t="shared" si="6"/>
        <v>92.8524443950536</v>
      </c>
      <c r="V52" s="21">
        <f t="shared" si="7"/>
        <v>-18.662922056382357</v>
      </c>
      <c r="W52" s="21">
        <f t="shared" si="8"/>
        <v>13.298053315161368</v>
      </c>
      <c r="X52" s="21">
        <f t="shared" si="9"/>
        <v>-13.225067435033395</v>
      </c>
    </row>
    <row r="53" spans="1:24" s="3" customFormat="1" ht="24.75" customHeight="1" hidden="1">
      <c r="A53" s="12"/>
      <c r="B53" s="47"/>
      <c r="C53" s="48" t="s">
        <v>77</v>
      </c>
      <c r="D53" s="22" t="e">
        <f>SUM(#REF!+#REF!+#REF!)</f>
        <v>#REF!</v>
      </c>
      <c r="E53" s="22" t="e">
        <f>SUM(#REF!+#REF!+#REF!)</f>
        <v>#REF!</v>
      </c>
      <c r="F53" s="23" t="e">
        <f>SUM(#REF!+#REF!+#REF!)</f>
        <v>#REF!</v>
      </c>
      <c r="G53" s="23" t="e">
        <f>SUM(#REF!+#REF!+#REF!)</f>
        <v>#REF!</v>
      </c>
      <c r="H53" s="23" t="e">
        <f>SUM(#REF!+#REF!+#REF!)</f>
        <v>#REF!</v>
      </c>
      <c r="I53" s="23"/>
      <c r="J53" s="21" t="e">
        <f aca="true" t="shared" si="19" ref="J53:R53">J13+J17+J19+J24+J26+J36+J46</f>
        <v>#REF!</v>
      </c>
      <c r="K53" s="21" t="e">
        <f t="shared" si="19"/>
        <v>#REF!</v>
      </c>
      <c r="L53" s="21" t="e">
        <f t="shared" si="19"/>
        <v>#REF!</v>
      </c>
      <c r="M53" s="21" t="e">
        <f t="shared" si="19"/>
        <v>#REF!</v>
      </c>
      <c r="N53" s="21" t="e">
        <f t="shared" si="19"/>
        <v>#REF!</v>
      </c>
      <c r="O53" s="21" t="e">
        <f t="shared" si="19"/>
        <v>#REF!</v>
      </c>
      <c r="P53" s="21" t="e">
        <f t="shared" si="19"/>
        <v>#REF!</v>
      </c>
      <c r="Q53" s="21" t="e">
        <f t="shared" si="19"/>
        <v>#REF!</v>
      </c>
      <c r="R53" s="21" t="e">
        <f t="shared" si="19"/>
        <v>#REF!</v>
      </c>
      <c r="S53" s="21" t="e">
        <f>(P53/M53)*100</f>
        <v>#REF!</v>
      </c>
      <c r="T53" s="21" t="e">
        <f>(Q53/N53)*100</f>
        <v>#REF!</v>
      </c>
      <c r="U53" s="21" t="e">
        <f>(R53/O53)*100</f>
        <v>#REF!</v>
      </c>
      <c r="V53" s="20" t="e">
        <f>P53/J53*100-100</f>
        <v>#REF!</v>
      </c>
      <c r="W53" s="20" t="e">
        <f>Q53/K53*100-100</f>
        <v>#REF!</v>
      </c>
      <c r="X53" s="20" t="e">
        <f>R53/L53*100-100</f>
        <v>#REF!</v>
      </c>
    </row>
    <row r="54" spans="1:25" s="41" customFormat="1" ht="39.75" customHeight="1">
      <c r="A54" s="84"/>
      <c r="B54" s="102" t="s">
        <v>92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86"/>
    </row>
    <row r="55" spans="1:24" s="3" customFormat="1" ht="30.75" customHeight="1">
      <c r="A55" s="12"/>
      <c r="B55" s="47"/>
      <c r="C55" s="48" t="s">
        <v>14</v>
      </c>
      <c r="D55" s="23"/>
      <c r="E55" s="23"/>
      <c r="F55" s="23"/>
      <c r="G55" s="23"/>
      <c r="H55" s="23"/>
      <c r="I55" s="21"/>
      <c r="J55" s="21">
        <f aca="true" t="shared" si="20" ref="J55:R55">J56+J57</f>
        <v>0</v>
      </c>
      <c r="K55" s="21">
        <f t="shared" si="20"/>
        <v>735.6</v>
      </c>
      <c r="L55" s="21">
        <f t="shared" si="20"/>
        <v>735.6</v>
      </c>
      <c r="M55" s="21">
        <f t="shared" si="20"/>
        <v>1415.1</v>
      </c>
      <c r="N55" s="21">
        <f t="shared" si="20"/>
        <v>2103.2</v>
      </c>
      <c r="O55" s="21">
        <f t="shared" si="20"/>
        <v>3518.2999999999997</v>
      </c>
      <c r="P55" s="21">
        <f t="shared" si="20"/>
        <v>0</v>
      </c>
      <c r="Q55" s="21">
        <f t="shared" si="20"/>
        <v>1100.4</v>
      </c>
      <c r="R55" s="21">
        <f t="shared" si="20"/>
        <v>1100.4</v>
      </c>
      <c r="S55" s="21">
        <f>(P55/M55)*100</f>
        <v>0</v>
      </c>
      <c r="T55" s="21">
        <f aca="true" t="shared" si="21" ref="T55:T62">(Q55/N55)*100</f>
        <v>52.320273868391034</v>
      </c>
      <c r="U55" s="21">
        <f aca="true" t="shared" si="22" ref="U55:U62">(R55/O55)*100</f>
        <v>31.276468749111793</v>
      </c>
      <c r="V55" s="21" t="e">
        <f aca="true" t="shared" si="23" ref="V55:X62">P55/J55*100-100</f>
        <v>#DIV/0!</v>
      </c>
      <c r="W55" s="21">
        <f t="shared" si="23"/>
        <v>49.59216965742252</v>
      </c>
      <c r="X55" s="21">
        <f t="shared" si="23"/>
        <v>49.59216965742252</v>
      </c>
    </row>
    <row r="56" spans="1:27" s="88" customFormat="1" ht="135" customHeight="1">
      <c r="A56" s="11"/>
      <c r="B56" s="52" t="s">
        <v>67</v>
      </c>
      <c r="C56" s="24" t="s">
        <v>16</v>
      </c>
      <c r="D56" s="26"/>
      <c r="E56" s="26"/>
      <c r="F56" s="26"/>
      <c r="G56" s="26"/>
      <c r="H56" s="26"/>
      <c r="I56" s="20">
        <v>943.396</v>
      </c>
      <c r="J56" s="20"/>
      <c r="K56" s="20">
        <v>735.6</v>
      </c>
      <c r="L56" s="20">
        <f>SUM(J56+K56)</f>
        <v>735.6</v>
      </c>
      <c r="M56" s="20">
        <v>1415.1</v>
      </c>
      <c r="N56" s="20">
        <v>1295.1</v>
      </c>
      <c r="O56" s="20">
        <f>SUM(M56+N56)</f>
        <v>2710.2</v>
      </c>
      <c r="P56" s="20">
        <v>0</v>
      </c>
      <c r="Q56" s="20">
        <v>1100.4</v>
      </c>
      <c r="R56" s="20">
        <f>SUM(P56+Q56)</f>
        <v>1100.4</v>
      </c>
      <c r="S56" s="20">
        <f>(P56/M56)*100</f>
        <v>0</v>
      </c>
      <c r="T56" s="20">
        <f t="shared" si="21"/>
        <v>84.96641186008804</v>
      </c>
      <c r="U56" s="20">
        <f t="shared" si="22"/>
        <v>40.602169581580696</v>
      </c>
      <c r="V56" s="20" t="e">
        <f t="shared" si="23"/>
        <v>#DIV/0!</v>
      </c>
      <c r="W56" s="20">
        <f t="shared" si="23"/>
        <v>49.59216965742252</v>
      </c>
      <c r="X56" s="20">
        <f t="shared" si="23"/>
        <v>49.59216965742252</v>
      </c>
      <c r="Y56" s="87"/>
      <c r="Z56" s="87"/>
      <c r="AA56" s="87"/>
    </row>
    <row r="57" spans="1:27" s="88" customFormat="1" ht="157.5">
      <c r="A57" s="11"/>
      <c r="B57" s="52" t="s">
        <v>100</v>
      </c>
      <c r="C57" s="24" t="s">
        <v>101</v>
      </c>
      <c r="D57" s="26"/>
      <c r="E57" s="26"/>
      <c r="F57" s="26"/>
      <c r="G57" s="26"/>
      <c r="H57" s="26"/>
      <c r="I57" s="20"/>
      <c r="J57" s="20"/>
      <c r="K57" s="20"/>
      <c r="L57" s="20">
        <f>SUM(J57+K57)</f>
        <v>0</v>
      </c>
      <c r="M57" s="20"/>
      <c r="N57" s="20">
        <v>808.1</v>
      </c>
      <c r="O57" s="20">
        <f>SUM(M57+N57)</f>
        <v>808.1</v>
      </c>
      <c r="P57" s="20"/>
      <c r="Q57" s="20"/>
      <c r="R57" s="20">
        <f>SUM(P57+Q57)</f>
        <v>0</v>
      </c>
      <c r="S57" s="20"/>
      <c r="T57" s="20">
        <f t="shared" si="21"/>
        <v>0</v>
      </c>
      <c r="U57" s="20">
        <f t="shared" si="22"/>
        <v>0</v>
      </c>
      <c r="V57" s="20" t="e">
        <f t="shared" si="23"/>
        <v>#DIV/0!</v>
      </c>
      <c r="W57" s="20" t="e">
        <f t="shared" si="23"/>
        <v>#DIV/0!</v>
      </c>
      <c r="X57" s="20" t="e">
        <f t="shared" si="23"/>
        <v>#DIV/0!</v>
      </c>
      <c r="Y57" s="87"/>
      <c r="Z57" s="87"/>
      <c r="AA57" s="87"/>
    </row>
    <row r="58" spans="1:27" s="3" customFormat="1" ht="27.75" customHeight="1">
      <c r="A58" s="12"/>
      <c r="B58" s="47"/>
      <c r="C58" s="48" t="s">
        <v>13</v>
      </c>
      <c r="D58" s="23"/>
      <c r="E58" s="23"/>
      <c r="F58" s="23"/>
      <c r="G58" s="23"/>
      <c r="H58" s="23"/>
      <c r="I58" s="21"/>
      <c r="J58" s="21">
        <f aca="true" t="shared" si="24" ref="J58:R58">J60+J61+J59</f>
        <v>0</v>
      </c>
      <c r="K58" s="21">
        <f t="shared" si="24"/>
        <v>-1160.2</v>
      </c>
      <c r="L58" s="21">
        <f t="shared" si="24"/>
        <v>-1160.2</v>
      </c>
      <c r="M58" s="21">
        <f t="shared" si="24"/>
        <v>0</v>
      </c>
      <c r="N58" s="21">
        <f t="shared" si="24"/>
        <v>-3662.2</v>
      </c>
      <c r="O58" s="21">
        <f t="shared" si="24"/>
        <v>-3662.2</v>
      </c>
      <c r="P58" s="21">
        <f t="shared" si="24"/>
        <v>0</v>
      </c>
      <c r="Q58" s="21">
        <f t="shared" si="24"/>
        <v>-1104.8</v>
      </c>
      <c r="R58" s="21">
        <f t="shared" si="24"/>
        <v>-1104.8</v>
      </c>
      <c r="S58" s="21"/>
      <c r="T58" s="21">
        <f t="shared" si="21"/>
        <v>30.16765878433728</v>
      </c>
      <c r="U58" s="21">
        <f t="shared" si="22"/>
        <v>30.16765878433728</v>
      </c>
      <c r="V58" s="21"/>
      <c r="W58" s="21">
        <f t="shared" si="23"/>
        <v>-4.775038786416147</v>
      </c>
      <c r="X58" s="21">
        <f t="shared" si="23"/>
        <v>-4.775038786416147</v>
      </c>
      <c r="Y58" s="6"/>
      <c r="Z58" s="6"/>
      <c r="AA58" s="6"/>
    </row>
    <row r="59" spans="1:27" s="3" customFormat="1" ht="156" customHeight="1">
      <c r="A59" s="12"/>
      <c r="B59" s="52" t="s">
        <v>102</v>
      </c>
      <c r="C59" s="24" t="s">
        <v>103</v>
      </c>
      <c r="D59" s="23"/>
      <c r="E59" s="23"/>
      <c r="F59" s="23"/>
      <c r="G59" s="23"/>
      <c r="H59" s="23"/>
      <c r="I59" s="21"/>
      <c r="J59" s="20"/>
      <c r="K59" s="20"/>
      <c r="L59" s="20"/>
      <c r="M59" s="20"/>
      <c r="N59" s="20">
        <v>-808.1</v>
      </c>
      <c r="O59" s="20">
        <f>SUM(M59+N59)</f>
        <v>-808.1</v>
      </c>
      <c r="P59" s="20"/>
      <c r="Q59" s="20"/>
      <c r="R59" s="20"/>
      <c r="S59" s="20"/>
      <c r="T59" s="20">
        <f t="shared" si="21"/>
        <v>0</v>
      </c>
      <c r="U59" s="20">
        <f t="shared" si="22"/>
        <v>0</v>
      </c>
      <c r="V59" s="21"/>
      <c r="W59" s="21"/>
      <c r="X59" s="21"/>
      <c r="Y59" s="6"/>
      <c r="Z59" s="6"/>
      <c r="AA59" s="6"/>
    </row>
    <row r="60" spans="1:27" s="88" customFormat="1" ht="87.75" customHeight="1">
      <c r="A60" s="11"/>
      <c r="B60" s="52" t="s">
        <v>68</v>
      </c>
      <c r="C60" s="24" t="s">
        <v>17</v>
      </c>
      <c r="D60" s="26"/>
      <c r="E60" s="26"/>
      <c r="F60" s="26"/>
      <c r="G60" s="26"/>
      <c r="H60" s="26"/>
      <c r="I60" s="20">
        <v>-1471.6</v>
      </c>
      <c r="J60" s="20"/>
      <c r="K60" s="20"/>
      <c r="L60" s="20">
        <f>SUM(J60+K60)</f>
        <v>0</v>
      </c>
      <c r="M60" s="20"/>
      <c r="N60" s="20">
        <v>-2054.1</v>
      </c>
      <c r="O60" s="20">
        <f>SUM(M60+N60)</f>
        <v>-2054.1</v>
      </c>
      <c r="P60" s="20">
        <v>0</v>
      </c>
      <c r="Q60" s="20">
        <v>0</v>
      </c>
      <c r="R60" s="20">
        <f>SUM(P60+Q60)</f>
        <v>0</v>
      </c>
      <c r="S60" s="20"/>
      <c r="T60" s="20">
        <f t="shared" si="21"/>
        <v>0</v>
      </c>
      <c r="U60" s="20">
        <f t="shared" si="22"/>
        <v>0</v>
      </c>
      <c r="V60" s="20"/>
      <c r="W60" s="20" t="e">
        <f t="shared" si="23"/>
        <v>#DIV/0!</v>
      </c>
      <c r="X60" s="20" t="e">
        <f t="shared" si="23"/>
        <v>#DIV/0!</v>
      </c>
      <c r="Y60" s="87"/>
      <c r="Z60" s="87"/>
      <c r="AA60" s="87"/>
    </row>
    <row r="61" spans="1:27" s="88" customFormat="1" ht="131.25">
      <c r="A61" s="11"/>
      <c r="B61" s="52" t="s">
        <v>69</v>
      </c>
      <c r="C61" s="24" t="s">
        <v>15</v>
      </c>
      <c r="D61" s="26"/>
      <c r="E61" s="26"/>
      <c r="F61" s="26"/>
      <c r="G61" s="26"/>
      <c r="H61" s="26"/>
      <c r="I61" s="20"/>
      <c r="J61" s="20"/>
      <c r="K61" s="20">
        <v>-1160.2</v>
      </c>
      <c r="L61" s="20">
        <f>SUM(J61+K61)</f>
        <v>-1160.2</v>
      </c>
      <c r="M61" s="20"/>
      <c r="N61" s="20">
        <v>-800</v>
      </c>
      <c r="O61" s="20">
        <f>SUM(M61+N61)</f>
        <v>-800</v>
      </c>
      <c r="P61" s="20"/>
      <c r="Q61" s="20">
        <v>-1104.8</v>
      </c>
      <c r="R61" s="20">
        <f>SUM(P61+Q61)</f>
        <v>-1104.8</v>
      </c>
      <c r="S61" s="20"/>
      <c r="T61" s="20" t="s">
        <v>114</v>
      </c>
      <c r="U61" s="20" t="s">
        <v>114</v>
      </c>
      <c r="V61" s="20"/>
      <c r="W61" s="20">
        <f t="shared" si="23"/>
        <v>-4.775038786416147</v>
      </c>
      <c r="X61" s="20">
        <f t="shared" si="23"/>
        <v>-4.775038786416147</v>
      </c>
      <c r="Y61" s="87"/>
      <c r="Z61" s="87"/>
      <c r="AA61" s="87"/>
    </row>
    <row r="62" spans="1:24" s="8" customFormat="1" ht="37.5" customHeight="1">
      <c r="A62" s="12"/>
      <c r="B62" s="47"/>
      <c r="C62" s="53" t="s">
        <v>19</v>
      </c>
      <c r="D62" s="18" t="e">
        <f>SUM(#REF!+#REF!)</f>
        <v>#REF!</v>
      </c>
      <c r="E62" s="18" t="e">
        <f>SUM(#REF!+#REF!)</f>
        <v>#REF!</v>
      </c>
      <c r="F62" s="19" t="e">
        <f>SUM(#REF!+#REF!)</f>
        <v>#REF!</v>
      </c>
      <c r="G62" s="18" t="e">
        <f>SUM(#REF!+#REF!)</f>
        <v>#REF!</v>
      </c>
      <c r="H62" s="19" t="e">
        <f>SUM(#REF!+#REF!)</f>
        <v>#REF!</v>
      </c>
      <c r="I62" s="49" t="e">
        <f>SUM(#REF!+#REF!)</f>
        <v>#REF!</v>
      </c>
      <c r="J62" s="21">
        <f>J55+J58</f>
        <v>0</v>
      </c>
      <c r="K62" s="21">
        <f>K55+K58</f>
        <v>-424.6</v>
      </c>
      <c r="L62" s="21">
        <f>L55+L58</f>
        <v>-424.6</v>
      </c>
      <c r="M62" s="21">
        <f aca="true" t="shared" si="25" ref="M62:R62">M55+M58</f>
        <v>1415.1</v>
      </c>
      <c r="N62" s="21">
        <f t="shared" si="25"/>
        <v>-1559</v>
      </c>
      <c r="O62" s="21">
        <f t="shared" si="25"/>
        <v>-143.9000000000001</v>
      </c>
      <c r="P62" s="21">
        <f t="shared" si="25"/>
        <v>0</v>
      </c>
      <c r="Q62" s="21">
        <f t="shared" si="25"/>
        <v>-4.399999999999864</v>
      </c>
      <c r="R62" s="21">
        <f t="shared" si="25"/>
        <v>-4.399999999999864</v>
      </c>
      <c r="S62" s="21">
        <f>(P62/M62)*100</f>
        <v>0</v>
      </c>
      <c r="T62" s="21">
        <f t="shared" si="21"/>
        <v>0.28223220012827865</v>
      </c>
      <c r="U62" s="21">
        <f t="shared" si="22"/>
        <v>3.0576789437108136</v>
      </c>
      <c r="V62" s="21" t="e">
        <f t="shared" si="23"/>
        <v>#DIV/0!</v>
      </c>
      <c r="W62" s="21">
        <f t="shared" si="23"/>
        <v>-98.96373056994823</v>
      </c>
      <c r="X62" s="21">
        <f t="shared" si="23"/>
        <v>-98.96373056994823</v>
      </c>
    </row>
    <row r="63" spans="1:25" s="42" customFormat="1" ht="38.25" customHeight="1">
      <c r="A63" s="5"/>
      <c r="B63" s="102" t="s">
        <v>94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"/>
    </row>
    <row r="64" spans="2:26" ht="103.5" customHeight="1">
      <c r="B64" s="52" t="s">
        <v>20</v>
      </c>
      <c r="C64" s="32" t="s">
        <v>21</v>
      </c>
      <c r="D64" s="55">
        <v>-175141.4</v>
      </c>
      <c r="E64" s="55">
        <v>175141.4</v>
      </c>
      <c r="F64" s="56">
        <f>E64+D64</f>
        <v>0</v>
      </c>
      <c r="G64" s="55">
        <v>-473578.5</v>
      </c>
      <c r="H64" s="55">
        <v>473578.5</v>
      </c>
      <c r="I64" s="56">
        <f>H64+G64</f>
        <v>0</v>
      </c>
      <c r="J64" s="20">
        <v>-356363.1</v>
      </c>
      <c r="K64" s="20">
        <v>356363.1</v>
      </c>
      <c r="L64" s="20">
        <f>SUM(J64+K64)</f>
        <v>0</v>
      </c>
      <c r="M64" s="20">
        <v>-462748.2</v>
      </c>
      <c r="N64" s="20">
        <v>462748.2</v>
      </c>
      <c r="O64" s="20">
        <f>M64+N64</f>
        <v>0</v>
      </c>
      <c r="P64" s="20">
        <v>-411833.4</v>
      </c>
      <c r="Q64" s="20">
        <v>411833.4</v>
      </c>
      <c r="R64" s="20">
        <f>P64+Q64</f>
        <v>0</v>
      </c>
      <c r="S64" s="20">
        <f>(P64/M64)*100</f>
        <v>88.9972991791216</v>
      </c>
      <c r="T64" s="20">
        <f>(Q64/N64)*100</f>
        <v>88.9972991791216</v>
      </c>
      <c r="U64" s="20"/>
      <c r="V64" s="20">
        <f>P64/J64*100-100</f>
        <v>15.56566883608322</v>
      </c>
      <c r="W64" s="20">
        <f>Q64/K64*100-100</f>
        <v>15.56566883608322</v>
      </c>
      <c r="X64" s="20"/>
      <c r="Z64" s="14"/>
    </row>
    <row r="65" spans="2:26" ht="33.75" customHeight="1">
      <c r="B65" s="52" t="s">
        <v>84</v>
      </c>
      <c r="C65" s="32" t="s">
        <v>85</v>
      </c>
      <c r="D65" s="34"/>
      <c r="E65" s="34"/>
      <c r="F65" s="34"/>
      <c r="G65" s="34"/>
      <c r="H65" s="34"/>
      <c r="I65" s="34"/>
      <c r="J65" s="20">
        <f>J66+J67</f>
        <v>0</v>
      </c>
      <c r="K65" s="20">
        <f aca="true" t="shared" si="26" ref="K65:Q65">K66+K67</f>
        <v>0</v>
      </c>
      <c r="L65" s="20">
        <f>SUM(J65+K65)</f>
        <v>0</v>
      </c>
      <c r="M65" s="20">
        <f t="shared" si="26"/>
        <v>0</v>
      </c>
      <c r="N65" s="20">
        <f t="shared" si="26"/>
        <v>58776.899999999994</v>
      </c>
      <c r="O65" s="20">
        <f>M65+N65</f>
        <v>58776.899999999994</v>
      </c>
      <c r="P65" s="20">
        <f t="shared" si="26"/>
        <v>0</v>
      </c>
      <c r="Q65" s="20">
        <f t="shared" si="26"/>
        <v>13243.2</v>
      </c>
      <c r="R65" s="20">
        <f>P65+Q65</f>
        <v>13243.2</v>
      </c>
      <c r="S65" s="20"/>
      <c r="T65" s="20">
        <f aca="true" t="shared" si="27" ref="T65:U68">(Q65/N65)*100</f>
        <v>22.531300561955465</v>
      </c>
      <c r="U65" s="20">
        <f t="shared" si="27"/>
        <v>22.531300561955465</v>
      </c>
      <c r="V65" s="20"/>
      <c r="W65" s="20"/>
      <c r="X65" s="20"/>
      <c r="Z65" s="14"/>
    </row>
    <row r="66" spans="2:26" ht="33.75" customHeight="1">
      <c r="B66" s="52" t="s">
        <v>82</v>
      </c>
      <c r="C66" s="32" t="s">
        <v>83</v>
      </c>
      <c r="D66" s="34"/>
      <c r="E66" s="34"/>
      <c r="F66" s="34"/>
      <c r="G66" s="34"/>
      <c r="H66" s="34"/>
      <c r="I66" s="34"/>
      <c r="J66" s="20"/>
      <c r="K66" s="20"/>
      <c r="L66" s="20">
        <f>SUM(J66+K66)</f>
        <v>0</v>
      </c>
      <c r="M66" s="20"/>
      <c r="N66" s="20">
        <v>44062.2</v>
      </c>
      <c r="O66" s="20">
        <f>M66+N66</f>
        <v>44062.2</v>
      </c>
      <c r="P66" s="20"/>
      <c r="Q66" s="20">
        <v>0</v>
      </c>
      <c r="R66" s="20">
        <f>P66+Q66</f>
        <v>0</v>
      </c>
      <c r="S66" s="20"/>
      <c r="T66" s="20">
        <f t="shared" si="27"/>
        <v>0</v>
      </c>
      <c r="U66" s="20">
        <f t="shared" si="27"/>
        <v>0</v>
      </c>
      <c r="V66" s="20"/>
      <c r="W66" s="20"/>
      <c r="X66" s="20"/>
      <c r="Z66" s="14"/>
    </row>
    <row r="67" spans="2:26" ht="48.75" customHeight="1">
      <c r="B67" s="52" t="s">
        <v>86</v>
      </c>
      <c r="C67" s="32" t="s">
        <v>87</v>
      </c>
      <c r="D67" s="34"/>
      <c r="E67" s="34"/>
      <c r="F67" s="34"/>
      <c r="G67" s="34"/>
      <c r="H67" s="34"/>
      <c r="I67" s="34"/>
      <c r="J67" s="20"/>
      <c r="K67" s="20"/>
      <c r="L67" s="20">
        <f>SUM(J67+K67)</f>
        <v>0</v>
      </c>
      <c r="M67" s="20"/>
      <c r="N67" s="20">
        <v>14714.7</v>
      </c>
      <c r="O67" s="20">
        <f>M67+N67</f>
        <v>14714.7</v>
      </c>
      <c r="P67" s="20"/>
      <c r="Q67" s="20">
        <v>13243.2</v>
      </c>
      <c r="R67" s="20">
        <f>P67+Q67</f>
        <v>13243.2</v>
      </c>
      <c r="S67" s="20"/>
      <c r="T67" s="20">
        <f t="shared" si="27"/>
        <v>89.9997961222451</v>
      </c>
      <c r="U67" s="20">
        <f t="shared" si="27"/>
        <v>89.9997961222451</v>
      </c>
      <c r="V67" s="20"/>
      <c r="W67" s="20"/>
      <c r="X67" s="20"/>
      <c r="Z67" s="14"/>
    </row>
    <row r="68" spans="2:26" ht="33.75" customHeight="1">
      <c r="B68" s="52" t="s">
        <v>88</v>
      </c>
      <c r="C68" s="32" t="s">
        <v>89</v>
      </c>
      <c r="D68" s="34"/>
      <c r="E68" s="34"/>
      <c r="F68" s="34"/>
      <c r="G68" s="34"/>
      <c r="H68" s="34"/>
      <c r="I68" s="34"/>
      <c r="J68" s="20"/>
      <c r="K68" s="20">
        <v>-2464.4</v>
      </c>
      <c r="L68" s="20">
        <f>SUM(J68+K68)</f>
        <v>-2464.4</v>
      </c>
      <c r="M68" s="20"/>
      <c r="N68" s="20">
        <v>-2676</v>
      </c>
      <c r="O68" s="20">
        <f>M68+N68</f>
        <v>-2676</v>
      </c>
      <c r="P68" s="20"/>
      <c r="Q68" s="20">
        <v>-2676</v>
      </c>
      <c r="R68" s="20">
        <f>P68+Q68</f>
        <v>-2676</v>
      </c>
      <c r="S68" s="20"/>
      <c r="T68" s="20">
        <f t="shared" si="27"/>
        <v>100</v>
      </c>
      <c r="U68" s="20">
        <f t="shared" si="27"/>
        <v>100</v>
      </c>
      <c r="V68" s="20"/>
      <c r="W68" s="20"/>
      <c r="X68" s="20"/>
      <c r="Z68" s="14"/>
    </row>
    <row r="69" spans="2:25" ht="123" customHeight="1">
      <c r="B69" s="103" t="s">
        <v>115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89"/>
    </row>
    <row r="70" spans="2:24" ht="8.25" customHeight="1" hidden="1" thickBot="1">
      <c r="B70" s="35"/>
      <c r="C70" s="35"/>
      <c r="D70" s="35"/>
      <c r="E70" s="35"/>
      <c r="F70" s="35"/>
      <c r="G70" s="35"/>
      <c r="H70" s="35"/>
      <c r="I70" s="35"/>
      <c r="J70" s="59"/>
      <c r="K70" s="35"/>
      <c r="L70" s="35"/>
      <c r="M70" s="59"/>
      <c r="N70" s="35"/>
      <c r="O70" s="35"/>
      <c r="P70" s="59"/>
      <c r="Q70" s="35"/>
      <c r="R70" s="35"/>
      <c r="S70" s="59"/>
      <c r="T70" s="35"/>
      <c r="U70" s="60"/>
      <c r="V70" s="35"/>
      <c r="W70" s="35"/>
      <c r="X70" s="35"/>
    </row>
    <row r="71" spans="2:24" ht="33" customHeight="1">
      <c r="B71" s="97" t="s">
        <v>95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36"/>
      <c r="Q71" s="36"/>
      <c r="R71" s="36"/>
      <c r="S71" s="36"/>
      <c r="T71" s="36"/>
      <c r="U71" s="36"/>
      <c r="V71" s="36"/>
      <c r="W71" s="36"/>
      <c r="X71" s="36"/>
    </row>
    <row r="72" spans="2:28" ht="32.25" customHeight="1">
      <c r="B72" s="101" t="s">
        <v>22</v>
      </c>
      <c r="C72" s="101"/>
      <c r="D72" s="54" t="s">
        <v>10</v>
      </c>
      <c r="E72" s="54"/>
      <c r="F72" s="54"/>
      <c r="G72" s="54"/>
      <c r="H72" s="54"/>
      <c r="I72" s="54"/>
      <c r="J72" s="100" t="s">
        <v>112</v>
      </c>
      <c r="K72" s="100"/>
      <c r="L72" s="100"/>
      <c r="M72" s="100" t="s">
        <v>113</v>
      </c>
      <c r="N72" s="100"/>
      <c r="O72" s="100"/>
      <c r="P72" s="37"/>
      <c r="Q72" s="37"/>
      <c r="R72" s="37"/>
      <c r="S72" s="37"/>
      <c r="T72" s="37"/>
      <c r="U72" s="37"/>
      <c r="V72" s="37"/>
      <c r="W72" s="37"/>
      <c r="X72" s="37"/>
      <c r="Y72" s="90"/>
      <c r="Z72" s="90"/>
      <c r="AA72" s="90"/>
      <c r="AB72" s="90"/>
    </row>
    <row r="73" spans="2:24" ht="36.75" customHeight="1">
      <c r="B73" s="99" t="s">
        <v>23</v>
      </c>
      <c r="C73" s="99"/>
      <c r="D73" s="34"/>
      <c r="E73" s="34"/>
      <c r="F73" s="34"/>
      <c r="G73" s="34"/>
      <c r="H73" s="34"/>
      <c r="I73" s="77"/>
      <c r="J73" s="96">
        <f>J74</f>
        <v>1848.3</v>
      </c>
      <c r="K73" s="96"/>
      <c r="L73" s="96"/>
      <c r="M73" s="96">
        <f>M74</f>
        <v>12415.5</v>
      </c>
      <c r="N73" s="96"/>
      <c r="O73" s="96"/>
      <c r="P73" s="61"/>
      <c r="Q73" s="61"/>
      <c r="R73" s="61"/>
      <c r="S73" s="61"/>
      <c r="T73" s="61"/>
      <c r="U73" s="61"/>
      <c r="V73" s="38"/>
      <c r="W73" s="38"/>
      <c r="X73" s="38"/>
    </row>
    <row r="74" spans="2:24" ht="41.25" customHeight="1">
      <c r="B74" s="99" t="s">
        <v>24</v>
      </c>
      <c r="C74" s="99"/>
      <c r="D74" s="34"/>
      <c r="E74" s="34"/>
      <c r="F74" s="34"/>
      <c r="G74" s="34"/>
      <c r="H74" s="34"/>
      <c r="I74" s="34"/>
      <c r="J74" s="96">
        <f>J75</f>
        <v>1848.3</v>
      </c>
      <c r="K74" s="96"/>
      <c r="L74" s="96"/>
      <c r="M74" s="96">
        <f>M75</f>
        <v>12415.5</v>
      </c>
      <c r="N74" s="96"/>
      <c r="O74" s="96"/>
      <c r="P74" s="61"/>
      <c r="Q74" s="62"/>
      <c r="R74" s="62"/>
      <c r="S74" s="61"/>
      <c r="T74" s="61"/>
      <c r="U74" s="61"/>
      <c r="V74" s="33"/>
      <c r="W74" s="33"/>
      <c r="X74" s="33"/>
    </row>
    <row r="75" spans="2:24" ht="75" customHeight="1">
      <c r="B75" s="99" t="s">
        <v>26</v>
      </c>
      <c r="C75" s="99"/>
      <c r="D75" s="34"/>
      <c r="E75" s="34"/>
      <c r="F75" s="34"/>
      <c r="G75" s="34"/>
      <c r="H75" s="34"/>
      <c r="I75" s="34"/>
      <c r="J75" s="96">
        <f>J76</f>
        <v>1848.3</v>
      </c>
      <c r="K75" s="96"/>
      <c r="L75" s="96"/>
      <c r="M75" s="96">
        <f>M76</f>
        <v>12415.5</v>
      </c>
      <c r="N75" s="96"/>
      <c r="O75" s="96"/>
      <c r="P75" s="61"/>
      <c r="Q75" s="62"/>
      <c r="R75" s="62"/>
      <c r="S75" s="61"/>
      <c r="T75" s="61"/>
      <c r="U75" s="61"/>
      <c r="V75" s="33"/>
      <c r="W75" s="33"/>
      <c r="X75" s="33"/>
    </row>
    <row r="76" spans="2:24" ht="55.5" customHeight="1">
      <c r="B76" s="99" t="s">
        <v>25</v>
      </c>
      <c r="C76" s="99"/>
      <c r="D76" s="34"/>
      <c r="E76" s="34"/>
      <c r="F76" s="34"/>
      <c r="G76" s="34"/>
      <c r="H76" s="34"/>
      <c r="I76" s="34"/>
      <c r="J76" s="96">
        <v>1848.3</v>
      </c>
      <c r="K76" s="96"/>
      <c r="L76" s="96"/>
      <c r="M76" s="96">
        <v>12415.5</v>
      </c>
      <c r="N76" s="96"/>
      <c r="O76" s="96"/>
      <c r="P76" s="61"/>
      <c r="Q76" s="62"/>
      <c r="R76" s="62"/>
      <c r="S76" s="61"/>
      <c r="T76" s="61"/>
      <c r="U76" s="61"/>
      <c r="V76" s="33"/>
      <c r="W76" s="33"/>
      <c r="X76" s="33"/>
    </row>
    <row r="77" spans="1:23" s="114" customFormat="1" ht="234.75" customHeight="1">
      <c r="A77" s="108"/>
      <c r="B77" s="109"/>
      <c r="C77" s="110" t="s">
        <v>98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  <c r="O77" s="111"/>
      <c r="P77" s="111"/>
      <c r="Q77" s="111"/>
      <c r="R77" s="111"/>
      <c r="S77" s="112" t="s">
        <v>72</v>
      </c>
      <c r="T77" s="112"/>
      <c r="U77" s="112"/>
      <c r="V77" s="113" t="s">
        <v>72</v>
      </c>
      <c r="W77" s="113"/>
    </row>
    <row r="78" spans="1:21" s="7" customFormat="1" ht="31.5">
      <c r="A78" s="9"/>
      <c r="J78" s="91"/>
      <c r="K78" s="92"/>
      <c r="L78" s="92"/>
      <c r="M78" s="63"/>
      <c r="N78" s="92"/>
      <c r="O78" s="92"/>
      <c r="P78" s="63"/>
      <c r="Q78" s="64"/>
      <c r="R78" s="64"/>
      <c r="S78" s="65"/>
      <c r="T78" s="64"/>
      <c r="U78" s="66"/>
    </row>
    <row r="79" spans="10:17" ht="18.75">
      <c r="J79" s="93"/>
      <c r="K79" s="68"/>
      <c r="L79" s="68"/>
      <c r="M79" s="67"/>
      <c r="N79" s="68"/>
      <c r="O79" s="68"/>
      <c r="P79" s="67"/>
      <c r="Q79" s="68"/>
    </row>
  </sheetData>
  <sheetProtection/>
  <mergeCells count="48">
    <mergeCell ref="J75:L75"/>
    <mergeCell ref="S6:U6"/>
    <mergeCell ref="B12:B14"/>
    <mergeCell ref="B41:B42"/>
    <mergeCell ref="C77:M77"/>
    <mergeCell ref="S1:X1"/>
    <mergeCell ref="C3:V3"/>
    <mergeCell ref="B23:B24"/>
    <mergeCell ref="W4:X4"/>
    <mergeCell ref="V6:X6"/>
    <mergeCell ref="B45:B46"/>
    <mergeCell ref="B28:B29"/>
    <mergeCell ref="P6:R6"/>
    <mergeCell ref="I7:J7"/>
    <mergeCell ref="B9:C9"/>
    <mergeCell ref="B10:X10"/>
    <mergeCell ref="B8:X8"/>
    <mergeCell ref="B30:B31"/>
    <mergeCell ref="J76:L76"/>
    <mergeCell ref="B35:B36"/>
    <mergeCell ref="B54:X54"/>
    <mergeCell ref="B69:X69"/>
    <mergeCell ref="M72:O72"/>
    <mergeCell ref="B63:X63"/>
    <mergeCell ref="B73:C73"/>
    <mergeCell ref="B72:C72"/>
    <mergeCell ref="M76:O76"/>
    <mergeCell ref="B76:C76"/>
    <mergeCell ref="V77:W77"/>
    <mergeCell ref="J74:L74"/>
    <mergeCell ref="B75:C75"/>
    <mergeCell ref="M75:O75"/>
    <mergeCell ref="C6:C7"/>
    <mergeCell ref="B6:B7"/>
    <mergeCell ref="I6:L6"/>
    <mergeCell ref="M6:O6"/>
    <mergeCell ref="B25:B26"/>
    <mergeCell ref="S77:U77"/>
    <mergeCell ref="J2:S2"/>
    <mergeCell ref="M74:O74"/>
    <mergeCell ref="B71:O71"/>
    <mergeCell ref="B18:B19"/>
    <mergeCell ref="J73:L73"/>
    <mergeCell ref="B74:C74"/>
    <mergeCell ref="M73:O73"/>
    <mergeCell ref="J72:L72"/>
    <mergeCell ref="B20:B21"/>
    <mergeCell ref="B16:B17"/>
  </mergeCells>
  <printOptions/>
  <pageMargins left="0.1968503937007874" right="0" top="0.7874015748031497" bottom="0.4724409448818898" header="0.7874015748031497" footer="0"/>
  <pageSetup fitToHeight="4" horizontalDpi="600" verticalDpi="600" orientation="landscape" paperSize="9" scale="39" r:id="rId1"/>
  <headerFooter alignWithMargins="0">
    <oddFooter>&amp;R&amp;"Times New Roman,обычный"&amp;28Сторінка &amp;P</oddFooter>
  </headerFooter>
  <rowBreaks count="1" manualBreakCount="1">
    <brk id="62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2021-01-29T09:42:20Z</cp:lastPrinted>
  <dcterms:created xsi:type="dcterms:W3CDTF">2002-07-22T10:53:13Z</dcterms:created>
  <dcterms:modified xsi:type="dcterms:W3CDTF">2021-02-04T09:50:52Z</dcterms:modified>
  <cp:category/>
  <cp:version/>
  <cp:contentType/>
  <cp:contentStatus/>
</cp:coreProperties>
</file>