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766" yWindow="65326" windowWidth="12120" windowHeight="8835" tabRatio="362" activeTab="0"/>
  </bookViews>
  <sheets>
    <sheet name="видатки" sheetId="1" r:id="rId1"/>
  </sheets>
  <definedNames>
    <definedName name="_xlnm.Print_Titles" localSheetId="0">'видатки'!$8:$8</definedName>
    <definedName name="_xlnm.Print_Area" localSheetId="0">'видатки'!$B$1:$X$79</definedName>
  </definedNames>
  <calcPr fullCalcOnLoad="1"/>
</workbook>
</file>

<file path=xl/sharedStrings.xml><?xml version="1.0" encoding="utf-8"?>
<sst xmlns="http://schemas.openxmlformats.org/spreadsheetml/2006/main" count="161" uniqueCount="116">
  <si>
    <t>Разом</t>
  </si>
  <si>
    <t>Державне управління</t>
  </si>
  <si>
    <t xml:space="preserve">Охорона здоров’я </t>
  </si>
  <si>
    <t>Соціальний захист та соціальне забезпечення</t>
  </si>
  <si>
    <t>Житлово-комунальне господарство</t>
  </si>
  <si>
    <t>Фізична культура і спорт</t>
  </si>
  <si>
    <t>Всього видатків</t>
  </si>
  <si>
    <t xml:space="preserve"> оплата праці       </t>
  </si>
  <si>
    <t xml:space="preserve">комунальні послуги та енергоносії           </t>
  </si>
  <si>
    <t>Міжбюджетні трансферти</t>
  </si>
  <si>
    <t>Затверджено по бюджету з урахуванням внесених змін</t>
  </si>
  <si>
    <t>Загальний фонд</t>
  </si>
  <si>
    <t>Спеціальний фонд</t>
  </si>
  <si>
    <t>Повернення</t>
  </si>
  <si>
    <t>Надання</t>
  </si>
  <si>
    <t xml:space="preserve">Повернення коштів, наданих для кредитування громадян на будівництво (реконструкцію) та придбання житла </t>
  </si>
  <si>
    <t>Надання пільгового довгострокового кредиту громадянам на будівництво (реконструкцію) та придбання житла</t>
  </si>
  <si>
    <t>Повернення бюджетних позичок суб'єктам підприємницької діяльності</t>
  </si>
  <si>
    <t>Засоби масової інформації</t>
  </si>
  <si>
    <t>Надання бюджетних позичок суб'єктам підприємницької діяльності</t>
  </si>
  <si>
    <t>Всього кредитування</t>
  </si>
  <si>
    <t>208400</t>
  </si>
  <si>
    <t>Кошти, що передаються із загального фонду бюджету до бюджету розвитку (спеціального фонду)</t>
  </si>
  <si>
    <t>301000</t>
  </si>
  <si>
    <t>Позики, надані міжнародними фінансовими організаціями</t>
  </si>
  <si>
    <t>301100</t>
  </si>
  <si>
    <t>Одержано позик</t>
  </si>
  <si>
    <t>301200</t>
  </si>
  <si>
    <t>Погашено позик</t>
  </si>
  <si>
    <t>Найменування</t>
  </si>
  <si>
    <t>Місцевий борг - разом</t>
  </si>
  <si>
    <t>Зовнішній борг</t>
  </si>
  <si>
    <t>Північна Екологічна Фінансова Корпорація (НЕФКО)</t>
  </si>
  <si>
    <t>Заборгованість за позиками, наданими міжнародними фінансовими організаціями</t>
  </si>
  <si>
    <t>1.1. Видатки</t>
  </si>
  <si>
    <t>1.2. Кредитування</t>
  </si>
  <si>
    <t>2. Фінансування*</t>
  </si>
  <si>
    <t>3. Місцевий борг</t>
  </si>
  <si>
    <t>0100</t>
  </si>
  <si>
    <t>1000</t>
  </si>
  <si>
    <t>2000</t>
  </si>
  <si>
    <t>3000</t>
  </si>
  <si>
    <t>4000</t>
  </si>
  <si>
    <t>5000</t>
  </si>
  <si>
    <t>6000</t>
  </si>
  <si>
    <t>7300</t>
  </si>
  <si>
    <t>7400</t>
  </si>
  <si>
    <t>7600</t>
  </si>
  <si>
    <t>8000</t>
  </si>
  <si>
    <t>9100</t>
  </si>
  <si>
    <t xml:space="preserve">Додаток 2 </t>
  </si>
  <si>
    <t>Код ТПКВК</t>
  </si>
  <si>
    <t xml:space="preserve">Назва коду типової програмної класифікації видатків та кредитування </t>
  </si>
  <si>
    <t>(видатки та кредитування, фінансування та боргові зобов'язання)</t>
  </si>
  <si>
    <t>7000</t>
  </si>
  <si>
    <t>Економічна діяльність</t>
  </si>
  <si>
    <t>7100</t>
  </si>
  <si>
    <t>Сільське, лісове, рибне господарство та мисливство</t>
  </si>
  <si>
    <t>Будівництво та регіональний розвиток</t>
  </si>
  <si>
    <t>Транспорт та транспортна інфраструктура, дорожнє господарство</t>
  </si>
  <si>
    <t>7500</t>
  </si>
  <si>
    <t>Зв'язок, телекомунікації та інформатика</t>
  </si>
  <si>
    <t>Інші програми та заходи, пов'язані з економічною діяльністю</t>
  </si>
  <si>
    <t>Інша діяльність</t>
  </si>
  <si>
    <t>8100</t>
  </si>
  <si>
    <t>8200</t>
  </si>
  <si>
    <t>8300</t>
  </si>
  <si>
    <t>8400</t>
  </si>
  <si>
    <t>8600</t>
  </si>
  <si>
    <t>8700</t>
  </si>
  <si>
    <t>9000</t>
  </si>
  <si>
    <t>9700</t>
  </si>
  <si>
    <t>Захист населення і територій від надзвичайних ситуацій техногенного та природного характеру</t>
  </si>
  <si>
    <t>Громадський порядок та безпека</t>
  </si>
  <si>
    <t xml:space="preserve">Охорона навколишнього природного середовища </t>
  </si>
  <si>
    <t>Обслуговування місцевого боргу</t>
  </si>
  <si>
    <t>Резервний фонд</t>
  </si>
  <si>
    <t>Дотації з місцевого бюджету іншим бюджетам</t>
  </si>
  <si>
    <t>Субвенції з місцевого бюджету іншим місцевим бюджетам на здійснення програм та заходів за рахунок коштів  місцевих бюджетів</t>
  </si>
  <si>
    <t>8821</t>
  </si>
  <si>
    <t>8861</t>
  </si>
  <si>
    <t>8862</t>
  </si>
  <si>
    <t>8822</t>
  </si>
  <si>
    <t>9500</t>
  </si>
  <si>
    <t>9800</t>
  </si>
  <si>
    <t>Субвенції з місцевого бюджету іншим місцевим бюджетам на здійснення програм соціально-економічного та культурного розвитку регіонів за рахунок коштів, які надаються з державного бюджету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</si>
  <si>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</si>
  <si>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С.А. Липова</t>
  </si>
  <si>
    <t>Касові видатки за 2017 рік,  тис. грн.</t>
  </si>
  <si>
    <t>Касові видатки за 2018 рік, тис. грн.</t>
  </si>
  <si>
    <t>Затверджено з урахуванням змін за 2018 рік, тис. грн.</t>
  </si>
  <si>
    <t>Відсоток виконання до затвердженого з урахуванням змін за 2018 рік, %</t>
  </si>
  <si>
    <t>Відхилення касових видатків за 2018 рік до 2017 року, %</t>
  </si>
  <si>
    <t>7700</t>
  </si>
  <si>
    <t>8500</t>
  </si>
  <si>
    <t>Нерозподілені трансферти з державного бюджету</t>
  </si>
  <si>
    <t>Реалізація програм допомоги і грантів Європейського Союзу, урядів іноземних держав, міжнародних організацій, донорських установ</t>
  </si>
  <si>
    <t>1. Видатки та кредитування міського бюджету</t>
  </si>
  <si>
    <t>тис. грн.</t>
  </si>
  <si>
    <t>у т. ч. субвенції з держбюджету</t>
  </si>
  <si>
    <t>1100</t>
  </si>
  <si>
    <t>Школи естетичного виховання</t>
  </si>
  <si>
    <t>Директор департаменту фінансів, економіки та інвестицій Сумської міської ради</t>
  </si>
  <si>
    <t>Аналіз показників щодо виконання видаткової частини міського бюджету за І квартал 2018 - 2019 роки</t>
  </si>
  <si>
    <t>Касові видатки за І квартал 2018 року,  тис. грн.</t>
  </si>
  <si>
    <t>Затверджено з урахуванням змін за І квартал 2019 року, тис. грн.</t>
  </si>
  <si>
    <t>Касові видатки за І квартал 2019 року, тис. грн.</t>
  </si>
  <si>
    <t>Відсоток виконання до затвердженого з урахуванням змін за І квартал 2019 року, %</t>
  </si>
  <si>
    <t>Відхилення касових видатків за І квартал 2019 року до І кварталу 2018 року, %</t>
  </si>
  <si>
    <t>Станом на 31.03.2018 року, тис. грн.</t>
  </si>
  <si>
    <t>Станом на 31.03.2019 року, тис. грн.</t>
  </si>
  <si>
    <t>Інше внутрішнє фінансування</t>
  </si>
  <si>
    <r>
      <t xml:space="preserve">Освіта </t>
    </r>
    <r>
      <rPr>
        <b/>
        <i/>
        <sz val="20"/>
        <rFont val="Times New Roman"/>
        <family val="1"/>
      </rPr>
      <t>(з урахуванням шкіл естетичного виховання)</t>
    </r>
  </si>
  <si>
    <r>
      <t xml:space="preserve">Культура і мистецтво </t>
    </r>
    <r>
      <rPr>
        <b/>
        <i/>
        <sz val="20"/>
        <rFont val="Times New Roman"/>
        <family val="1"/>
      </rPr>
      <t>(без урахування шкіл естетичного виховання)</t>
    </r>
  </si>
  <si>
    <t xml:space="preserve">* Станом на 01.01.2019 року на рахунках міського бюджету залишок коштів склав - 41 623,9 тис. грн., з них загального фонду - 32 305,4 тис. грн., спеціального фонду - 9 318,5 тис. гривень. Станом на 31.03.2019 року направлено на видатки та кредитування - 36 673,1 тис. гривень, з них загального фонду - 4 861,2 тис. гривень, спеціального фонду -  31 811,9 тис. гривень, з них шляхом передачі коштів із загального фонду бюджету до бюджету розвитку - 22 981,5  тис. гривень.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</si>
  <si>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Аналіз показників щодо виконання міського бюджету за І квартал 2018 - 2019 років (видатки та кредитування, фінансування та боргові зобов'язання)</t>
  </si>
</sst>
</file>

<file path=xl/styles.xml><?xml version="1.0" encoding="utf-8"?>
<styleSheet xmlns="http://schemas.openxmlformats.org/spreadsheetml/2006/main">
  <numFmts count="3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#,##0.0"/>
    <numFmt numFmtId="187" formatCode="0.0"/>
    <numFmt numFmtId="188" formatCode="0.000"/>
  </numFmts>
  <fonts count="79">
    <font>
      <sz val="10"/>
      <name val="Arial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27"/>
      <name val="Times New Roman"/>
      <family val="1"/>
    </font>
    <font>
      <b/>
      <i/>
      <sz val="15"/>
      <name val="Times New Roman"/>
      <family val="1"/>
    </font>
    <font>
      <b/>
      <sz val="22"/>
      <name val="Times New Roman"/>
      <family val="1"/>
    </font>
    <font>
      <sz val="18"/>
      <name val="Times New Roman"/>
      <family val="1"/>
    </font>
    <font>
      <sz val="20"/>
      <name val="Times New Roman"/>
      <family val="1"/>
    </font>
    <font>
      <sz val="18"/>
      <color indexed="10"/>
      <name val="Times New Roman"/>
      <family val="1"/>
    </font>
    <font>
      <b/>
      <sz val="25"/>
      <name val="Times New Roman"/>
      <family val="1"/>
    </font>
    <font>
      <sz val="27"/>
      <name val="Times New Roman"/>
      <family val="1"/>
    </font>
    <font>
      <b/>
      <sz val="29"/>
      <name val="Times New Roman"/>
      <family val="1"/>
    </font>
    <font>
      <sz val="10"/>
      <color indexed="10"/>
      <name val="Times New Roman"/>
      <family val="1"/>
    </font>
    <font>
      <sz val="20"/>
      <color indexed="10"/>
      <name val="Times New Roman"/>
      <family val="1"/>
    </font>
    <font>
      <b/>
      <sz val="18"/>
      <color indexed="10"/>
      <name val="Times New Roman"/>
      <family val="1"/>
    </font>
    <font>
      <b/>
      <sz val="27"/>
      <color indexed="10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25"/>
      <name val="Times New Roman"/>
      <family val="1"/>
    </font>
    <font>
      <b/>
      <sz val="17"/>
      <name val="Times New Roman"/>
      <family val="1"/>
    </font>
    <font>
      <b/>
      <sz val="20"/>
      <name val="Times New Roman"/>
      <family val="1"/>
    </font>
    <font>
      <i/>
      <sz val="14"/>
      <name val="Times New Roman"/>
      <family val="1"/>
    </font>
    <font>
      <i/>
      <sz val="20"/>
      <name val="Times New Roman"/>
      <family val="1"/>
    </font>
    <font>
      <b/>
      <i/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2"/>
      <color indexed="10"/>
      <name val="Times New Roman"/>
      <family val="1"/>
    </font>
    <font>
      <sz val="22"/>
      <color indexed="10"/>
      <name val="Times New Roman"/>
      <family val="1"/>
    </font>
    <font>
      <sz val="15"/>
      <color indexed="10"/>
      <name val="Times New Roman"/>
      <family val="1"/>
    </font>
    <font>
      <b/>
      <i/>
      <sz val="15"/>
      <color indexed="10"/>
      <name val="Times New Roman"/>
      <family val="1"/>
    </font>
    <font>
      <b/>
      <sz val="2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27"/>
      <color rgb="FFFF0000"/>
      <name val="Times New Roman"/>
      <family val="1"/>
    </font>
    <font>
      <sz val="20"/>
      <color rgb="FFFF0000"/>
      <name val="Times New Roman"/>
      <family val="1"/>
    </font>
    <font>
      <b/>
      <sz val="22"/>
      <color rgb="FFFF0000"/>
      <name val="Times New Roman"/>
      <family val="1"/>
    </font>
    <font>
      <b/>
      <sz val="18"/>
      <color rgb="FFFF0000"/>
      <name val="Times New Roman"/>
      <family val="1"/>
    </font>
    <font>
      <sz val="18"/>
      <color rgb="FFFF0000"/>
      <name val="Times New Roman"/>
      <family val="1"/>
    </font>
    <font>
      <b/>
      <sz val="14"/>
      <color rgb="FFFF0000"/>
      <name val="Times New Roman"/>
      <family val="1"/>
    </font>
    <font>
      <sz val="22"/>
      <color rgb="FFFF0000"/>
      <name val="Times New Roman"/>
      <family val="1"/>
    </font>
    <font>
      <sz val="14"/>
      <color rgb="FFFF0000"/>
      <name val="Times New Roman"/>
      <family val="1"/>
    </font>
    <font>
      <sz val="15"/>
      <color rgb="FFFF0000"/>
      <name val="Times New Roman"/>
      <family val="1"/>
    </font>
    <font>
      <b/>
      <i/>
      <sz val="15"/>
      <color rgb="FFFF0000"/>
      <name val="Times New Roman"/>
      <family val="1"/>
    </font>
    <font>
      <b/>
      <sz val="2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25" borderId="1" applyNumberFormat="0" applyAlignment="0" applyProtection="0"/>
    <xf numFmtId="0" fontId="53" fillId="26" borderId="2" applyNumberFormat="0" applyAlignment="0" applyProtection="0"/>
    <xf numFmtId="0" fontId="54" fillId="26" borderId="1" applyNumberFormat="0" applyAlignment="0" applyProtection="0"/>
    <xf numFmtId="0" fontId="5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7" borderId="7" applyNumberFormat="0" applyAlignment="0" applyProtection="0"/>
    <xf numFmtId="0" fontId="60" fillId="0" borderId="0" applyNumberFormat="0" applyFill="0" applyBorder="0" applyAlignment="0" applyProtection="0"/>
    <xf numFmtId="0" fontId="61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66" fillId="31" borderId="0" applyNumberFormat="0" applyBorder="0" applyAlignment="0" applyProtection="0"/>
  </cellStyleXfs>
  <cellXfs count="144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vertical="center" wrapText="1"/>
    </xf>
    <xf numFmtId="187" fontId="4" fillId="0" borderId="0" xfId="0" applyNumberFormat="1" applyFont="1" applyFill="1" applyAlignment="1">
      <alignment vertical="center" wrapText="1"/>
    </xf>
    <xf numFmtId="0" fontId="16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/>
    </xf>
    <xf numFmtId="0" fontId="12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/>
    </xf>
    <xf numFmtId="0" fontId="19" fillId="0" borderId="10" xfId="0" applyFont="1" applyFill="1" applyBorder="1" applyAlignment="1">
      <alignment horizontal="center" vertical="center" wrapText="1"/>
    </xf>
    <xf numFmtId="2" fontId="18" fillId="0" borderId="11" xfId="0" applyNumberFormat="1" applyFont="1" applyFill="1" applyBorder="1" applyAlignment="1">
      <alignment vertical="center" wrapText="1"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vertical="center" wrapText="1"/>
    </xf>
    <xf numFmtId="187" fontId="20" fillId="0" borderId="0" xfId="0" applyNumberFormat="1" applyFont="1" applyFill="1" applyAlignment="1">
      <alignment vertical="center" wrapText="1"/>
    </xf>
    <xf numFmtId="0" fontId="20" fillId="0" borderId="0" xfId="0" applyFont="1" applyFill="1" applyAlignment="1">
      <alignment vertical="center" wrapText="1"/>
    </xf>
    <xf numFmtId="0" fontId="17" fillId="0" borderId="0" xfId="0" applyFont="1" applyFill="1" applyBorder="1" applyAlignment="1">
      <alignment horizontal="left" vertical="center" wrapText="1"/>
    </xf>
    <xf numFmtId="2" fontId="18" fillId="0" borderId="0" xfId="0" applyNumberFormat="1" applyFont="1" applyFill="1" applyBorder="1" applyAlignment="1">
      <alignment vertical="center" wrapText="1"/>
    </xf>
    <xf numFmtId="0" fontId="16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67" fillId="0" borderId="0" xfId="0" applyFont="1" applyFill="1" applyAlignment="1">
      <alignment/>
    </xf>
    <xf numFmtId="0" fontId="68" fillId="0" borderId="10" xfId="0" applyFont="1" applyFill="1" applyBorder="1" applyAlignment="1">
      <alignment horizontal="center" vertical="center" wrapText="1"/>
    </xf>
    <xf numFmtId="0" fontId="69" fillId="0" borderId="0" xfId="0" applyFont="1" applyFill="1" applyBorder="1" applyAlignment="1">
      <alignment horizontal="left" vertical="center" wrapText="1"/>
    </xf>
    <xf numFmtId="0" fontId="70" fillId="0" borderId="0" xfId="0" applyFont="1" applyFill="1" applyBorder="1" applyAlignment="1">
      <alignment/>
    </xf>
    <xf numFmtId="2" fontId="71" fillId="0" borderId="0" xfId="0" applyNumberFormat="1" applyFont="1" applyFill="1" applyBorder="1" applyAlignment="1">
      <alignment vertical="center" wrapText="1"/>
    </xf>
    <xf numFmtId="0" fontId="69" fillId="0" borderId="0" xfId="0" applyFont="1" applyFill="1" applyAlignment="1">
      <alignment/>
    </xf>
    <xf numFmtId="4" fontId="72" fillId="0" borderId="0" xfId="0" applyNumberFormat="1" applyFont="1" applyFill="1" applyAlignment="1">
      <alignment/>
    </xf>
    <xf numFmtId="0" fontId="73" fillId="0" borderId="0" xfId="0" applyFont="1" applyFill="1" applyAlignment="1">
      <alignment/>
    </xf>
    <xf numFmtId="186" fontId="10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22" fillId="0" borderId="0" xfId="0" applyFont="1" applyFill="1" applyAlignment="1">
      <alignment horizontal="center" vertical="center" wrapText="1"/>
    </xf>
    <xf numFmtId="2" fontId="13" fillId="0" borderId="0" xfId="0" applyNumberFormat="1" applyFont="1" applyFill="1" applyAlignment="1">
      <alignment/>
    </xf>
    <xf numFmtId="0" fontId="9" fillId="0" borderId="0" xfId="0" applyFont="1" applyFill="1" applyBorder="1" applyAlignment="1">
      <alignment/>
    </xf>
    <xf numFmtId="2" fontId="3" fillId="0" borderId="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/>
    </xf>
    <xf numFmtId="0" fontId="2" fillId="4" borderId="0" xfId="0" applyFont="1" applyFill="1" applyAlignment="1">
      <alignment/>
    </xf>
    <xf numFmtId="0" fontId="2" fillId="32" borderId="0" xfId="0" applyFont="1" applyFill="1" applyAlignment="1">
      <alignment/>
    </xf>
    <xf numFmtId="0" fontId="74" fillId="0" borderId="0" xfId="0" applyFont="1" applyFill="1" applyAlignment="1">
      <alignment horizontal="center" vertical="center" wrapText="1"/>
    </xf>
    <xf numFmtId="0" fontId="70" fillId="0" borderId="0" xfId="0" applyFont="1" applyFill="1" applyAlignment="1">
      <alignment/>
    </xf>
    <xf numFmtId="0" fontId="75" fillId="0" borderId="0" xfId="0" applyFont="1" applyFill="1" applyAlignment="1">
      <alignment horizontal="center" vertical="center" wrapText="1"/>
    </xf>
    <xf numFmtId="0" fontId="73" fillId="0" borderId="0" xfId="0" applyFont="1" applyFill="1" applyAlignment="1">
      <alignment horizontal="center" vertical="center" wrapText="1"/>
    </xf>
    <xf numFmtId="0" fontId="76" fillId="0" borderId="0" xfId="0" applyFont="1" applyFill="1" applyAlignment="1">
      <alignment horizontal="center" vertical="center" wrapText="1"/>
    </xf>
    <xf numFmtId="0" fontId="77" fillId="0" borderId="0" xfId="0" applyFont="1" applyFill="1" applyAlignment="1">
      <alignment horizontal="center"/>
    </xf>
    <xf numFmtId="0" fontId="73" fillId="0" borderId="0" xfId="0" applyFont="1" applyFill="1" applyAlignment="1">
      <alignment vertical="center" wrapText="1"/>
    </xf>
    <xf numFmtId="0" fontId="77" fillId="0" borderId="0" xfId="0" applyFont="1" applyFill="1" applyAlignment="1">
      <alignment vertical="center" wrapText="1"/>
    </xf>
    <xf numFmtId="187" fontId="75" fillId="0" borderId="0" xfId="0" applyNumberFormat="1" applyFont="1" applyFill="1" applyAlignment="1">
      <alignment vertical="center" wrapText="1"/>
    </xf>
    <xf numFmtId="187" fontId="73" fillId="0" borderId="0" xfId="0" applyNumberFormat="1" applyFont="1" applyFill="1" applyAlignment="1">
      <alignment vertical="center" wrapText="1"/>
    </xf>
    <xf numFmtId="0" fontId="67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/>
    </xf>
    <xf numFmtId="186" fontId="23" fillId="0" borderId="11" xfId="0" applyNumberFormat="1" applyFont="1" applyFill="1" applyBorder="1" applyAlignment="1">
      <alignment horizontal="center" vertical="center" wrapText="1"/>
    </xf>
    <xf numFmtId="187" fontId="2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/>
    </xf>
    <xf numFmtId="186" fontId="23" fillId="0" borderId="0" xfId="0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25" fillId="0" borderId="0" xfId="0" applyFont="1" applyFill="1" applyAlignment="1">
      <alignment/>
    </xf>
    <xf numFmtId="0" fontId="13" fillId="0" borderId="0" xfId="0" applyFont="1" applyFill="1" applyAlignment="1">
      <alignment wrapText="1"/>
    </xf>
    <xf numFmtId="0" fontId="24" fillId="0" borderId="11" xfId="0" applyFont="1" applyFill="1" applyBorder="1" applyAlignment="1">
      <alignment horizontal="center" vertical="center" wrapText="1"/>
    </xf>
    <xf numFmtId="186" fontId="24" fillId="0" borderId="11" xfId="0" applyNumberFormat="1" applyFont="1" applyFill="1" applyBorder="1" applyAlignment="1">
      <alignment horizontal="center" vertical="center" wrapText="1"/>
    </xf>
    <xf numFmtId="49" fontId="24" fillId="0" borderId="11" xfId="0" applyNumberFormat="1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left" vertical="center" wrapText="1"/>
    </xf>
    <xf numFmtId="1" fontId="24" fillId="0" borderId="11" xfId="0" applyNumberFormat="1" applyFont="1" applyFill="1" applyBorder="1" applyAlignment="1">
      <alignment horizontal="center" vertical="center" wrapText="1"/>
    </xf>
    <xf numFmtId="187" fontId="24" fillId="0" borderId="11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left" vertical="center" wrapText="1"/>
    </xf>
    <xf numFmtId="4" fontId="11" fillId="0" borderId="11" xfId="0" applyNumberFormat="1" applyFont="1" applyFill="1" applyBorder="1" applyAlignment="1">
      <alignment horizontal="center" vertical="center" wrapText="1"/>
    </xf>
    <xf numFmtId="3" fontId="11" fillId="0" borderId="11" xfId="0" applyNumberFormat="1" applyFont="1" applyFill="1" applyBorder="1" applyAlignment="1">
      <alignment horizontal="center" vertical="center" wrapText="1"/>
    </xf>
    <xf numFmtId="186" fontId="11" fillId="0" borderId="11" xfId="0" applyNumberFormat="1" applyFont="1" applyFill="1" applyBorder="1" applyAlignment="1">
      <alignment horizontal="center" vertical="center" wrapText="1"/>
    </xf>
    <xf numFmtId="49" fontId="26" fillId="0" borderId="11" xfId="0" applyNumberFormat="1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left" vertical="center" wrapText="1"/>
    </xf>
    <xf numFmtId="4" fontId="26" fillId="0" borderId="11" xfId="0" applyNumberFormat="1" applyFont="1" applyFill="1" applyBorder="1" applyAlignment="1">
      <alignment horizontal="center" vertical="center" wrapText="1"/>
    </xf>
    <xf numFmtId="3" fontId="26" fillId="0" borderId="11" xfId="0" applyNumberFormat="1" applyFont="1" applyFill="1" applyBorder="1" applyAlignment="1">
      <alignment horizontal="center" vertical="center" wrapText="1"/>
    </xf>
    <xf numFmtId="186" fontId="26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187" fontId="11" fillId="0" borderId="11" xfId="0" applyNumberFormat="1" applyFont="1" applyFill="1" applyBorder="1" applyAlignment="1">
      <alignment horizontal="center" vertical="center" wrapText="1"/>
    </xf>
    <xf numFmtId="2" fontId="24" fillId="0" borderId="11" xfId="0" applyNumberFormat="1" applyFont="1" applyFill="1" applyBorder="1" applyAlignment="1">
      <alignment horizontal="center" vertical="center" wrapText="1"/>
    </xf>
    <xf numFmtId="2" fontId="11" fillId="0" borderId="11" xfId="0" applyNumberFormat="1" applyFont="1" applyFill="1" applyBorder="1" applyAlignment="1">
      <alignment horizontal="center" vertical="center" wrapText="1"/>
    </xf>
    <xf numFmtId="3" fontId="24" fillId="0" borderId="11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2" fontId="78" fillId="0" borderId="11" xfId="0" applyNumberFormat="1" applyFont="1" applyFill="1" applyBorder="1" applyAlignment="1">
      <alignment horizontal="center" vertical="center" wrapText="1"/>
    </xf>
    <xf numFmtId="1" fontId="78" fillId="0" borderId="11" xfId="0" applyNumberFormat="1" applyFont="1" applyFill="1" applyBorder="1" applyAlignment="1">
      <alignment horizontal="center" vertical="center" wrapText="1"/>
    </xf>
    <xf numFmtId="187" fontId="78" fillId="0" borderId="11" xfId="0" applyNumberFormat="1" applyFont="1" applyFill="1" applyBorder="1" applyAlignment="1">
      <alignment horizontal="center" vertical="center" wrapText="1"/>
    </xf>
    <xf numFmtId="4" fontId="78" fillId="0" borderId="11" xfId="0" applyNumberFormat="1" applyFont="1" applyFill="1" applyBorder="1" applyAlignment="1">
      <alignment horizontal="center" vertical="center" wrapText="1"/>
    </xf>
    <xf numFmtId="3" fontId="78" fillId="0" borderId="11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vertical="center" wrapText="1"/>
    </xf>
    <xf numFmtId="186" fontId="11" fillId="0" borderId="11" xfId="0" applyNumberFormat="1" applyFont="1" applyFill="1" applyBorder="1" applyAlignment="1" applyProtection="1">
      <alignment horizontal="right" vertical="center" wrapText="1"/>
      <protection/>
    </xf>
    <xf numFmtId="186" fontId="11" fillId="0" borderId="11" xfId="0" applyNumberFormat="1" applyFont="1" applyFill="1" applyBorder="1" applyAlignment="1">
      <alignment horizontal="right" vertical="center" wrapText="1"/>
    </xf>
    <xf numFmtId="0" fontId="11" fillId="0" borderId="12" xfId="0" applyFont="1" applyFill="1" applyBorder="1" applyAlignment="1">
      <alignment vertical="center" wrapText="1"/>
    </xf>
    <xf numFmtId="0" fontId="11" fillId="0" borderId="0" xfId="0" applyFont="1" applyFill="1" applyAlignment="1">
      <alignment/>
    </xf>
    <xf numFmtId="186" fontId="11" fillId="0" borderId="12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/>
    </xf>
    <xf numFmtId="186" fontId="78" fillId="0" borderId="11" xfId="0" applyNumberFormat="1" applyFont="1" applyFill="1" applyBorder="1" applyAlignment="1">
      <alignment horizontal="center" vertical="center" wrapText="1"/>
    </xf>
    <xf numFmtId="3" fontId="69" fillId="0" borderId="11" xfId="0" applyNumberFormat="1" applyFont="1" applyFill="1" applyBorder="1" applyAlignment="1">
      <alignment horizontal="center" vertical="center" wrapText="1"/>
    </xf>
    <xf numFmtId="186" fontId="69" fillId="0" borderId="11" xfId="0" applyNumberFormat="1" applyFont="1" applyFill="1" applyBorder="1" applyAlignment="1">
      <alignment horizontal="center" vertical="center" wrapText="1"/>
    </xf>
    <xf numFmtId="187" fontId="10" fillId="0" borderId="0" xfId="0" applyNumberFormat="1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/>
    </xf>
    <xf numFmtId="0" fontId="17" fillId="0" borderId="11" xfId="0" applyFont="1" applyFill="1" applyBorder="1" applyAlignment="1">
      <alignment/>
    </xf>
    <xf numFmtId="4" fontId="24" fillId="0" borderId="11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49" fontId="24" fillId="0" borderId="12" xfId="0" applyNumberFormat="1" applyFont="1" applyFill="1" applyBorder="1" applyAlignment="1">
      <alignment horizontal="center" vertical="center" wrapText="1"/>
    </xf>
    <xf numFmtId="49" fontId="24" fillId="0" borderId="16" xfId="0" applyNumberFormat="1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49" fontId="11" fillId="0" borderId="16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righ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left" vertical="center" wrapText="1"/>
    </xf>
    <xf numFmtId="2" fontId="3" fillId="0" borderId="13" xfId="0" applyNumberFormat="1" applyFont="1" applyFill="1" applyBorder="1" applyAlignment="1">
      <alignment horizontal="center" vertical="center" wrapText="1"/>
    </xf>
    <xf numFmtId="2" fontId="3" fillId="0" borderId="14" xfId="0" applyNumberFormat="1" applyFont="1" applyFill="1" applyBorder="1" applyAlignment="1">
      <alignment horizontal="center" vertical="center" wrapText="1"/>
    </xf>
    <xf numFmtId="2" fontId="3" fillId="0" borderId="15" xfId="0" applyNumberFormat="1" applyFont="1" applyFill="1" applyBorder="1" applyAlignment="1">
      <alignment horizontal="center" vertical="center" wrapText="1"/>
    </xf>
    <xf numFmtId="186" fontId="11" fillId="0" borderId="13" xfId="0" applyNumberFormat="1" applyFont="1" applyFill="1" applyBorder="1" applyAlignment="1">
      <alignment horizontal="center" vertical="center" wrapText="1"/>
    </xf>
    <xf numFmtId="186" fontId="11" fillId="0" borderId="14" xfId="0" applyNumberFormat="1" applyFont="1" applyFill="1" applyBorder="1" applyAlignment="1">
      <alignment horizontal="center" vertical="center" wrapText="1"/>
    </xf>
    <xf numFmtId="186" fontId="11" fillId="0" borderId="15" xfId="0" applyNumberFormat="1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187" fontId="11" fillId="0" borderId="13" xfId="0" applyNumberFormat="1" applyFont="1" applyFill="1" applyBorder="1" applyAlignment="1">
      <alignment horizontal="center" vertical="center" wrapText="1"/>
    </xf>
    <xf numFmtId="187" fontId="11" fillId="0" borderId="14" xfId="0" applyNumberFormat="1" applyFont="1" applyFill="1" applyBorder="1" applyAlignment="1">
      <alignment horizontal="center" vertical="center" wrapText="1"/>
    </xf>
    <xf numFmtId="187" fontId="11" fillId="0" borderId="15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right" vertical="center" wrapText="1"/>
    </xf>
    <xf numFmtId="0" fontId="14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/>
    </xf>
    <xf numFmtId="0" fontId="13" fillId="0" borderId="0" xfId="0" applyFont="1" applyFill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1"/>
  <sheetViews>
    <sheetView showZeros="0" tabSelected="1" view="pageBreakPreview" zoomScale="40" zoomScaleSheetLayoutView="40" zoomScalePageLayoutView="0" workbookViewId="0" topLeftCell="B1">
      <pane xSplit="8" ySplit="9" topLeftCell="J48" activePane="bottomRight" state="frozen"/>
      <selection pane="topLeft" activeCell="B1" sqref="B1"/>
      <selection pane="topRight" activeCell="J1" sqref="J1"/>
      <selection pane="bottomLeft" activeCell="B10" sqref="B10"/>
      <selection pane="bottomRight" activeCell="Y74" sqref="Y74"/>
    </sheetView>
  </sheetViews>
  <sheetFormatPr defaultColWidth="9.140625" defaultRowHeight="12.75" outlineLevelCol="1"/>
  <cols>
    <col min="1" max="1" width="12.00390625" style="13" hidden="1" customWidth="1"/>
    <col min="2" max="2" width="15.421875" style="1" customWidth="1" outlineLevel="1"/>
    <col min="3" max="3" width="56.8515625" style="1" customWidth="1"/>
    <col min="4" max="4" width="17.8515625" style="14" hidden="1" customWidth="1"/>
    <col min="5" max="5" width="16.57421875" style="14" hidden="1" customWidth="1"/>
    <col min="6" max="6" width="14.00390625" style="14" hidden="1" customWidth="1"/>
    <col min="7" max="7" width="15.7109375" style="14" hidden="1" customWidth="1"/>
    <col min="8" max="8" width="11.57421875" style="14" hidden="1" customWidth="1"/>
    <col min="9" max="9" width="5.7109375" style="14" hidden="1" customWidth="1"/>
    <col min="10" max="10" width="26.421875" style="66" customWidth="1"/>
    <col min="11" max="11" width="25.421875" style="1" customWidth="1"/>
    <col min="12" max="12" width="24.00390625" style="1" customWidth="1"/>
    <col min="13" max="13" width="24.28125" style="1" customWidth="1"/>
    <col min="14" max="14" width="24.8515625" style="1" customWidth="1"/>
    <col min="15" max="15" width="25.140625" style="1" customWidth="1"/>
    <col min="16" max="16" width="25.00390625" style="28" customWidth="1"/>
    <col min="17" max="17" width="23.8515625" style="28" customWidth="1"/>
    <col min="18" max="18" width="23.00390625" style="28" customWidth="1"/>
    <col min="19" max="19" width="21.57421875" style="44" customWidth="1"/>
    <col min="20" max="20" width="24.421875" style="44" customWidth="1"/>
    <col min="21" max="21" width="21.7109375" style="44" customWidth="1"/>
    <col min="22" max="22" width="20.140625" style="45" customWidth="1"/>
    <col min="23" max="23" width="23.8515625" style="45" customWidth="1"/>
    <col min="24" max="24" width="19.140625" style="45" customWidth="1"/>
    <col min="25" max="25" width="9.140625" style="14" customWidth="1"/>
    <col min="26" max="26" width="9.421875" style="14" bestFit="1" customWidth="1"/>
    <col min="27" max="16384" width="9.140625" style="14" customWidth="1"/>
  </cols>
  <sheetData>
    <row r="1" spans="19:24" ht="35.25" customHeight="1">
      <c r="S1" s="137" t="s">
        <v>50</v>
      </c>
      <c r="T1" s="137"/>
      <c r="U1" s="137"/>
      <c r="V1" s="137"/>
      <c r="W1" s="137"/>
      <c r="X1" s="137"/>
    </row>
    <row r="2" spans="1:24" s="16" customFormat="1" ht="37.5" customHeight="1">
      <c r="A2" s="15"/>
      <c r="B2" s="139" t="s">
        <v>103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</row>
    <row r="3" spans="1:24" s="16" customFormat="1" ht="33" customHeight="1">
      <c r="A3" s="15"/>
      <c r="B3" s="4"/>
      <c r="C3" s="138" t="s">
        <v>53</v>
      </c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4"/>
      <c r="X3" s="4"/>
    </row>
    <row r="4" spans="1:24" s="16" customFormat="1" ht="22.5" customHeight="1">
      <c r="A4" s="15"/>
      <c r="B4" s="4"/>
      <c r="C4" s="7"/>
      <c r="D4" s="17"/>
      <c r="E4" s="17"/>
      <c r="F4" s="17"/>
      <c r="G4" s="17"/>
      <c r="H4" s="17"/>
      <c r="I4" s="17"/>
      <c r="J4" s="7"/>
      <c r="K4" s="7"/>
      <c r="L4" s="7"/>
      <c r="M4" s="7"/>
      <c r="N4" s="7"/>
      <c r="O4" s="7"/>
      <c r="P4" s="29"/>
      <c r="Q4" s="29"/>
      <c r="R4" s="29"/>
      <c r="S4" s="7"/>
      <c r="T4" s="7"/>
      <c r="U4" s="7"/>
      <c r="V4" s="7"/>
      <c r="W4" s="122" t="s">
        <v>98</v>
      </c>
      <c r="X4" s="122"/>
    </row>
    <row r="5" spans="1:29" s="26" customFormat="1" ht="33" customHeight="1">
      <c r="A5" s="46"/>
      <c r="B5" s="131" t="s">
        <v>97</v>
      </c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47"/>
      <c r="AC5" s="26" t="s">
        <v>115</v>
      </c>
    </row>
    <row r="6" spans="1:24" s="2" customFormat="1" ht="74.25" customHeight="1">
      <c r="A6" s="57"/>
      <c r="B6" s="136" t="s">
        <v>51</v>
      </c>
      <c r="C6" s="136" t="s">
        <v>52</v>
      </c>
      <c r="D6" s="59" t="s">
        <v>10</v>
      </c>
      <c r="E6" s="59"/>
      <c r="F6" s="59"/>
      <c r="G6" s="59"/>
      <c r="H6" s="59"/>
      <c r="I6" s="113" t="s">
        <v>104</v>
      </c>
      <c r="J6" s="113"/>
      <c r="K6" s="113"/>
      <c r="L6" s="113"/>
      <c r="M6" s="113" t="s">
        <v>105</v>
      </c>
      <c r="N6" s="113"/>
      <c r="O6" s="113"/>
      <c r="P6" s="113" t="s">
        <v>106</v>
      </c>
      <c r="Q6" s="113"/>
      <c r="R6" s="113"/>
      <c r="S6" s="113" t="s">
        <v>107</v>
      </c>
      <c r="T6" s="113"/>
      <c r="U6" s="113"/>
      <c r="V6" s="125" t="s">
        <v>108</v>
      </c>
      <c r="W6" s="126"/>
      <c r="X6" s="127"/>
    </row>
    <row r="7" spans="1:24" s="2" customFormat="1" ht="50.25" customHeight="1">
      <c r="A7" s="57"/>
      <c r="B7" s="136"/>
      <c r="C7" s="136"/>
      <c r="D7" s="59"/>
      <c r="E7" s="59"/>
      <c r="F7" s="60" t="s">
        <v>7</v>
      </c>
      <c r="G7" s="60" t="s">
        <v>8</v>
      </c>
      <c r="H7" s="59"/>
      <c r="I7" s="113" t="s">
        <v>11</v>
      </c>
      <c r="J7" s="113"/>
      <c r="K7" s="60" t="s">
        <v>12</v>
      </c>
      <c r="L7" s="58" t="s">
        <v>0</v>
      </c>
      <c r="M7" s="60" t="s">
        <v>11</v>
      </c>
      <c r="N7" s="60" t="s">
        <v>12</v>
      </c>
      <c r="O7" s="60" t="s">
        <v>0</v>
      </c>
      <c r="P7" s="60" t="s">
        <v>11</v>
      </c>
      <c r="Q7" s="60" t="s">
        <v>12</v>
      </c>
      <c r="R7" s="60" t="s">
        <v>0</v>
      </c>
      <c r="S7" s="58" t="s">
        <v>11</v>
      </c>
      <c r="T7" s="60" t="s">
        <v>12</v>
      </c>
      <c r="U7" s="60" t="s">
        <v>0</v>
      </c>
      <c r="V7" s="58" t="s">
        <v>11</v>
      </c>
      <c r="W7" s="60" t="s">
        <v>12</v>
      </c>
      <c r="X7" s="60" t="s">
        <v>0</v>
      </c>
    </row>
    <row r="8" spans="1:24" s="9" customFormat="1" ht="21" customHeight="1">
      <c r="A8" s="61"/>
      <c r="B8" s="62">
        <v>1</v>
      </c>
      <c r="C8" s="62">
        <v>2</v>
      </c>
      <c r="D8" s="62">
        <v>3</v>
      </c>
      <c r="E8" s="62">
        <v>4</v>
      </c>
      <c r="F8" s="62">
        <v>5</v>
      </c>
      <c r="G8" s="62">
        <v>6</v>
      </c>
      <c r="H8" s="62">
        <v>7</v>
      </c>
      <c r="I8" s="62">
        <v>3</v>
      </c>
      <c r="J8" s="62">
        <v>3</v>
      </c>
      <c r="K8" s="62">
        <v>4</v>
      </c>
      <c r="L8" s="63">
        <v>5</v>
      </c>
      <c r="M8" s="63">
        <v>6</v>
      </c>
      <c r="N8" s="63">
        <v>7</v>
      </c>
      <c r="O8" s="63">
        <v>8</v>
      </c>
      <c r="P8" s="63">
        <v>9</v>
      </c>
      <c r="Q8" s="63">
        <v>10</v>
      </c>
      <c r="R8" s="63">
        <v>11</v>
      </c>
      <c r="S8" s="63">
        <v>12</v>
      </c>
      <c r="T8" s="63">
        <v>13</v>
      </c>
      <c r="U8" s="63">
        <v>14</v>
      </c>
      <c r="V8" s="63">
        <v>15</v>
      </c>
      <c r="W8" s="63">
        <v>16</v>
      </c>
      <c r="X8" s="63">
        <v>17</v>
      </c>
    </row>
    <row r="9" spans="1:25" s="5" customFormat="1" ht="21.75" customHeight="1">
      <c r="A9" s="50"/>
      <c r="B9" s="132" t="s">
        <v>34</v>
      </c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51"/>
    </row>
    <row r="10" spans="1:24" s="37" customFormat="1" ht="32.25" customHeight="1">
      <c r="A10" s="61">
        <v>10116</v>
      </c>
      <c r="B10" s="74" t="s">
        <v>38</v>
      </c>
      <c r="C10" s="75" t="s">
        <v>1</v>
      </c>
      <c r="D10" s="76" t="e">
        <f aca="true" t="shared" si="0" ref="D10:D20">SUM(E10+H10)</f>
        <v>#REF!</v>
      </c>
      <c r="E10" s="76" t="e">
        <f>SUM(#REF!)</f>
        <v>#REF!</v>
      </c>
      <c r="F10" s="76" t="e">
        <f>SUM(#REF!)</f>
        <v>#REF!</v>
      </c>
      <c r="G10" s="76" t="e">
        <f>SUM(#REF!)</f>
        <v>#REF!</v>
      </c>
      <c r="H10" s="76" t="e">
        <f>SUM(#REF!)</f>
        <v>#REF!</v>
      </c>
      <c r="I10" s="77">
        <v>27922.799</v>
      </c>
      <c r="J10" s="73">
        <v>38993.5</v>
      </c>
      <c r="K10" s="73">
        <v>1412.2</v>
      </c>
      <c r="L10" s="73">
        <f>J10+K10</f>
        <v>40405.7</v>
      </c>
      <c r="M10" s="73">
        <v>221994.3</v>
      </c>
      <c r="N10" s="73">
        <v>6977</v>
      </c>
      <c r="O10" s="73">
        <f>M10+N10</f>
        <v>228971.3</v>
      </c>
      <c r="P10" s="73">
        <v>48964.1</v>
      </c>
      <c r="Q10" s="73">
        <v>2412.7</v>
      </c>
      <c r="R10" s="73">
        <f aca="true" t="shared" si="1" ref="R10:R49">P10+Q10</f>
        <v>51376.799999999996</v>
      </c>
      <c r="S10" s="81">
        <f>(P10/M10)*100</f>
        <v>22.05646721559968</v>
      </c>
      <c r="T10" s="81">
        <f>(Q10/N10)*100</f>
        <v>34.58076537193636</v>
      </c>
      <c r="U10" s="81">
        <f>(R10/O10)*100</f>
        <v>22.43809595351033</v>
      </c>
      <c r="V10" s="81">
        <f>P10/J10*100-100</f>
        <v>25.569902676087025</v>
      </c>
      <c r="W10" s="81">
        <f>Q10/K10*100-100</f>
        <v>70.84690553745926</v>
      </c>
      <c r="X10" s="81">
        <f>R10/L10*100-100</f>
        <v>27.1523572169273</v>
      </c>
    </row>
    <row r="11" spans="1:24" s="37" customFormat="1" ht="49.5" customHeight="1">
      <c r="A11" s="61">
        <v>70000</v>
      </c>
      <c r="B11" s="118" t="s">
        <v>39</v>
      </c>
      <c r="C11" s="75" t="s">
        <v>112</v>
      </c>
      <c r="D11" s="112" t="e">
        <f t="shared" si="0"/>
        <v>#REF!</v>
      </c>
      <c r="E11" s="112" t="e">
        <f>SUM(#REF!+#REF!+#REF!+#REF!+#REF!+#REF!+#REF!+#REF!+#REF!+#REF!+#REF!+#REF!+#REF!)</f>
        <v>#REF!</v>
      </c>
      <c r="F11" s="91" t="e">
        <f>SUM(#REF!+#REF!+#REF!+#REF!+#REF!+#REF!+#REF!+#REF!+#REF!+#REF!+#REF!+#REF!+#REF!)</f>
        <v>#REF!</v>
      </c>
      <c r="G11" s="91" t="e">
        <f>SUM(#REF!+#REF!+#REF!+#REF!+#REF!+#REF!+#REF!+#REF!+#REF!+#REF!+#REF!+#REF!+#REF!)</f>
        <v>#REF!</v>
      </c>
      <c r="H11" s="91" t="e">
        <f>SUM(#REF!+#REF!+#REF!+#REF!+#REF!+#REF!+#REF!+#REF!+#REF!+#REF!+#REF!+#REF!+#REF!)</f>
        <v>#REF!</v>
      </c>
      <c r="I11" s="73">
        <v>197276.10109</v>
      </c>
      <c r="J11" s="73">
        <v>185810.5</v>
      </c>
      <c r="K11" s="73">
        <v>11084.7</v>
      </c>
      <c r="L11" s="73">
        <f aca="true" t="shared" si="2" ref="L11:L21">J11+K11</f>
        <v>196895.2</v>
      </c>
      <c r="M11" s="73">
        <v>864632.6</v>
      </c>
      <c r="N11" s="73">
        <v>68113</v>
      </c>
      <c r="O11" s="73">
        <f aca="true" t="shared" si="3" ref="O11:O49">M11+N11</f>
        <v>932745.6</v>
      </c>
      <c r="P11" s="73">
        <v>210142.5</v>
      </c>
      <c r="Q11" s="73">
        <v>14442.7</v>
      </c>
      <c r="R11" s="73">
        <f t="shared" si="1"/>
        <v>224585.2</v>
      </c>
      <c r="S11" s="81">
        <f aca="true" t="shared" si="4" ref="S11:S49">(P11/M11)*100</f>
        <v>24.3042536217117</v>
      </c>
      <c r="T11" s="81">
        <f aca="true" t="shared" si="5" ref="T11:T49">(Q11/N11)*100</f>
        <v>21.204028599533128</v>
      </c>
      <c r="U11" s="81">
        <f aca="true" t="shared" si="6" ref="U11:U49">(R11/O11)*100</f>
        <v>24.07786217378029</v>
      </c>
      <c r="V11" s="81">
        <f aca="true" t="shared" si="7" ref="V11:V49">P11/J11*100-100</f>
        <v>13.095061904467187</v>
      </c>
      <c r="W11" s="81">
        <f aca="true" t="shared" si="8" ref="W11:W49">Q11/K11*100-100</f>
        <v>30.294008859057982</v>
      </c>
      <c r="X11" s="81">
        <f aca="true" t="shared" si="9" ref="X11:X49">R11/L11*100-100</f>
        <v>14.063318963590788</v>
      </c>
    </row>
    <row r="12" spans="1:24" s="2" customFormat="1" ht="22.5" customHeight="1" hidden="1">
      <c r="A12" s="57"/>
      <c r="B12" s="119"/>
      <c r="C12" s="78" t="s">
        <v>99</v>
      </c>
      <c r="D12" s="79"/>
      <c r="E12" s="79"/>
      <c r="F12" s="80"/>
      <c r="G12" s="80"/>
      <c r="H12" s="80"/>
      <c r="I12" s="81"/>
      <c r="J12" s="81"/>
      <c r="K12" s="81"/>
      <c r="L12" s="81">
        <f t="shared" si="2"/>
        <v>0</v>
      </c>
      <c r="M12" s="81">
        <v>314087.2</v>
      </c>
      <c r="N12" s="81">
        <v>3662.8</v>
      </c>
      <c r="O12" s="81">
        <f t="shared" si="3"/>
        <v>317750</v>
      </c>
      <c r="P12" s="81">
        <v>71776.1</v>
      </c>
      <c r="Q12" s="81">
        <v>0</v>
      </c>
      <c r="R12" s="81">
        <f t="shared" si="1"/>
        <v>71776.1</v>
      </c>
      <c r="S12" s="81">
        <f t="shared" si="4"/>
        <v>22.852284333777373</v>
      </c>
      <c r="T12" s="81">
        <f t="shared" si="5"/>
        <v>0</v>
      </c>
      <c r="U12" s="81">
        <f t="shared" si="6"/>
        <v>22.588859166011016</v>
      </c>
      <c r="V12" s="81" t="e">
        <f t="shared" si="7"/>
        <v>#DIV/0!</v>
      </c>
      <c r="W12" s="81" t="e">
        <f t="shared" si="8"/>
        <v>#DIV/0!</v>
      </c>
      <c r="X12" s="81" t="e">
        <f t="shared" si="9"/>
        <v>#DIV/0!</v>
      </c>
    </row>
    <row r="13" spans="1:24" s="70" customFormat="1" ht="24.75" customHeight="1">
      <c r="A13" s="69"/>
      <c r="B13" s="82" t="s">
        <v>100</v>
      </c>
      <c r="C13" s="83" t="s">
        <v>101</v>
      </c>
      <c r="D13" s="84"/>
      <c r="E13" s="84"/>
      <c r="F13" s="85"/>
      <c r="G13" s="85"/>
      <c r="H13" s="85"/>
      <c r="I13" s="86"/>
      <c r="J13" s="86">
        <v>7249.7</v>
      </c>
      <c r="K13" s="86">
        <v>604.3</v>
      </c>
      <c r="L13" s="86">
        <f t="shared" si="2"/>
        <v>7854</v>
      </c>
      <c r="M13" s="86">
        <v>34678.3</v>
      </c>
      <c r="N13" s="86">
        <v>2616.6</v>
      </c>
      <c r="O13" s="86">
        <f t="shared" si="3"/>
        <v>37294.9</v>
      </c>
      <c r="P13" s="86">
        <v>8006.9</v>
      </c>
      <c r="Q13" s="86">
        <v>737.1</v>
      </c>
      <c r="R13" s="86">
        <f t="shared" si="1"/>
        <v>8744</v>
      </c>
      <c r="S13" s="81">
        <f t="shared" si="4"/>
        <v>23.0890787610696</v>
      </c>
      <c r="T13" s="81">
        <f t="shared" si="5"/>
        <v>28.170144462279296</v>
      </c>
      <c r="U13" s="81">
        <f t="shared" si="6"/>
        <v>23.445564943195983</v>
      </c>
      <c r="V13" s="81">
        <f t="shared" si="7"/>
        <v>10.444570120142899</v>
      </c>
      <c r="W13" s="81">
        <f t="shared" si="8"/>
        <v>21.975839814661597</v>
      </c>
      <c r="X13" s="81">
        <f t="shared" si="9"/>
        <v>11.331805449452517</v>
      </c>
    </row>
    <row r="14" spans="1:24" s="37" customFormat="1" ht="26.25" customHeight="1">
      <c r="A14" s="61">
        <v>80000</v>
      </c>
      <c r="B14" s="118" t="s">
        <v>40</v>
      </c>
      <c r="C14" s="75" t="s">
        <v>2</v>
      </c>
      <c r="D14" s="76" t="e">
        <f t="shared" si="0"/>
        <v>#REF!</v>
      </c>
      <c r="E14" s="76" t="e">
        <f>SUM(#REF!)</f>
        <v>#REF!</v>
      </c>
      <c r="F14" s="76" t="e">
        <f>SUM(#REF!)</f>
        <v>#REF!</v>
      </c>
      <c r="G14" s="76" t="e">
        <f>SUM(#REF!)</f>
        <v>#REF!</v>
      </c>
      <c r="H14" s="76" t="e">
        <f>SUM(#REF!)</f>
        <v>#REF!</v>
      </c>
      <c r="I14" s="77">
        <v>128808.022</v>
      </c>
      <c r="J14" s="73">
        <v>84341.9</v>
      </c>
      <c r="K14" s="73">
        <v>5706.8</v>
      </c>
      <c r="L14" s="73">
        <f t="shared" si="2"/>
        <v>90048.7</v>
      </c>
      <c r="M14" s="73">
        <v>338194.1</v>
      </c>
      <c r="N14" s="73">
        <v>39788.8</v>
      </c>
      <c r="O14" s="73">
        <f t="shared" si="3"/>
        <v>377982.89999999997</v>
      </c>
      <c r="P14" s="73">
        <v>79366.2</v>
      </c>
      <c r="Q14" s="73">
        <v>6926.8</v>
      </c>
      <c r="R14" s="73">
        <f t="shared" si="1"/>
        <v>86293</v>
      </c>
      <c r="S14" s="81">
        <f t="shared" si="4"/>
        <v>23.467647720643264</v>
      </c>
      <c r="T14" s="81">
        <f t="shared" si="5"/>
        <v>17.408919092810034</v>
      </c>
      <c r="U14" s="81">
        <f t="shared" si="6"/>
        <v>22.829868758613156</v>
      </c>
      <c r="V14" s="81">
        <f t="shared" si="7"/>
        <v>-5.8994402544879705</v>
      </c>
      <c r="W14" s="81">
        <f t="shared" si="8"/>
        <v>21.378005186794695</v>
      </c>
      <c r="X14" s="81">
        <f t="shared" si="9"/>
        <v>-4.17074316453207</v>
      </c>
    </row>
    <row r="15" spans="1:24" s="2" customFormat="1" ht="22.5" customHeight="1" hidden="1">
      <c r="A15" s="57"/>
      <c r="B15" s="119"/>
      <c r="C15" s="78" t="s">
        <v>99</v>
      </c>
      <c r="D15" s="87"/>
      <c r="E15" s="87"/>
      <c r="F15" s="87"/>
      <c r="G15" s="87"/>
      <c r="H15" s="87"/>
      <c r="I15" s="88"/>
      <c r="J15" s="81"/>
      <c r="K15" s="81"/>
      <c r="L15" s="81">
        <f t="shared" si="2"/>
        <v>0</v>
      </c>
      <c r="M15" s="81">
        <v>212404.2</v>
      </c>
      <c r="N15" s="81"/>
      <c r="O15" s="81">
        <f t="shared" si="3"/>
        <v>212404.2</v>
      </c>
      <c r="P15" s="81">
        <v>53170</v>
      </c>
      <c r="Q15" s="81"/>
      <c r="R15" s="81">
        <f t="shared" si="1"/>
        <v>53170</v>
      </c>
      <c r="S15" s="81">
        <f t="shared" si="4"/>
        <v>25.03246169331868</v>
      </c>
      <c r="T15" s="81" t="e">
        <f t="shared" si="5"/>
        <v>#DIV/0!</v>
      </c>
      <c r="U15" s="81">
        <f t="shared" si="6"/>
        <v>25.03246169331868</v>
      </c>
      <c r="V15" s="81" t="e">
        <f t="shared" si="7"/>
        <v>#DIV/0!</v>
      </c>
      <c r="W15" s="81" t="e">
        <f t="shared" si="8"/>
        <v>#DIV/0!</v>
      </c>
      <c r="X15" s="81" t="e">
        <f t="shared" si="9"/>
        <v>#DIV/0!</v>
      </c>
    </row>
    <row r="16" spans="1:24" s="37" customFormat="1" ht="51">
      <c r="A16" s="61">
        <v>90000</v>
      </c>
      <c r="B16" s="118" t="s">
        <v>41</v>
      </c>
      <c r="C16" s="75" t="s">
        <v>3</v>
      </c>
      <c r="D16" s="89" t="e">
        <f t="shared" si="0"/>
        <v>#REF!</v>
      </c>
      <c r="E16" s="89" t="e">
        <f>SUM(#REF!+#REF!+#REF!+#REF!+#REF!+#REF!+#REF!+#REF!+#REF!+#REF!+#REF!+#REF!+#REF!+#REF!+#REF!+#REF!+#REF!+#REF!+#REF!+#REF!+#REF!+#REF!++#REF!+#REF!+#REF!+#REF!+#REF!+#REF!+#REF!+#REF!+#REF!+#REF!+#REF!+#REF!+#REF!+#REF!+#REF!+#REF!+#REF!+#REF!)</f>
        <v>#REF!</v>
      </c>
      <c r="F16" s="76" t="e">
        <f>SUM(#REF!+#REF!+#REF!+#REF!+#REF!+#REF!+#REF!+#REF!+#REF!+#REF!+#REF!+#REF!+#REF!+#REF!+#REF!+#REF!+#REF!+#REF!+#REF!+#REF!+#REF!+#REF!++#REF!+#REF!+#REF!+#REF!+#REF!+#REF!+#REF!+#REF!+#REF!+#REF!+#REF!+#REF!+#REF!+#REF!+#REF!+#REF!+#REF!+#REF!)</f>
        <v>#REF!</v>
      </c>
      <c r="G16" s="76" t="e">
        <f>SUM(#REF!+#REF!+#REF!+#REF!+#REF!+#REF!+#REF!+#REF!+#REF!+#REF!+#REF!+#REF!+#REF!+#REF!+#REF!+#REF!+#REF!+#REF!+#REF!+#REF!+#REF!+#REF!++#REF!+#REF!+#REF!+#REF!+#REF!+#REF!+#REF!+#REF!+#REF!+#REF!+#REF!+#REF!+#REF!+#REF!+#REF!+#REF!+#REF!+#REF!)</f>
        <v>#REF!</v>
      </c>
      <c r="H16" s="76" t="e">
        <f>SUM(#REF!+#REF!+#REF!+#REF!+#REF!+#REF!+#REF!+#REF!+#REF!+#REF!+#REF!+#REF!+#REF!+#REF!+#REF!+#REF!+#REF!+#REF!+#REF!+#REF!+#REF!+#REF!++#REF!+#REF!+#REF!+#REF!+#REF!+#REF!+#REF!+#REF!+#REF!+#REF!+#REF!+#REF!+#REF!+#REF!+#REF!+#REF!+#REF!+#REF!)</f>
        <v>#REF!</v>
      </c>
      <c r="I16" s="77">
        <v>143038.03754</v>
      </c>
      <c r="J16" s="73">
        <v>451222.1</v>
      </c>
      <c r="K16" s="73">
        <v>26.8</v>
      </c>
      <c r="L16" s="73">
        <f t="shared" si="2"/>
        <v>451248.89999999997</v>
      </c>
      <c r="M16" s="73">
        <v>737545.6</v>
      </c>
      <c r="N16" s="73">
        <v>1288.4</v>
      </c>
      <c r="O16" s="73">
        <f t="shared" si="3"/>
        <v>738834</v>
      </c>
      <c r="P16" s="73">
        <v>216140.3</v>
      </c>
      <c r="Q16" s="73">
        <v>30.6</v>
      </c>
      <c r="R16" s="73">
        <f t="shared" si="1"/>
        <v>216170.9</v>
      </c>
      <c r="S16" s="81">
        <f t="shared" si="4"/>
        <v>29.305347357505756</v>
      </c>
      <c r="T16" s="81">
        <f t="shared" si="5"/>
        <v>2.3750388078236573</v>
      </c>
      <c r="U16" s="81">
        <f t="shared" si="6"/>
        <v>29.258385510141654</v>
      </c>
      <c r="V16" s="81">
        <f t="shared" si="7"/>
        <v>-52.09891093543512</v>
      </c>
      <c r="W16" s="81">
        <f t="shared" si="8"/>
        <v>14.179104477611943</v>
      </c>
      <c r="X16" s="81">
        <f t="shared" si="9"/>
        <v>-52.09497463594925</v>
      </c>
    </row>
    <row r="17" spans="1:24" s="2" customFormat="1" ht="24.75" customHeight="1" hidden="1">
      <c r="A17" s="57"/>
      <c r="B17" s="119"/>
      <c r="C17" s="78" t="s">
        <v>99</v>
      </c>
      <c r="D17" s="90"/>
      <c r="E17" s="90"/>
      <c r="F17" s="87"/>
      <c r="G17" s="87"/>
      <c r="H17" s="87"/>
      <c r="I17" s="88"/>
      <c r="J17" s="81"/>
      <c r="K17" s="81"/>
      <c r="L17" s="81">
        <f t="shared" si="2"/>
        <v>0</v>
      </c>
      <c r="M17" s="81">
        <v>626270.9</v>
      </c>
      <c r="N17" s="81"/>
      <c r="O17" s="81">
        <f t="shared" si="3"/>
        <v>626270.9</v>
      </c>
      <c r="P17" s="81">
        <v>191490.8</v>
      </c>
      <c r="Q17" s="81"/>
      <c r="R17" s="81">
        <f t="shared" si="1"/>
        <v>191490.8</v>
      </c>
      <c r="S17" s="81">
        <f t="shared" si="4"/>
        <v>30.576352821119418</v>
      </c>
      <c r="T17" s="81" t="e">
        <f t="shared" si="5"/>
        <v>#DIV/0!</v>
      </c>
      <c r="U17" s="81">
        <f t="shared" si="6"/>
        <v>30.576352821119418</v>
      </c>
      <c r="V17" s="81" t="e">
        <f t="shared" si="7"/>
        <v>#DIV/0!</v>
      </c>
      <c r="W17" s="81" t="e">
        <f t="shared" si="8"/>
        <v>#DIV/0!</v>
      </c>
      <c r="X17" s="81" t="e">
        <f t="shared" si="9"/>
        <v>#DIV/0!</v>
      </c>
    </row>
    <row r="18" spans="1:24" s="37" customFormat="1" ht="78" customHeight="1">
      <c r="A18" s="61">
        <v>110000</v>
      </c>
      <c r="B18" s="74" t="s">
        <v>42</v>
      </c>
      <c r="C18" s="75" t="s">
        <v>113</v>
      </c>
      <c r="D18" s="76" t="e">
        <f t="shared" si="0"/>
        <v>#REF!</v>
      </c>
      <c r="E18" s="76" t="e">
        <f>SUM(#REF!)</f>
        <v>#REF!</v>
      </c>
      <c r="F18" s="91" t="e">
        <f>SUM(#REF!)</f>
        <v>#REF!</v>
      </c>
      <c r="G18" s="91" t="e">
        <f>SUM(#REF!)</f>
        <v>#REF!</v>
      </c>
      <c r="H18" s="91" t="e">
        <f>SUM(#REF!)</f>
        <v>#REF!</v>
      </c>
      <c r="I18" s="73">
        <v>387</v>
      </c>
      <c r="J18" s="73">
        <v>4727.3</v>
      </c>
      <c r="K18" s="73">
        <v>97.6</v>
      </c>
      <c r="L18" s="73">
        <f t="shared" si="2"/>
        <v>4824.900000000001</v>
      </c>
      <c r="M18" s="73">
        <v>26997.6</v>
      </c>
      <c r="N18" s="73">
        <v>376</v>
      </c>
      <c r="O18" s="73">
        <f t="shared" si="3"/>
        <v>27373.6</v>
      </c>
      <c r="P18" s="73">
        <v>5535.6</v>
      </c>
      <c r="Q18" s="73">
        <v>75.7</v>
      </c>
      <c r="R18" s="73">
        <f t="shared" si="1"/>
        <v>5611.3</v>
      </c>
      <c r="S18" s="81">
        <f t="shared" si="4"/>
        <v>20.50404480398258</v>
      </c>
      <c r="T18" s="81">
        <f t="shared" si="5"/>
        <v>20.132978723404257</v>
      </c>
      <c r="U18" s="81">
        <f t="shared" si="6"/>
        <v>20.498947891399013</v>
      </c>
      <c r="V18" s="81">
        <f t="shared" si="7"/>
        <v>17.098555200643077</v>
      </c>
      <c r="W18" s="81">
        <f t="shared" si="8"/>
        <v>-22.438524590163922</v>
      </c>
      <c r="X18" s="81">
        <f t="shared" si="9"/>
        <v>16.298783394474484</v>
      </c>
    </row>
    <row r="19" spans="1:24" s="37" customFormat="1" ht="27" customHeight="1">
      <c r="A19" s="61">
        <v>130000</v>
      </c>
      <c r="B19" s="74" t="s">
        <v>43</v>
      </c>
      <c r="C19" s="75" t="s">
        <v>5</v>
      </c>
      <c r="D19" s="76" t="e">
        <f t="shared" si="0"/>
        <v>#REF!</v>
      </c>
      <c r="E19" s="76" t="e">
        <f>SUM(#REF!)</f>
        <v>#REF!</v>
      </c>
      <c r="F19" s="76" t="e">
        <f>SUM(#REF!)</f>
        <v>#REF!</v>
      </c>
      <c r="G19" s="76" t="e">
        <f>SUM(#REF!)</f>
        <v>#REF!</v>
      </c>
      <c r="H19" s="76" t="e">
        <f>SUM(#REF!)</f>
        <v>#REF!</v>
      </c>
      <c r="I19" s="77">
        <v>6079.284</v>
      </c>
      <c r="J19" s="73">
        <v>7105.6</v>
      </c>
      <c r="K19" s="73">
        <v>147.9</v>
      </c>
      <c r="L19" s="73">
        <f t="shared" si="2"/>
        <v>7253.5</v>
      </c>
      <c r="M19" s="73">
        <v>34931.4</v>
      </c>
      <c r="N19" s="73">
        <v>1314.4</v>
      </c>
      <c r="O19" s="73">
        <f t="shared" si="3"/>
        <v>36245.8</v>
      </c>
      <c r="P19" s="73">
        <v>7772.1</v>
      </c>
      <c r="Q19" s="73">
        <v>46.6</v>
      </c>
      <c r="R19" s="73">
        <f t="shared" si="1"/>
        <v>7818.700000000001</v>
      </c>
      <c r="S19" s="81">
        <f t="shared" si="4"/>
        <v>22.249609234098834</v>
      </c>
      <c r="T19" s="81">
        <f t="shared" si="5"/>
        <v>3.545343883140596</v>
      </c>
      <c r="U19" s="81">
        <f t="shared" si="6"/>
        <v>21.571326884770098</v>
      </c>
      <c r="V19" s="81">
        <f t="shared" si="7"/>
        <v>9.379925692411618</v>
      </c>
      <c r="W19" s="81">
        <f t="shared" si="8"/>
        <v>-68.49222447599729</v>
      </c>
      <c r="X19" s="81">
        <f t="shared" si="9"/>
        <v>7.792100365340886</v>
      </c>
    </row>
    <row r="20" spans="1:24" s="37" customFormat="1" ht="55.5" customHeight="1">
      <c r="A20" s="61">
        <v>100000</v>
      </c>
      <c r="B20" s="118" t="s">
        <v>44</v>
      </c>
      <c r="C20" s="75" t="s">
        <v>4</v>
      </c>
      <c r="D20" s="76" t="e">
        <f t="shared" si="0"/>
        <v>#REF!</v>
      </c>
      <c r="E20" s="76" t="e">
        <f>SUM(#REF!+#REF!+#REF!+#REF!+#REF!+#REF!)</f>
        <v>#REF!</v>
      </c>
      <c r="F20" s="91" t="e">
        <f>SUM(#REF!+#REF!+#REF!+#REF!+#REF!+#REF!)</f>
        <v>#REF!</v>
      </c>
      <c r="G20" s="89" t="e">
        <f>SUM(#REF!+#REF!+#REF!+#REF!+#REF!+#REF!)</f>
        <v>#REF!</v>
      </c>
      <c r="H20" s="76" t="e">
        <f>SUM(#REF!+#REF!+#REF!+#REF!+#REF!+#REF!)</f>
        <v>#REF!</v>
      </c>
      <c r="I20" s="77">
        <v>42921.254</v>
      </c>
      <c r="J20" s="73">
        <v>26854.6</v>
      </c>
      <c r="K20" s="73">
        <v>4795.4</v>
      </c>
      <c r="L20" s="73">
        <f t="shared" si="2"/>
        <v>31650</v>
      </c>
      <c r="M20" s="73">
        <v>201592.5</v>
      </c>
      <c r="N20" s="73">
        <v>179811.8</v>
      </c>
      <c r="O20" s="73">
        <f t="shared" si="3"/>
        <v>381404.3</v>
      </c>
      <c r="P20" s="73">
        <v>42368.6</v>
      </c>
      <c r="Q20" s="73">
        <v>7947.2</v>
      </c>
      <c r="R20" s="73">
        <f t="shared" si="1"/>
        <v>50315.799999999996</v>
      </c>
      <c r="S20" s="81">
        <f t="shared" si="4"/>
        <v>21.01695251559458</v>
      </c>
      <c r="T20" s="81">
        <f t="shared" si="5"/>
        <v>4.419732186652934</v>
      </c>
      <c r="U20" s="81">
        <f t="shared" si="6"/>
        <v>13.192247701454859</v>
      </c>
      <c r="V20" s="81">
        <f t="shared" si="7"/>
        <v>57.77036336419087</v>
      </c>
      <c r="W20" s="81">
        <f t="shared" si="8"/>
        <v>65.72548692496977</v>
      </c>
      <c r="X20" s="81">
        <f t="shared" si="9"/>
        <v>58.97567140600316</v>
      </c>
    </row>
    <row r="21" spans="1:24" s="2" customFormat="1" ht="26.25" customHeight="1" hidden="1">
      <c r="A21" s="57"/>
      <c r="B21" s="119"/>
      <c r="C21" s="78" t="s">
        <v>99</v>
      </c>
      <c r="D21" s="87"/>
      <c r="E21" s="87"/>
      <c r="F21" s="80"/>
      <c r="G21" s="90"/>
      <c r="H21" s="87"/>
      <c r="I21" s="88"/>
      <c r="J21" s="81"/>
      <c r="K21" s="81"/>
      <c r="L21" s="81">
        <f t="shared" si="2"/>
        <v>0</v>
      </c>
      <c r="M21" s="81"/>
      <c r="N21" s="81"/>
      <c r="O21" s="81">
        <f t="shared" si="3"/>
        <v>0</v>
      </c>
      <c r="P21" s="81"/>
      <c r="Q21" s="81"/>
      <c r="R21" s="81">
        <f t="shared" si="1"/>
        <v>0</v>
      </c>
      <c r="S21" s="81" t="e">
        <f t="shared" si="4"/>
        <v>#DIV/0!</v>
      </c>
      <c r="T21" s="81" t="e">
        <f t="shared" si="5"/>
        <v>#DIV/0!</v>
      </c>
      <c r="U21" s="81" t="e">
        <f t="shared" si="6"/>
        <v>#DIV/0!</v>
      </c>
      <c r="V21" s="81" t="e">
        <f t="shared" si="7"/>
        <v>#DIV/0!</v>
      </c>
      <c r="W21" s="81" t="e">
        <f t="shared" si="8"/>
        <v>#DIV/0!</v>
      </c>
      <c r="X21" s="81" t="e">
        <f t="shared" si="9"/>
        <v>#DIV/0!</v>
      </c>
    </row>
    <row r="22" spans="1:24" s="37" customFormat="1" ht="27" customHeight="1">
      <c r="A22" s="61"/>
      <c r="B22" s="118" t="s">
        <v>54</v>
      </c>
      <c r="C22" s="75" t="s">
        <v>55</v>
      </c>
      <c r="D22" s="76"/>
      <c r="E22" s="76"/>
      <c r="F22" s="91"/>
      <c r="G22" s="91"/>
      <c r="H22" s="91"/>
      <c r="I22" s="73"/>
      <c r="J22" s="73">
        <f aca="true" t="shared" si="10" ref="J22:R22">J24+J25+J27+J29+J30+J31</f>
        <v>3074.6000000000004</v>
      </c>
      <c r="K22" s="73">
        <f t="shared" si="10"/>
        <v>14183.9</v>
      </c>
      <c r="L22" s="73">
        <f t="shared" si="10"/>
        <v>17258.5</v>
      </c>
      <c r="M22" s="73">
        <f t="shared" si="10"/>
        <v>30181.2</v>
      </c>
      <c r="N22" s="73">
        <f t="shared" si="10"/>
        <v>356822.3</v>
      </c>
      <c r="O22" s="73">
        <f t="shared" si="10"/>
        <v>387003.5</v>
      </c>
      <c r="P22" s="73">
        <f t="shared" si="10"/>
        <v>3212.1</v>
      </c>
      <c r="Q22" s="73">
        <f t="shared" si="10"/>
        <v>26173.6</v>
      </c>
      <c r="R22" s="73">
        <f t="shared" si="10"/>
        <v>29385.7</v>
      </c>
      <c r="S22" s="81">
        <f t="shared" si="4"/>
        <v>10.64271798338038</v>
      </c>
      <c r="T22" s="81">
        <f t="shared" si="5"/>
        <v>7.335191774729326</v>
      </c>
      <c r="U22" s="81">
        <f t="shared" si="6"/>
        <v>7.593135462599175</v>
      </c>
      <c r="V22" s="81">
        <f t="shared" si="7"/>
        <v>4.472126455473855</v>
      </c>
      <c r="W22" s="81">
        <f t="shared" si="8"/>
        <v>84.53034778869</v>
      </c>
      <c r="X22" s="81">
        <f t="shared" si="9"/>
        <v>70.26798389199524</v>
      </c>
    </row>
    <row r="23" spans="1:24" s="37" customFormat="1" ht="27" customHeight="1" hidden="1">
      <c r="A23" s="61"/>
      <c r="B23" s="119"/>
      <c r="C23" s="78" t="s">
        <v>99</v>
      </c>
      <c r="D23" s="87"/>
      <c r="E23" s="87"/>
      <c r="F23" s="80"/>
      <c r="G23" s="80"/>
      <c r="H23" s="80"/>
      <c r="I23" s="81"/>
      <c r="J23" s="81">
        <f>J26+J28</f>
        <v>0</v>
      </c>
      <c r="K23" s="81">
        <f aca="true" t="shared" si="11" ref="K23:R23">K26+K28</f>
        <v>0</v>
      </c>
      <c r="L23" s="81">
        <f t="shared" si="11"/>
        <v>0</v>
      </c>
      <c r="M23" s="81">
        <f t="shared" si="11"/>
        <v>0</v>
      </c>
      <c r="N23" s="81">
        <f t="shared" si="11"/>
        <v>39658.9</v>
      </c>
      <c r="O23" s="81">
        <f t="shared" si="11"/>
        <v>39658.9</v>
      </c>
      <c r="P23" s="81">
        <f t="shared" si="11"/>
        <v>0</v>
      </c>
      <c r="Q23" s="81">
        <f t="shared" si="11"/>
        <v>4990.5</v>
      </c>
      <c r="R23" s="81">
        <f t="shared" si="11"/>
        <v>4990.5</v>
      </c>
      <c r="S23" s="81" t="e">
        <f t="shared" si="4"/>
        <v>#DIV/0!</v>
      </c>
      <c r="T23" s="81">
        <f t="shared" si="5"/>
        <v>12.583556276144826</v>
      </c>
      <c r="U23" s="81">
        <f t="shared" si="6"/>
        <v>12.583556276144826</v>
      </c>
      <c r="V23" s="81" t="e">
        <f t="shared" si="7"/>
        <v>#DIV/0!</v>
      </c>
      <c r="W23" s="81" t="e">
        <f t="shared" si="8"/>
        <v>#DIV/0!</v>
      </c>
      <c r="X23" s="81" t="e">
        <f t="shared" si="9"/>
        <v>#DIV/0!</v>
      </c>
    </row>
    <row r="24" spans="1:24" s="2" customFormat="1" ht="52.5">
      <c r="A24" s="57"/>
      <c r="B24" s="92" t="s">
        <v>56</v>
      </c>
      <c r="C24" s="78" t="s">
        <v>57</v>
      </c>
      <c r="D24" s="87"/>
      <c r="E24" s="87"/>
      <c r="F24" s="80"/>
      <c r="G24" s="80"/>
      <c r="H24" s="80"/>
      <c r="I24" s="81"/>
      <c r="J24" s="81">
        <v>0</v>
      </c>
      <c r="K24" s="81">
        <v>0</v>
      </c>
      <c r="L24" s="81">
        <f aca="true" t="shared" si="12" ref="L24:L31">J24+K24</f>
        <v>0</v>
      </c>
      <c r="M24" s="81">
        <v>1351</v>
      </c>
      <c r="N24" s="81">
        <v>14.3</v>
      </c>
      <c r="O24" s="81">
        <f t="shared" si="3"/>
        <v>1365.3</v>
      </c>
      <c r="P24" s="81">
        <v>4.5</v>
      </c>
      <c r="Q24" s="81"/>
      <c r="R24" s="81">
        <f t="shared" si="1"/>
        <v>4.5</v>
      </c>
      <c r="S24" s="81">
        <f t="shared" si="4"/>
        <v>0.33308660251665434</v>
      </c>
      <c r="T24" s="81">
        <f t="shared" si="5"/>
        <v>0</v>
      </c>
      <c r="U24" s="81">
        <f t="shared" si="6"/>
        <v>0.3295978905735003</v>
      </c>
      <c r="V24" s="81" t="e">
        <f t="shared" si="7"/>
        <v>#DIV/0!</v>
      </c>
      <c r="W24" s="81" t="e">
        <f t="shared" si="8"/>
        <v>#DIV/0!</v>
      </c>
      <c r="X24" s="81" t="e">
        <f t="shared" si="9"/>
        <v>#DIV/0!</v>
      </c>
    </row>
    <row r="25" spans="1:24" s="2" customFormat="1" ht="52.5">
      <c r="A25" s="57"/>
      <c r="B25" s="120" t="s">
        <v>45</v>
      </c>
      <c r="C25" s="78" t="s">
        <v>58</v>
      </c>
      <c r="D25" s="87"/>
      <c r="E25" s="87"/>
      <c r="F25" s="80"/>
      <c r="G25" s="80"/>
      <c r="H25" s="80"/>
      <c r="I25" s="81"/>
      <c r="J25" s="81"/>
      <c r="K25" s="81">
        <v>11606.4</v>
      </c>
      <c r="L25" s="81">
        <f t="shared" si="12"/>
        <v>11606.4</v>
      </c>
      <c r="M25" s="81">
        <v>1019.5</v>
      </c>
      <c r="N25" s="81">
        <v>154240.2</v>
      </c>
      <c r="O25" s="81">
        <f t="shared" si="3"/>
        <v>155259.7</v>
      </c>
      <c r="P25" s="81">
        <v>80</v>
      </c>
      <c r="Q25" s="81">
        <v>25221</v>
      </c>
      <c r="R25" s="81">
        <f t="shared" si="1"/>
        <v>25301</v>
      </c>
      <c r="S25" s="81">
        <f t="shared" si="4"/>
        <v>7.84698381559588</v>
      </c>
      <c r="T25" s="81">
        <f t="shared" si="5"/>
        <v>16.351768216068184</v>
      </c>
      <c r="U25" s="81">
        <f t="shared" si="6"/>
        <v>16.295922251556586</v>
      </c>
      <c r="V25" s="81" t="e">
        <f t="shared" si="7"/>
        <v>#DIV/0!</v>
      </c>
      <c r="W25" s="81">
        <f t="shared" si="8"/>
        <v>117.30252274607116</v>
      </c>
      <c r="X25" s="81">
        <f t="shared" si="9"/>
        <v>117.9917976288944</v>
      </c>
    </row>
    <row r="26" spans="1:24" s="2" customFormat="1" ht="26.25" customHeight="1" hidden="1">
      <c r="A26" s="57"/>
      <c r="B26" s="121"/>
      <c r="C26" s="78" t="s">
        <v>99</v>
      </c>
      <c r="D26" s="87"/>
      <c r="E26" s="87"/>
      <c r="F26" s="80"/>
      <c r="G26" s="80"/>
      <c r="H26" s="80"/>
      <c r="I26" s="81"/>
      <c r="J26" s="81"/>
      <c r="K26" s="81"/>
      <c r="L26" s="81">
        <f t="shared" si="12"/>
        <v>0</v>
      </c>
      <c r="M26" s="81"/>
      <c r="N26" s="81">
        <v>39658.9</v>
      </c>
      <c r="O26" s="81">
        <f t="shared" si="3"/>
        <v>39658.9</v>
      </c>
      <c r="P26" s="81"/>
      <c r="Q26" s="81">
        <v>4990.5</v>
      </c>
      <c r="R26" s="81">
        <f t="shared" si="1"/>
        <v>4990.5</v>
      </c>
      <c r="S26" s="81" t="e">
        <f t="shared" si="4"/>
        <v>#DIV/0!</v>
      </c>
      <c r="T26" s="81">
        <f t="shared" si="5"/>
        <v>12.583556276144826</v>
      </c>
      <c r="U26" s="81">
        <f t="shared" si="6"/>
        <v>12.583556276144826</v>
      </c>
      <c r="V26" s="81" t="e">
        <f t="shared" si="7"/>
        <v>#DIV/0!</v>
      </c>
      <c r="W26" s="81" t="e">
        <f t="shared" si="8"/>
        <v>#DIV/0!</v>
      </c>
      <c r="X26" s="81" t="e">
        <f t="shared" si="9"/>
        <v>#DIV/0!</v>
      </c>
    </row>
    <row r="27" spans="1:24" s="2" customFormat="1" ht="78.75">
      <c r="A27" s="57"/>
      <c r="B27" s="120" t="s">
        <v>46</v>
      </c>
      <c r="C27" s="78" t="s">
        <v>59</v>
      </c>
      <c r="D27" s="87"/>
      <c r="E27" s="87"/>
      <c r="F27" s="80"/>
      <c r="G27" s="80"/>
      <c r="H27" s="80"/>
      <c r="I27" s="81"/>
      <c r="J27" s="81">
        <v>2463.3</v>
      </c>
      <c r="K27" s="81"/>
      <c r="L27" s="81">
        <f t="shared" si="12"/>
        <v>2463.3</v>
      </c>
      <c r="M27" s="81">
        <v>11000</v>
      </c>
      <c r="N27" s="81">
        <v>70.5</v>
      </c>
      <c r="O27" s="81">
        <f t="shared" si="3"/>
        <v>11070.5</v>
      </c>
      <c r="P27" s="81">
        <v>2000</v>
      </c>
      <c r="Q27" s="81">
        <v>0</v>
      </c>
      <c r="R27" s="81">
        <f t="shared" si="1"/>
        <v>2000</v>
      </c>
      <c r="S27" s="81">
        <f t="shared" si="4"/>
        <v>18.181818181818183</v>
      </c>
      <c r="T27" s="81">
        <f t="shared" si="5"/>
        <v>0</v>
      </c>
      <c r="U27" s="81">
        <f t="shared" si="6"/>
        <v>18.066031344564383</v>
      </c>
      <c r="V27" s="81">
        <f t="shared" si="7"/>
        <v>-18.808102951325466</v>
      </c>
      <c r="W27" s="81" t="e">
        <f t="shared" si="8"/>
        <v>#DIV/0!</v>
      </c>
      <c r="X27" s="81">
        <f t="shared" si="9"/>
        <v>-18.808102951325466</v>
      </c>
    </row>
    <row r="28" spans="1:24" s="2" customFormat="1" ht="21.75" customHeight="1" hidden="1">
      <c r="A28" s="57"/>
      <c r="B28" s="121"/>
      <c r="C28" s="78" t="s">
        <v>99</v>
      </c>
      <c r="D28" s="87"/>
      <c r="E28" s="87"/>
      <c r="F28" s="80"/>
      <c r="G28" s="80"/>
      <c r="H28" s="80"/>
      <c r="I28" s="81"/>
      <c r="J28" s="81"/>
      <c r="K28" s="81"/>
      <c r="L28" s="81">
        <f t="shared" si="12"/>
        <v>0</v>
      </c>
      <c r="M28" s="81"/>
      <c r="N28" s="81"/>
      <c r="O28" s="81">
        <f t="shared" si="3"/>
        <v>0</v>
      </c>
      <c r="P28" s="81"/>
      <c r="Q28" s="81"/>
      <c r="R28" s="81">
        <f t="shared" si="1"/>
        <v>0</v>
      </c>
      <c r="S28" s="81" t="e">
        <f t="shared" si="4"/>
        <v>#DIV/0!</v>
      </c>
      <c r="T28" s="81" t="e">
        <f t="shared" si="5"/>
        <v>#DIV/0!</v>
      </c>
      <c r="U28" s="81" t="e">
        <f t="shared" si="6"/>
        <v>#DIV/0!</v>
      </c>
      <c r="V28" s="81" t="e">
        <f t="shared" si="7"/>
        <v>#DIV/0!</v>
      </c>
      <c r="W28" s="81" t="e">
        <f t="shared" si="8"/>
        <v>#DIV/0!</v>
      </c>
      <c r="X28" s="81" t="e">
        <f t="shared" si="9"/>
        <v>#DIV/0!</v>
      </c>
    </row>
    <row r="29" spans="1:24" s="2" customFormat="1" ht="52.5">
      <c r="A29" s="57"/>
      <c r="B29" s="92" t="s">
        <v>60</v>
      </c>
      <c r="C29" s="78" t="s">
        <v>61</v>
      </c>
      <c r="D29" s="87"/>
      <c r="E29" s="87"/>
      <c r="F29" s="80"/>
      <c r="G29" s="80"/>
      <c r="H29" s="80"/>
      <c r="I29" s="81"/>
      <c r="J29" s="81">
        <v>202.4</v>
      </c>
      <c r="K29" s="81"/>
      <c r="L29" s="81">
        <f t="shared" si="12"/>
        <v>202.4</v>
      </c>
      <c r="M29" s="81">
        <v>10063.9</v>
      </c>
      <c r="N29" s="81">
        <v>3787.5</v>
      </c>
      <c r="O29" s="81">
        <f t="shared" si="3"/>
        <v>13851.4</v>
      </c>
      <c r="P29" s="81">
        <v>661.5</v>
      </c>
      <c r="Q29" s="81">
        <v>0</v>
      </c>
      <c r="R29" s="81">
        <f t="shared" si="1"/>
        <v>661.5</v>
      </c>
      <c r="S29" s="81">
        <f t="shared" si="4"/>
        <v>6.572998539333658</v>
      </c>
      <c r="T29" s="81">
        <f t="shared" si="5"/>
        <v>0</v>
      </c>
      <c r="U29" s="81">
        <f t="shared" si="6"/>
        <v>4.775690543916138</v>
      </c>
      <c r="V29" s="81">
        <f t="shared" si="7"/>
        <v>226.8280632411067</v>
      </c>
      <c r="W29" s="81" t="e">
        <f t="shared" si="8"/>
        <v>#DIV/0!</v>
      </c>
      <c r="X29" s="81">
        <f t="shared" si="9"/>
        <v>226.8280632411067</v>
      </c>
    </row>
    <row r="30" spans="1:24" s="2" customFormat="1" ht="78.75">
      <c r="A30" s="57"/>
      <c r="B30" s="92" t="s">
        <v>47</v>
      </c>
      <c r="C30" s="78" t="s">
        <v>62</v>
      </c>
      <c r="D30" s="87"/>
      <c r="E30" s="87"/>
      <c r="F30" s="80"/>
      <c r="G30" s="80"/>
      <c r="H30" s="80"/>
      <c r="I30" s="81"/>
      <c r="J30" s="81">
        <v>408.9</v>
      </c>
      <c r="K30" s="81">
        <v>2577.5</v>
      </c>
      <c r="L30" s="81">
        <f t="shared" si="12"/>
        <v>2986.4</v>
      </c>
      <c r="M30" s="81">
        <v>6746.8</v>
      </c>
      <c r="N30" s="81">
        <v>189117.1</v>
      </c>
      <c r="O30" s="81">
        <f t="shared" si="3"/>
        <v>195863.9</v>
      </c>
      <c r="P30" s="81">
        <v>466.1</v>
      </c>
      <c r="Q30" s="81">
        <v>952.6</v>
      </c>
      <c r="R30" s="81">
        <f t="shared" si="1"/>
        <v>1418.7</v>
      </c>
      <c r="S30" s="81">
        <f t="shared" si="4"/>
        <v>6.908460307108555</v>
      </c>
      <c r="T30" s="81">
        <f t="shared" si="5"/>
        <v>0.5037090776032416</v>
      </c>
      <c r="U30" s="81">
        <f t="shared" si="6"/>
        <v>0.7243294961450273</v>
      </c>
      <c r="V30" s="81">
        <f t="shared" si="7"/>
        <v>13.988750305698218</v>
      </c>
      <c r="W30" s="81">
        <f t="shared" si="8"/>
        <v>-63.04170708050436</v>
      </c>
      <c r="X30" s="81">
        <f t="shared" si="9"/>
        <v>-52.494642378783816</v>
      </c>
    </row>
    <row r="31" spans="1:24" s="2" customFormat="1" ht="132.75" customHeight="1">
      <c r="A31" s="57"/>
      <c r="B31" s="92" t="s">
        <v>93</v>
      </c>
      <c r="C31" s="78" t="s">
        <v>96</v>
      </c>
      <c r="D31" s="87"/>
      <c r="E31" s="87"/>
      <c r="F31" s="80"/>
      <c r="G31" s="80"/>
      <c r="H31" s="80"/>
      <c r="I31" s="81"/>
      <c r="J31" s="81">
        <v>0</v>
      </c>
      <c r="K31" s="81">
        <v>0</v>
      </c>
      <c r="L31" s="81">
        <f t="shared" si="12"/>
        <v>0</v>
      </c>
      <c r="M31" s="81">
        <v>0</v>
      </c>
      <c r="N31" s="81">
        <v>9592.7</v>
      </c>
      <c r="O31" s="81">
        <f t="shared" si="3"/>
        <v>9592.7</v>
      </c>
      <c r="P31" s="81">
        <v>0</v>
      </c>
      <c r="Q31" s="81"/>
      <c r="R31" s="81">
        <f t="shared" si="1"/>
        <v>0</v>
      </c>
      <c r="S31" s="81" t="e">
        <f t="shared" si="4"/>
        <v>#DIV/0!</v>
      </c>
      <c r="T31" s="81">
        <f t="shared" si="5"/>
        <v>0</v>
      </c>
      <c r="U31" s="81">
        <f t="shared" si="6"/>
        <v>0</v>
      </c>
      <c r="V31" s="81" t="e">
        <f t="shared" si="7"/>
        <v>#DIV/0!</v>
      </c>
      <c r="W31" s="81" t="e">
        <f t="shared" si="8"/>
        <v>#DIV/0!</v>
      </c>
      <c r="X31" s="81" t="e">
        <f t="shared" si="9"/>
        <v>#DIV/0!</v>
      </c>
    </row>
    <row r="32" spans="1:24" s="37" customFormat="1" ht="24.75" customHeight="1">
      <c r="A32" s="61"/>
      <c r="B32" s="118" t="s">
        <v>48</v>
      </c>
      <c r="C32" s="75" t="s">
        <v>63</v>
      </c>
      <c r="D32" s="76"/>
      <c r="E32" s="76"/>
      <c r="F32" s="91"/>
      <c r="G32" s="91"/>
      <c r="H32" s="91"/>
      <c r="I32" s="73"/>
      <c r="J32" s="73">
        <f aca="true" t="shared" si="13" ref="J32:R32">J34+J35+J36+J37+J38+J40+J41</f>
        <v>728.4</v>
      </c>
      <c r="K32" s="73">
        <f t="shared" si="13"/>
        <v>130.3</v>
      </c>
      <c r="L32" s="73">
        <f t="shared" si="13"/>
        <v>858.7</v>
      </c>
      <c r="M32" s="73">
        <f t="shared" si="13"/>
        <v>10239</v>
      </c>
      <c r="N32" s="73">
        <f t="shared" si="13"/>
        <v>7753.4</v>
      </c>
      <c r="O32" s="73">
        <f t="shared" si="13"/>
        <v>17992.4</v>
      </c>
      <c r="P32" s="73">
        <f t="shared" si="13"/>
        <v>574.5</v>
      </c>
      <c r="Q32" s="73">
        <f t="shared" si="13"/>
        <v>325.7</v>
      </c>
      <c r="R32" s="73">
        <f t="shared" si="13"/>
        <v>900.2</v>
      </c>
      <c r="S32" s="81">
        <f t="shared" si="4"/>
        <v>5.610899501904483</v>
      </c>
      <c r="T32" s="81">
        <f t="shared" si="5"/>
        <v>4.200737740862073</v>
      </c>
      <c r="U32" s="81">
        <f t="shared" si="6"/>
        <v>5.003223583290723</v>
      </c>
      <c r="V32" s="81">
        <f t="shared" si="7"/>
        <v>-21.12850082372323</v>
      </c>
      <c r="W32" s="81">
        <f t="shared" si="8"/>
        <v>149.9616270145817</v>
      </c>
      <c r="X32" s="81">
        <f t="shared" si="9"/>
        <v>4.8328869220915465</v>
      </c>
    </row>
    <row r="33" spans="1:24" s="37" customFormat="1" ht="24.75" customHeight="1" hidden="1">
      <c r="A33" s="61"/>
      <c r="B33" s="119"/>
      <c r="C33" s="78" t="s">
        <v>99</v>
      </c>
      <c r="D33" s="87"/>
      <c r="E33" s="87"/>
      <c r="F33" s="80"/>
      <c r="G33" s="80"/>
      <c r="H33" s="80"/>
      <c r="I33" s="81"/>
      <c r="J33" s="81"/>
      <c r="K33" s="81"/>
      <c r="L33" s="81">
        <f>L39</f>
        <v>0</v>
      </c>
      <c r="M33" s="81"/>
      <c r="N33" s="81"/>
      <c r="O33" s="81">
        <f t="shared" si="3"/>
        <v>0</v>
      </c>
      <c r="P33" s="81"/>
      <c r="Q33" s="81"/>
      <c r="R33" s="81">
        <f t="shared" si="1"/>
        <v>0</v>
      </c>
      <c r="S33" s="81" t="e">
        <f t="shared" si="4"/>
        <v>#DIV/0!</v>
      </c>
      <c r="T33" s="81" t="e">
        <f t="shared" si="5"/>
        <v>#DIV/0!</v>
      </c>
      <c r="U33" s="81" t="e">
        <f t="shared" si="6"/>
        <v>#DIV/0!</v>
      </c>
      <c r="V33" s="81" t="e">
        <f t="shared" si="7"/>
        <v>#DIV/0!</v>
      </c>
      <c r="W33" s="81" t="e">
        <f t="shared" si="8"/>
        <v>#DIV/0!</v>
      </c>
      <c r="X33" s="81" t="e">
        <f t="shared" si="9"/>
        <v>#DIV/0!</v>
      </c>
    </row>
    <row r="34" spans="1:24" s="2" customFormat="1" ht="105">
      <c r="A34" s="57"/>
      <c r="B34" s="92" t="s">
        <v>64</v>
      </c>
      <c r="C34" s="78" t="s">
        <v>72</v>
      </c>
      <c r="D34" s="87"/>
      <c r="E34" s="87"/>
      <c r="F34" s="80"/>
      <c r="G34" s="80"/>
      <c r="H34" s="80"/>
      <c r="I34" s="81"/>
      <c r="J34" s="81">
        <v>580.1</v>
      </c>
      <c r="K34" s="81">
        <v>0</v>
      </c>
      <c r="L34" s="81">
        <f aca="true" t="shared" si="14" ref="L34:L41">J34+K34</f>
        <v>580.1</v>
      </c>
      <c r="M34" s="81">
        <v>2173.8</v>
      </c>
      <c r="N34" s="81">
        <v>2012.5</v>
      </c>
      <c r="O34" s="81">
        <f t="shared" si="3"/>
        <v>4186.3</v>
      </c>
      <c r="P34" s="81">
        <v>450</v>
      </c>
      <c r="Q34" s="81">
        <v>103.5</v>
      </c>
      <c r="R34" s="81">
        <f t="shared" si="1"/>
        <v>553.5</v>
      </c>
      <c r="S34" s="81">
        <f t="shared" si="4"/>
        <v>20.70107645597571</v>
      </c>
      <c r="T34" s="81">
        <f t="shared" si="5"/>
        <v>5.142857142857142</v>
      </c>
      <c r="U34" s="81">
        <f t="shared" si="6"/>
        <v>13.221699352650312</v>
      </c>
      <c r="V34" s="81">
        <f t="shared" si="7"/>
        <v>-22.42716772970178</v>
      </c>
      <c r="W34" s="81" t="e">
        <f t="shared" si="8"/>
        <v>#DIV/0!</v>
      </c>
      <c r="X34" s="81">
        <f t="shared" si="9"/>
        <v>-4.58541630753318</v>
      </c>
    </row>
    <row r="35" spans="1:24" s="2" customFormat="1" ht="25.5" customHeight="1">
      <c r="A35" s="57"/>
      <c r="B35" s="92" t="s">
        <v>65</v>
      </c>
      <c r="C35" s="78" t="s">
        <v>73</v>
      </c>
      <c r="D35" s="87"/>
      <c r="E35" s="87"/>
      <c r="F35" s="80"/>
      <c r="G35" s="80"/>
      <c r="H35" s="80"/>
      <c r="I35" s="81"/>
      <c r="J35" s="81">
        <v>97.5</v>
      </c>
      <c r="K35" s="81"/>
      <c r="L35" s="81">
        <f t="shared" si="14"/>
        <v>97.5</v>
      </c>
      <c r="M35" s="81">
        <v>819.8</v>
      </c>
      <c r="N35" s="81"/>
      <c r="O35" s="81">
        <f t="shared" si="3"/>
        <v>819.8</v>
      </c>
      <c r="P35" s="81">
        <v>92.2</v>
      </c>
      <c r="Q35" s="81"/>
      <c r="R35" s="81">
        <f t="shared" si="1"/>
        <v>92.2</v>
      </c>
      <c r="S35" s="81">
        <f t="shared" si="4"/>
        <v>11.246645523298367</v>
      </c>
      <c r="T35" s="81" t="e">
        <f t="shared" si="5"/>
        <v>#DIV/0!</v>
      </c>
      <c r="U35" s="81">
        <f t="shared" si="6"/>
        <v>11.246645523298367</v>
      </c>
      <c r="V35" s="81">
        <f t="shared" si="7"/>
        <v>-5.435897435897431</v>
      </c>
      <c r="W35" s="81" t="e">
        <f t="shared" si="8"/>
        <v>#DIV/0!</v>
      </c>
      <c r="X35" s="81">
        <f t="shared" si="9"/>
        <v>-5.435897435897431</v>
      </c>
    </row>
    <row r="36" spans="1:24" s="2" customFormat="1" ht="52.5">
      <c r="A36" s="57"/>
      <c r="B36" s="92" t="s">
        <v>66</v>
      </c>
      <c r="C36" s="78" t="s">
        <v>74</v>
      </c>
      <c r="D36" s="87"/>
      <c r="E36" s="87"/>
      <c r="F36" s="80"/>
      <c r="G36" s="80"/>
      <c r="H36" s="80"/>
      <c r="I36" s="81"/>
      <c r="J36" s="81"/>
      <c r="K36" s="81">
        <v>130.3</v>
      </c>
      <c r="L36" s="81">
        <f t="shared" si="14"/>
        <v>130.3</v>
      </c>
      <c r="M36" s="81"/>
      <c r="N36" s="81">
        <v>5740.9</v>
      </c>
      <c r="O36" s="81">
        <f t="shared" si="3"/>
        <v>5740.9</v>
      </c>
      <c r="P36" s="81"/>
      <c r="Q36" s="81">
        <v>222.2</v>
      </c>
      <c r="R36" s="81">
        <f t="shared" si="1"/>
        <v>222.2</v>
      </c>
      <c r="S36" s="81" t="e">
        <f t="shared" si="4"/>
        <v>#DIV/0!</v>
      </c>
      <c r="T36" s="81">
        <f t="shared" si="5"/>
        <v>3.8704732707415217</v>
      </c>
      <c r="U36" s="81">
        <f t="shared" si="6"/>
        <v>3.8704732707415217</v>
      </c>
      <c r="V36" s="81" t="e">
        <f t="shared" si="7"/>
        <v>#DIV/0!</v>
      </c>
      <c r="W36" s="81">
        <f t="shared" si="8"/>
        <v>70.52954719877204</v>
      </c>
      <c r="X36" s="81">
        <f t="shared" si="9"/>
        <v>70.52954719877204</v>
      </c>
    </row>
    <row r="37" spans="1:24" s="2" customFormat="1" ht="30.75" customHeight="1">
      <c r="A37" s="57"/>
      <c r="B37" s="92" t="s">
        <v>67</v>
      </c>
      <c r="C37" s="78" t="s">
        <v>18</v>
      </c>
      <c r="D37" s="87"/>
      <c r="E37" s="87"/>
      <c r="F37" s="80"/>
      <c r="G37" s="80"/>
      <c r="H37" s="80"/>
      <c r="I37" s="81"/>
      <c r="J37" s="81"/>
      <c r="K37" s="81"/>
      <c r="L37" s="81">
        <f t="shared" si="14"/>
        <v>0</v>
      </c>
      <c r="M37" s="81">
        <v>193</v>
      </c>
      <c r="N37" s="81"/>
      <c r="O37" s="81">
        <f t="shared" si="3"/>
        <v>193</v>
      </c>
      <c r="P37" s="81"/>
      <c r="Q37" s="81"/>
      <c r="R37" s="81">
        <f t="shared" si="1"/>
        <v>0</v>
      </c>
      <c r="S37" s="81">
        <f t="shared" si="4"/>
        <v>0</v>
      </c>
      <c r="T37" s="81" t="e">
        <f t="shared" si="5"/>
        <v>#DIV/0!</v>
      </c>
      <c r="U37" s="81">
        <f t="shared" si="6"/>
        <v>0</v>
      </c>
      <c r="V37" s="81" t="e">
        <f t="shared" si="7"/>
        <v>#DIV/0!</v>
      </c>
      <c r="W37" s="81" t="e">
        <f t="shared" si="8"/>
        <v>#DIV/0!</v>
      </c>
      <c r="X37" s="81" t="e">
        <f t="shared" si="9"/>
        <v>#DIV/0!</v>
      </c>
    </row>
    <row r="38" spans="1:24" s="2" customFormat="1" ht="52.5">
      <c r="A38" s="57"/>
      <c r="B38" s="120" t="s">
        <v>94</v>
      </c>
      <c r="C38" s="78" t="s">
        <v>95</v>
      </c>
      <c r="D38" s="87"/>
      <c r="E38" s="87"/>
      <c r="F38" s="80"/>
      <c r="G38" s="80"/>
      <c r="H38" s="80"/>
      <c r="I38" s="81"/>
      <c r="J38" s="81"/>
      <c r="K38" s="81"/>
      <c r="L38" s="81">
        <f t="shared" si="14"/>
        <v>0</v>
      </c>
      <c r="M38" s="81"/>
      <c r="N38" s="81"/>
      <c r="O38" s="81">
        <f t="shared" si="3"/>
        <v>0</v>
      </c>
      <c r="P38" s="81"/>
      <c r="Q38" s="81"/>
      <c r="R38" s="81">
        <f t="shared" si="1"/>
        <v>0</v>
      </c>
      <c r="S38" s="81" t="e">
        <f t="shared" si="4"/>
        <v>#DIV/0!</v>
      </c>
      <c r="T38" s="81" t="e">
        <f t="shared" si="5"/>
        <v>#DIV/0!</v>
      </c>
      <c r="U38" s="81" t="e">
        <f t="shared" si="6"/>
        <v>#DIV/0!</v>
      </c>
      <c r="V38" s="81" t="e">
        <f t="shared" si="7"/>
        <v>#DIV/0!</v>
      </c>
      <c r="W38" s="81" t="e">
        <f t="shared" si="8"/>
        <v>#DIV/0!</v>
      </c>
      <c r="X38" s="81" t="e">
        <f t="shared" si="9"/>
        <v>#DIV/0!</v>
      </c>
    </row>
    <row r="39" spans="1:24" s="2" customFormat="1" ht="23.25" customHeight="1" hidden="1">
      <c r="A39" s="57"/>
      <c r="B39" s="121"/>
      <c r="C39" s="78" t="s">
        <v>99</v>
      </c>
      <c r="D39" s="87"/>
      <c r="E39" s="87"/>
      <c r="F39" s="80"/>
      <c r="G39" s="80"/>
      <c r="H39" s="80"/>
      <c r="I39" s="81"/>
      <c r="J39" s="81"/>
      <c r="K39" s="81"/>
      <c r="L39" s="81">
        <f t="shared" si="14"/>
        <v>0</v>
      </c>
      <c r="M39" s="81"/>
      <c r="N39" s="81"/>
      <c r="O39" s="81">
        <f t="shared" si="3"/>
        <v>0</v>
      </c>
      <c r="P39" s="81"/>
      <c r="Q39" s="81"/>
      <c r="R39" s="81">
        <f t="shared" si="1"/>
        <v>0</v>
      </c>
      <c r="S39" s="81" t="e">
        <f t="shared" si="4"/>
        <v>#DIV/0!</v>
      </c>
      <c r="T39" s="81" t="e">
        <f t="shared" si="5"/>
        <v>#DIV/0!</v>
      </c>
      <c r="U39" s="81" t="e">
        <f t="shared" si="6"/>
        <v>#DIV/0!</v>
      </c>
      <c r="V39" s="81" t="e">
        <f t="shared" si="7"/>
        <v>#DIV/0!</v>
      </c>
      <c r="W39" s="81" t="e">
        <f t="shared" si="8"/>
        <v>#DIV/0!</v>
      </c>
      <c r="X39" s="81" t="e">
        <f t="shared" si="9"/>
        <v>#DIV/0!</v>
      </c>
    </row>
    <row r="40" spans="1:24" s="2" customFormat="1" ht="27" customHeight="1">
      <c r="A40" s="57"/>
      <c r="B40" s="92" t="s">
        <v>68</v>
      </c>
      <c r="C40" s="78" t="s">
        <v>75</v>
      </c>
      <c r="D40" s="87"/>
      <c r="E40" s="87"/>
      <c r="F40" s="80"/>
      <c r="G40" s="80"/>
      <c r="H40" s="80"/>
      <c r="I40" s="81"/>
      <c r="J40" s="81">
        <v>50.8</v>
      </c>
      <c r="K40" s="81"/>
      <c r="L40" s="81">
        <f t="shared" si="14"/>
        <v>50.8</v>
      </c>
      <c r="M40" s="81">
        <v>186.5</v>
      </c>
      <c r="N40" s="81"/>
      <c r="O40" s="81">
        <f t="shared" si="3"/>
        <v>186.5</v>
      </c>
      <c r="P40" s="81">
        <v>32.3</v>
      </c>
      <c r="Q40" s="81"/>
      <c r="R40" s="81">
        <f t="shared" si="1"/>
        <v>32.3</v>
      </c>
      <c r="S40" s="81">
        <f t="shared" si="4"/>
        <v>17.319034852546917</v>
      </c>
      <c r="T40" s="81" t="e">
        <f t="shared" si="5"/>
        <v>#DIV/0!</v>
      </c>
      <c r="U40" s="81">
        <f t="shared" si="6"/>
        <v>17.319034852546917</v>
      </c>
      <c r="V40" s="81">
        <f t="shared" si="7"/>
        <v>-36.417322834645674</v>
      </c>
      <c r="W40" s="81" t="e">
        <f t="shared" si="8"/>
        <v>#DIV/0!</v>
      </c>
      <c r="X40" s="81">
        <f t="shared" si="9"/>
        <v>-36.417322834645674</v>
      </c>
    </row>
    <row r="41" spans="1:24" s="2" customFormat="1" ht="27.75" customHeight="1">
      <c r="A41" s="57"/>
      <c r="B41" s="92" t="s">
        <v>69</v>
      </c>
      <c r="C41" s="78" t="s">
        <v>76</v>
      </c>
      <c r="D41" s="87"/>
      <c r="E41" s="87"/>
      <c r="F41" s="80"/>
      <c r="G41" s="80"/>
      <c r="H41" s="80"/>
      <c r="I41" s="81"/>
      <c r="J41" s="81"/>
      <c r="K41" s="81"/>
      <c r="L41" s="81">
        <f t="shared" si="14"/>
        <v>0</v>
      </c>
      <c r="M41" s="81">
        <v>6865.9</v>
      </c>
      <c r="N41" s="81"/>
      <c r="O41" s="81">
        <f t="shared" si="3"/>
        <v>6865.9</v>
      </c>
      <c r="P41" s="81"/>
      <c r="Q41" s="81"/>
      <c r="R41" s="81">
        <f t="shared" si="1"/>
        <v>0</v>
      </c>
      <c r="S41" s="81">
        <f t="shared" si="4"/>
        <v>0</v>
      </c>
      <c r="T41" s="81" t="e">
        <f t="shared" si="5"/>
        <v>#DIV/0!</v>
      </c>
      <c r="U41" s="81">
        <f t="shared" si="6"/>
        <v>0</v>
      </c>
      <c r="V41" s="81" t="e">
        <f t="shared" si="7"/>
        <v>#DIV/0!</v>
      </c>
      <c r="W41" s="81" t="e">
        <f t="shared" si="8"/>
        <v>#DIV/0!</v>
      </c>
      <c r="X41" s="81" t="e">
        <f t="shared" si="9"/>
        <v>#DIV/0!</v>
      </c>
    </row>
    <row r="42" spans="1:25" s="37" customFormat="1" ht="25.5" customHeight="1">
      <c r="A42" s="61"/>
      <c r="B42" s="118" t="s">
        <v>70</v>
      </c>
      <c r="C42" s="75" t="s">
        <v>9</v>
      </c>
      <c r="D42" s="76"/>
      <c r="E42" s="76"/>
      <c r="F42" s="91"/>
      <c r="G42" s="91"/>
      <c r="H42" s="91"/>
      <c r="I42" s="73"/>
      <c r="J42" s="73">
        <f aca="true" t="shared" si="15" ref="J42:R42">J44+J45+J47+J48</f>
        <v>22068.100000000002</v>
      </c>
      <c r="K42" s="73">
        <f t="shared" si="15"/>
        <v>0</v>
      </c>
      <c r="L42" s="73">
        <f t="shared" si="15"/>
        <v>22068.100000000002</v>
      </c>
      <c r="M42" s="73">
        <f t="shared" si="15"/>
        <v>112302.2</v>
      </c>
      <c r="N42" s="73">
        <f t="shared" si="15"/>
        <v>8492.5</v>
      </c>
      <c r="O42" s="73">
        <f t="shared" si="15"/>
        <v>120794.7</v>
      </c>
      <c r="P42" s="73">
        <f t="shared" si="15"/>
        <v>27974.7</v>
      </c>
      <c r="Q42" s="73">
        <f t="shared" si="15"/>
        <v>0</v>
      </c>
      <c r="R42" s="73">
        <f t="shared" si="15"/>
        <v>27974.7</v>
      </c>
      <c r="S42" s="81">
        <f t="shared" si="4"/>
        <v>24.910197663091196</v>
      </c>
      <c r="T42" s="81">
        <f t="shared" si="5"/>
        <v>0</v>
      </c>
      <c r="U42" s="81">
        <f t="shared" si="6"/>
        <v>23.158880315113166</v>
      </c>
      <c r="V42" s="81">
        <f t="shared" si="7"/>
        <v>26.76533095282329</v>
      </c>
      <c r="W42" s="81" t="e">
        <f t="shared" si="8"/>
        <v>#DIV/0!</v>
      </c>
      <c r="X42" s="81">
        <f t="shared" si="9"/>
        <v>26.76533095282329</v>
      </c>
      <c r="Y42" s="64">
        <f>Y44+Y47</f>
        <v>0</v>
      </c>
    </row>
    <row r="43" spans="1:25" s="37" customFormat="1" ht="21.75" customHeight="1" hidden="1">
      <c r="A43" s="61"/>
      <c r="B43" s="119"/>
      <c r="C43" s="78" t="s">
        <v>99</v>
      </c>
      <c r="D43" s="87"/>
      <c r="E43" s="87"/>
      <c r="F43" s="80"/>
      <c r="G43" s="80"/>
      <c r="H43" s="80"/>
      <c r="I43" s="81"/>
      <c r="J43" s="81">
        <f>J46</f>
        <v>0</v>
      </c>
      <c r="K43" s="81">
        <f aca="true" t="shared" si="16" ref="K43:Q43">K46</f>
        <v>0</v>
      </c>
      <c r="L43" s="81">
        <f t="shared" si="16"/>
        <v>0</v>
      </c>
      <c r="M43" s="81">
        <f t="shared" si="16"/>
        <v>230</v>
      </c>
      <c r="N43" s="81">
        <f t="shared" si="16"/>
        <v>0</v>
      </c>
      <c r="O43" s="81">
        <f t="shared" si="16"/>
        <v>230</v>
      </c>
      <c r="P43" s="81">
        <f t="shared" si="16"/>
        <v>0</v>
      </c>
      <c r="Q43" s="81">
        <f t="shared" si="16"/>
        <v>0</v>
      </c>
      <c r="R43" s="81">
        <f t="shared" si="1"/>
        <v>0</v>
      </c>
      <c r="S43" s="81">
        <f t="shared" si="4"/>
        <v>0</v>
      </c>
      <c r="T43" s="81" t="e">
        <f t="shared" si="5"/>
        <v>#DIV/0!</v>
      </c>
      <c r="U43" s="81">
        <f t="shared" si="6"/>
        <v>0</v>
      </c>
      <c r="V43" s="81" t="e">
        <f t="shared" si="7"/>
        <v>#DIV/0!</v>
      </c>
      <c r="W43" s="81" t="e">
        <f t="shared" si="8"/>
        <v>#DIV/0!</v>
      </c>
      <c r="X43" s="81" t="e">
        <f t="shared" si="9"/>
        <v>#DIV/0!</v>
      </c>
      <c r="Y43" s="68"/>
    </row>
    <row r="44" spans="1:24" s="2" customFormat="1" ht="52.5">
      <c r="A44" s="57"/>
      <c r="B44" s="92" t="s">
        <v>49</v>
      </c>
      <c r="C44" s="78" t="s">
        <v>77</v>
      </c>
      <c r="D44" s="87"/>
      <c r="E44" s="87"/>
      <c r="F44" s="80"/>
      <c r="G44" s="80"/>
      <c r="H44" s="80"/>
      <c r="I44" s="81"/>
      <c r="J44" s="81">
        <v>21824.7</v>
      </c>
      <c r="K44" s="81"/>
      <c r="L44" s="81">
        <f>J44+K44</f>
        <v>21824.7</v>
      </c>
      <c r="M44" s="81">
        <v>111090.2</v>
      </c>
      <c r="N44" s="81"/>
      <c r="O44" s="81">
        <f t="shared" si="3"/>
        <v>111090.2</v>
      </c>
      <c r="P44" s="81">
        <v>27772.5</v>
      </c>
      <c r="Q44" s="81"/>
      <c r="R44" s="81">
        <f t="shared" si="1"/>
        <v>27772.5</v>
      </c>
      <c r="S44" s="81">
        <f t="shared" si="4"/>
        <v>24.999954991529407</v>
      </c>
      <c r="T44" s="81" t="e">
        <f t="shared" si="5"/>
        <v>#DIV/0!</v>
      </c>
      <c r="U44" s="81">
        <f t="shared" si="6"/>
        <v>24.999954991529407</v>
      </c>
      <c r="V44" s="81">
        <f t="shared" si="7"/>
        <v>27.252608283275364</v>
      </c>
      <c r="W44" s="81" t="e">
        <f t="shared" si="8"/>
        <v>#DIV/0!</v>
      </c>
      <c r="X44" s="81">
        <f t="shared" si="9"/>
        <v>27.252608283275364</v>
      </c>
    </row>
    <row r="45" spans="1:24" s="2" customFormat="1" ht="189" customHeight="1">
      <c r="A45" s="57"/>
      <c r="B45" s="120" t="s">
        <v>83</v>
      </c>
      <c r="C45" s="78" t="s">
        <v>85</v>
      </c>
      <c r="D45" s="87"/>
      <c r="E45" s="87"/>
      <c r="F45" s="80"/>
      <c r="G45" s="80"/>
      <c r="H45" s="80"/>
      <c r="I45" s="81"/>
      <c r="J45" s="73"/>
      <c r="K45" s="73"/>
      <c r="L45" s="81">
        <f>J45+K45</f>
        <v>0</v>
      </c>
      <c r="M45" s="81">
        <v>230</v>
      </c>
      <c r="N45" s="81"/>
      <c r="O45" s="81">
        <f t="shared" si="3"/>
        <v>230</v>
      </c>
      <c r="P45" s="81"/>
      <c r="Q45" s="81"/>
      <c r="R45" s="81">
        <f t="shared" si="1"/>
        <v>0</v>
      </c>
      <c r="S45" s="81">
        <f t="shared" si="4"/>
        <v>0</v>
      </c>
      <c r="T45" s="81" t="e">
        <f t="shared" si="5"/>
        <v>#DIV/0!</v>
      </c>
      <c r="U45" s="81">
        <f t="shared" si="6"/>
        <v>0</v>
      </c>
      <c r="V45" s="81" t="e">
        <f t="shared" si="7"/>
        <v>#DIV/0!</v>
      </c>
      <c r="W45" s="81" t="e">
        <f t="shared" si="8"/>
        <v>#DIV/0!</v>
      </c>
      <c r="X45" s="81" t="e">
        <f t="shared" si="9"/>
        <v>#DIV/0!</v>
      </c>
    </row>
    <row r="46" spans="1:24" s="2" customFormat="1" ht="32.25" customHeight="1" hidden="1">
      <c r="A46" s="57"/>
      <c r="B46" s="121"/>
      <c r="C46" s="78" t="s">
        <v>99</v>
      </c>
      <c r="D46" s="87"/>
      <c r="E46" s="87"/>
      <c r="F46" s="80"/>
      <c r="G46" s="80"/>
      <c r="H46" s="80"/>
      <c r="I46" s="81"/>
      <c r="J46" s="73"/>
      <c r="K46" s="73"/>
      <c r="L46" s="81">
        <f>J46+K46</f>
        <v>0</v>
      </c>
      <c r="M46" s="81">
        <v>230</v>
      </c>
      <c r="N46" s="81"/>
      <c r="O46" s="81">
        <f t="shared" si="3"/>
        <v>230</v>
      </c>
      <c r="P46" s="81"/>
      <c r="Q46" s="81"/>
      <c r="R46" s="81">
        <f t="shared" si="1"/>
        <v>0</v>
      </c>
      <c r="S46" s="81">
        <f t="shared" si="4"/>
        <v>0</v>
      </c>
      <c r="T46" s="81" t="e">
        <f t="shared" si="5"/>
        <v>#DIV/0!</v>
      </c>
      <c r="U46" s="81">
        <f t="shared" si="6"/>
        <v>0</v>
      </c>
      <c r="V46" s="81" t="e">
        <f t="shared" si="7"/>
        <v>#DIV/0!</v>
      </c>
      <c r="W46" s="81" t="e">
        <f t="shared" si="8"/>
        <v>#DIV/0!</v>
      </c>
      <c r="X46" s="81" t="e">
        <f t="shared" si="9"/>
        <v>#DIV/0!</v>
      </c>
    </row>
    <row r="47" spans="1:24" s="2" customFormat="1" ht="131.25">
      <c r="A47" s="57"/>
      <c r="B47" s="92" t="s">
        <v>71</v>
      </c>
      <c r="C47" s="78" t="s">
        <v>78</v>
      </c>
      <c r="D47" s="87"/>
      <c r="E47" s="87"/>
      <c r="F47" s="80"/>
      <c r="G47" s="80"/>
      <c r="H47" s="80"/>
      <c r="I47" s="81"/>
      <c r="J47" s="81">
        <v>243.4</v>
      </c>
      <c r="K47" s="81"/>
      <c r="L47" s="81">
        <f>J47+K47</f>
        <v>243.4</v>
      </c>
      <c r="M47" s="81">
        <v>664</v>
      </c>
      <c r="N47" s="81">
        <v>8492.5</v>
      </c>
      <c r="O47" s="81">
        <f t="shared" si="3"/>
        <v>9156.5</v>
      </c>
      <c r="P47" s="81">
        <v>202.2</v>
      </c>
      <c r="Q47" s="81"/>
      <c r="R47" s="81">
        <f t="shared" si="1"/>
        <v>202.2</v>
      </c>
      <c r="S47" s="81">
        <f t="shared" si="4"/>
        <v>30.451807228915662</v>
      </c>
      <c r="T47" s="81">
        <f t="shared" si="5"/>
        <v>0</v>
      </c>
      <c r="U47" s="81">
        <f t="shared" si="6"/>
        <v>2.2082673510620867</v>
      </c>
      <c r="V47" s="81">
        <f t="shared" si="7"/>
        <v>-16.926869350862788</v>
      </c>
      <c r="W47" s="81" t="e">
        <f t="shared" si="8"/>
        <v>#DIV/0!</v>
      </c>
      <c r="X47" s="81">
        <f t="shared" si="9"/>
        <v>-16.926869350862788</v>
      </c>
    </row>
    <row r="48" spans="1:24" s="2" customFormat="1" ht="138.75" customHeight="1">
      <c r="A48" s="57"/>
      <c r="B48" s="92" t="s">
        <v>84</v>
      </c>
      <c r="C48" s="78" t="s">
        <v>86</v>
      </c>
      <c r="D48" s="87"/>
      <c r="E48" s="87"/>
      <c r="F48" s="80"/>
      <c r="G48" s="80"/>
      <c r="H48" s="80"/>
      <c r="I48" s="81"/>
      <c r="J48" s="81"/>
      <c r="K48" s="81"/>
      <c r="L48" s="81">
        <f>J48+K48</f>
        <v>0</v>
      </c>
      <c r="M48" s="81">
        <v>318</v>
      </c>
      <c r="N48" s="81"/>
      <c r="O48" s="81">
        <f t="shared" si="3"/>
        <v>318</v>
      </c>
      <c r="P48" s="81"/>
      <c r="Q48" s="81"/>
      <c r="R48" s="81">
        <f t="shared" si="1"/>
        <v>0</v>
      </c>
      <c r="S48" s="81">
        <f t="shared" si="4"/>
        <v>0</v>
      </c>
      <c r="T48" s="81" t="e">
        <f t="shared" si="5"/>
        <v>#DIV/0!</v>
      </c>
      <c r="U48" s="81">
        <f t="shared" si="6"/>
        <v>0</v>
      </c>
      <c r="V48" s="81" t="e">
        <f t="shared" si="7"/>
        <v>#DIV/0!</v>
      </c>
      <c r="W48" s="81" t="e">
        <f t="shared" si="8"/>
        <v>#DIV/0!</v>
      </c>
      <c r="X48" s="81" t="e">
        <f t="shared" si="9"/>
        <v>#DIV/0!</v>
      </c>
    </row>
    <row r="49" spans="1:25" s="19" customFormat="1" ht="39.75" customHeight="1">
      <c r="A49" s="49"/>
      <c r="B49" s="74"/>
      <c r="C49" s="72" t="s">
        <v>6</v>
      </c>
      <c r="D49" s="94" t="e">
        <f>SUM(#REF!+#REF!)</f>
        <v>#REF!</v>
      </c>
      <c r="E49" s="94" t="e">
        <f>SUM(#REF!+#REF!)</f>
        <v>#REF!</v>
      </c>
      <c r="F49" s="95" t="e">
        <f>SUM(#REF!+#REF!)</f>
        <v>#REF!</v>
      </c>
      <c r="G49" s="94" t="e">
        <f>SUM(#REF!+#REF!)</f>
        <v>#REF!</v>
      </c>
      <c r="H49" s="95" t="e">
        <f>SUM(#REF!+#REF!)</f>
        <v>#REF!</v>
      </c>
      <c r="I49" s="96" t="e">
        <f>SUM(#REF!+#REF!)</f>
        <v>#REF!</v>
      </c>
      <c r="J49" s="73">
        <f>J10+J11+J14+J16+J18+J19+J20+J22+J32+J42</f>
        <v>824926.6</v>
      </c>
      <c r="K49" s="73">
        <f>K10+K11+K14+K16+K18+K19+K20+K22+K32+K42</f>
        <v>37585.600000000006</v>
      </c>
      <c r="L49" s="73">
        <f>L10+L11+L14+L16+L18+L19+L20+L22+L32+L42</f>
        <v>862512.2</v>
      </c>
      <c r="M49" s="73">
        <f>M10+M11+M14+M16+M18+M19+M20+M22+M32+M42</f>
        <v>2578610.5000000005</v>
      </c>
      <c r="N49" s="73">
        <f>N10+N11+N14+N16+N18+N19+N20+N22+N32+N42</f>
        <v>670737.6</v>
      </c>
      <c r="O49" s="73">
        <f t="shared" si="3"/>
        <v>3249348.1000000006</v>
      </c>
      <c r="P49" s="73">
        <f>P10+P11+P14+P16+P18+P19+P20+P22+P32+P42</f>
        <v>642050.6999999998</v>
      </c>
      <c r="Q49" s="73">
        <f>Q10+Q11+Q14+Q16+Q18+Q19+Q20+Q22+Q32+Q42</f>
        <v>58381.59999999999</v>
      </c>
      <c r="R49" s="73">
        <f t="shared" si="1"/>
        <v>700432.2999999998</v>
      </c>
      <c r="S49" s="73">
        <f t="shared" si="4"/>
        <v>24.89909585026508</v>
      </c>
      <c r="T49" s="73">
        <f t="shared" si="5"/>
        <v>8.704089348800483</v>
      </c>
      <c r="U49" s="73">
        <f t="shared" si="6"/>
        <v>21.556086896322363</v>
      </c>
      <c r="V49" s="73">
        <f t="shared" si="7"/>
        <v>-22.168748104376817</v>
      </c>
      <c r="W49" s="73">
        <f t="shared" si="8"/>
        <v>55.329700736452196</v>
      </c>
      <c r="X49" s="73">
        <f t="shared" si="9"/>
        <v>-18.791606657853663</v>
      </c>
      <c r="Y49" s="35"/>
    </row>
    <row r="50" spans="1:25" s="20" customFormat="1" ht="24.75" customHeight="1" hidden="1">
      <c r="A50" s="49"/>
      <c r="B50" s="74"/>
      <c r="C50" s="75" t="s">
        <v>99</v>
      </c>
      <c r="D50" s="97" t="e">
        <f>SUM(#REF!+#REF!+#REF!)</f>
        <v>#REF!</v>
      </c>
      <c r="E50" s="97" t="e">
        <f>SUM(#REF!+#REF!+#REF!)</f>
        <v>#REF!</v>
      </c>
      <c r="F50" s="98" t="e">
        <f>SUM(#REF!+#REF!+#REF!)</f>
        <v>#REF!</v>
      </c>
      <c r="G50" s="98" t="e">
        <f>SUM(#REF!+#REF!+#REF!)</f>
        <v>#REF!</v>
      </c>
      <c r="H50" s="98" t="e">
        <f>SUM(#REF!+#REF!+#REF!)</f>
        <v>#REF!</v>
      </c>
      <c r="I50" s="98"/>
      <c r="J50" s="73">
        <f>J12+J15+J17+J21+J23+J33+J43</f>
        <v>0</v>
      </c>
      <c r="K50" s="73">
        <f aca="true" t="shared" si="17" ref="K50:R50">K12+K15+K17+K21+K23+K33+K43</f>
        <v>0</v>
      </c>
      <c r="L50" s="73">
        <f t="shared" si="17"/>
        <v>0</v>
      </c>
      <c r="M50" s="73">
        <f t="shared" si="17"/>
        <v>1152992.3</v>
      </c>
      <c r="N50" s="73">
        <f t="shared" si="17"/>
        <v>43321.700000000004</v>
      </c>
      <c r="O50" s="73">
        <f t="shared" si="17"/>
        <v>1196314</v>
      </c>
      <c r="P50" s="73">
        <f t="shared" si="17"/>
        <v>316436.9</v>
      </c>
      <c r="Q50" s="73">
        <f t="shared" si="17"/>
        <v>4990.5</v>
      </c>
      <c r="R50" s="73">
        <f t="shared" si="17"/>
        <v>321427.4</v>
      </c>
      <c r="S50" s="73"/>
      <c r="T50" s="73"/>
      <c r="U50" s="73"/>
      <c r="V50" s="73"/>
      <c r="W50" s="73"/>
      <c r="X50" s="73"/>
      <c r="Y50" s="52"/>
    </row>
    <row r="51" spans="1:25" s="11" customFormat="1" ht="39.75" customHeight="1">
      <c r="A51" s="50"/>
      <c r="B51" s="132" t="s">
        <v>35</v>
      </c>
      <c r="C51" s="132"/>
      <c r="D51" s="132"/>
      <c r="E51" s="132"/>
      <c r="F51" s="132"/>
      <c r="G51" s="132"/>
      <c r="H51" s="132"/>
      <c r="I51" s="132"/>
      <c r="J51" s="132"/>
      <c r="K51" s="132"/>
      <c r="L51" s="132"/>
      <c r="M51" s="132"/>
      <c r="N51" s="132"/>
      <c r="O51" s="132"/>
      <c r="P51" s="132"/>
      <c r="Q51" s="132"/>
      <c r="R51" s="132"/>
      <c r="S51" s="132"/>
      <c r="T51" s="132"/>
      <c r="U51" s="132"/>
      <c r="V51" s="132"/>
      <c r="W51" s="132"/>
      <c r="X51" s="132"/>
      <c r="Y51" s="53"/>
    </row>
    <row r="52" spans="1:25" s="3" customFormat="1" ht="30.75" customHeight="1">
      <c r="A52" s="49"/>
      <c r="B52" s="74"/>
      <c r="C52" s="75" t="s">
        <v>14</v>
      </c>
      <c r="D52" s="98"/>
      <c r="E52" s="98"/>
      <c r="F52" s="98"/>
      <c r="G52" s="98"/>
      <c r="H52" s="98"/>
      <c r="I52" s="106"/>
      <c r="J52" s="73">
        <f>J53+J54</f>
        <v>0</v>
      </c>
      <c r="K52" s="73">
        <f>K53+K54</f>
        <v>0</v>
      </c>
      <c r="L52" s="73">
        <f>L53+L54</f>
        <v>0</v>
      </c>
      <c r="M52" s="73">
        <f aca="true" t="shared" si="18" ref="M52:R52">M53+M54</f>
        <v>1415.1</v>
      </c>
      <c r="N52" s="73">
        <f t="shared" si="18"/>
        <v>844.7</v>
      </c>
      <c r="O52" s="73">
        <f t="shared" si="18"/>
        <v>2259.8</v>
      </c>
      <c r="P52" s="73">
        <f t="shared" si="18"/>
        <v>0</v>
      </c>
      <c r="Q52" s="73">
        <f t="shared" si="18"/>
        <v>0</v>
      </c>
      <c r="R52" s="73">
        <f t="shared" si="18"/>
        <v>0</v>
      </c>
      <c r="S52" s="81"/>
      <c r="T52" s="81"/>
      <c r="U52" s="81"/>
      <c r="V52" s="81"/>
      <c r="W52" s="81"/>
      <c r="X52" s="81"/>
      <c r="Y52" s="52"/>
    </row>
    <row r="53" spans="1:27" s="22" customFormat="1" ht="131.25">
      <c r="A53" s="48"/>
      <c r="B53" s="92" t="s">
        <v>79</v>
      </c>
      <c r="C53" s="78" t="s">
        <v>16</v>
      </c>
      <c r="D53" s="107"/>
      <c r="E53" s="107"/>
      <c r="F53" s="107"/>
      <c r="G53" s="107"/>
      <c r="H53" s="107"/>
      <c r="I53" s="108">
        <v>943.396</v>
      </c>
      <c r="J53" s="81"/>
      <c r="K53" s="81"/>
      <c r="L53" s="81">
        <f>SUM(J53+K53)</f>
        <v>0</v>
      </c>
      <c r="M53" s="81">
        <v>1415.1</v>
      </c>
      <c r="N53" s="81">
        <v>844.7</v>
      </c>
      <c r="O53" s="81">
        <f>M53+N53</f>
        <v>2259.8</v>
      </c>
      <c r="P53" s="81"/>
      <c r="Q53" s="81"/>
      <c r="R53" s="81">
        <f>P53+Q53</f>
        <v>0</v>
      </c>
      <c r="S53" s="81"/>
      <c r="T53" s="81"/>
      <c r="U53" s="81"/>
      <c r="V53" s="81"/>
      <c r="W53" s="81"/>
      <c r="X53" s="81"/>
      <c r="Y53" s="54"/>
      <c r="Z53" s="21"/>
      <c r="AA53" s="21"/>
    </row>
    <row r="54" spans="1:27" s="22" customFormat="1" ht="78.75">
      <c r="A54" s="48"/>
      <c r="B54" s="92" t="s">
        <v>80</v>
      </c>
      <c r="C54" s="78" t="s">
        <v>19</v>
      </c>
      <c r="D54" s="107"/>
      <c r="E54" s="107"/>
      <c r="F54" s="107"/>
      <c r="G54" s="107"/>
      <c r="H54" s="107"/>
      <c r="I54" s="108"/>
      <c r="J54" s="81"/>
      <c r="K54" s="81"/>
      <c r="L54" s="81">
        <f>SUM(J54+K54)</f>
        <v>0</v>
      </c>
      <c r="M54" s="81"/>
      <c r="N54" s="81">
        <v>0</v>
      </c>
      <c r="O54" s="81">
        <f>M54+N54</f>
        <v>0</v>
      </c>
      <c r="P54" s="81"/>
      <c r="Q54" s="81">
        <v>0</v>
      </c>
      <c r="R54" s="81">
        <f>P54+Q54</f>
        <v>0</v>
      </c>
      <c r="S54" s="81"/>
      <c r="T54" s="81"/>
      <c r="U54" s="81"/>
      <c r="V54" s="81"/>
      <c r="W54" s="81"/>
      <c r="X54" s="81"/>
      <c r="Y54" s="54"/>
      <c r="Z54" s="21"/>
      <c r="AA54" s="21"/>
    </row>
    <row r="55" spans="1:27" s="3" customFormat="1" ht="27.75" customHeight="1">
      <c r="A55" s="49"/>
      <c r="B55" s="74"/>
      <c r="C55" s="75" t="s">
        <v>13</v>
      </c>
      <c r="D55" s="98"/>
      <c r="E55" s="98"/>
      <c r="F55" s="98"/>
      <c r="G55" s="98"/>
      <c r="H55" s="98"/>
      <c r="I55" s="106"/>
      <c r="J55" s="73"/>
      <c r="K55" s="73">
        <f>K56+K57</f>
        <v>-184.7</v>
      </c>
      <c r="L55" s="73">
        <f>L56+L57</f>
        <v>-184.7</v>
      </c>
      <c r="M55" s="73">
        <f aca="true" t="shared" si="19" ref="M55:R55">M56+M57</f>
        <v>0</v>
      </c>
      <c r="N55" s="73">
        <f t="shared" si="19"/>
        <v>-2774.1</v>
      </c>
      <c r="O55" s="73">
        <f t="shared" si="19"/>
        <v>-2774.1</v>
      </c>
      <c r="P55" s="73">
        <f t="shared" si="19"/>
        <v>0</v>
      </c>
      <c r="Q55" s="73">
        <f t="shared" si="19"/>
        <v>-429.9</v>
      </c>
      <c r="R55" s="73">
        <f t="shared" si="19"/>
        <v>-429.9</v>
      </c>
      <c r="S55" s="81"/>
      <c r="T55" s="81">
        <f aca="true" t="shared" si="20" ref="T55:U58">(Q55/N55)*100</f>
        <v>15.496917919325186</v>
      </c>
      <c r="U55" s="81">
        <f t="shared" si="20"/>
        <v>15.496917919325186</v>
      </c>
      <c r="V55" s="81"/>
      <c r="W55" s="81">
        <f>Q55/K55*100-100</f>
        <v>132.7558202490525</v>
      </c>
      <c r="X55" s="81">
        <f>R55/L55*100-100</f>
        <v>132.7558202490525</v>
      </c>
      <c r="Y55" s="55"/>
      <c r="Z55" s="12"/>
      <c r="AA55" s="12"/>
    </row>
    <row r="56" spans="1:27" s="22" customFormat="1" ht="78.75">
      <c r="A56" s="48"/>
      <c r="B56" s="92" t="s">
        <v>81</v>
      </c>
      <c r="C56" s="78" t="s">
        <v>17</v>
      </c>
      <c r="D56" s="107"/>
      <c r="E56" s="107"/>
      <c r="F56" s="107"/>
      <c r="G56" s="107"/>
      <c r="H56" s="107"/>
      <c r="I56" s="108">
        <v>-1471.6</v>
      </c>
      <c r="J56" s="81"/>
      <c r="K56" s="81"/>
      <c r="L56" s="81">
        <f>SUM(J56+K56)</f>
        <v>0</v>
      </c>
      <c r="M56" s="81"/>
      <c r="N56" s="81">
        <v>-2054.1</v>
      </c>
      <c r="O56" s="81">
        <f>M56+N56</f>
        <v>-2054.1</v>
      </c>
      <c r="P56" s="81">
        <v>0</v>
      </c>
      <c r="Q56" s="81"/>
      <c r="R56" s="81">
        <f>P56+Q56</f>
        <v>0</v>
      </c>
      <c r="S56" s="81"/>
      <c r="T56" s="81">
        <f t="shared" si="20"/>
        <v>0</v>
      </c>
      <c r="U56" s="81">
        <f t="shared" si="20"/>
        <v>0</v>
      </c>
      <c r="V56" s="81"/>
      <c r="W56" s="81"/>
      <c r="X56" s="81"/>
      <c r="Y56" s="54"/>
      <c r="Z56" s="21"/>
      <c r="AA56" s="21"/>
    </row>
    <row r="57" spans="1:27" s="22" customFormat="1" ht="105">
      <c r="A57" s="48"/>
      <c r="B57" s="92" t="s">
        <v>82</v>
      </c>
      <c r="C57" s="78" t="s">
        <v>15</v>
      </c>
      <c r="D57" s="107"/>
      <c r="E57" s="107"/>
      <c r="F57" s="107"/>
      <c r="G57" s="107"/>
      <c r="H57" s="107"/>
      <c r="I57" s="108"/>
      <c r="J57" s="81"/>
      <c r="K57" s="81">
        <v>-184.7</v>
      </c>
      <c r="L57" s="81">
        <f>SUM(J57+K57)</f>
        <v>-184.7</v>
      </c>
      <c r="M57" s="81">
        <v>0</v>
      </c>
      <c r="N57" s="81">
        <v>-720</v>
      </c>
      <c r="O57" s="81">
        <f>M57+N57</f>
        <v>-720</v>
      </c>
      <c r="P57" s="81">
        <v>0</v>
      </c>
      <c r="Q57" s="81">
        <v>-429.9</v>
      </c>
      <c r="R57" s="81">
        <f>P57+Q57</f>
        <v>-429.9</v>
      </c>
      <c r="S57" s="81"/>
      <c r="T57" s="81">
        <f t="shared" si="20"/>
        <v>59.70833333333333</v>
      </c>
      <c r="U57" s="81">
        <f t="shared" si="20"/>
        <v>59.70833333333333</v>
      </c>
      <c r="V57" s="81"/>
      <c r="W57" s="81">
        <f>Q57/K57*100-100</f>
        <v>132.7558202490525</v>
      </c>
      <c r="X57" s="81">
        <f>R57/L57*100-100</f>
        <v>132.7558202490525</v>
      </c>
      <c r="Y57" s="54"/>
      <c r="Z57" s="21"/>
      <c r="AA57" s="21"/>
    </row>
    <row r="58" spans="1:25" s="19" customFormat="1" ht="37.5" customHeight="1">
      <c r="A58" s="49"/>
      <c r="B58" s="74"/>
      <c r="C58" s="72" t="s">
        <v>20</v>
      </c>
      <c r="D58" s="94" t="e">
        <f>SUM(#REF!+#REF!)</f>
        <v>#REF!</v>
      </c>
      <c r="E58" s="94" t="e">
        <f>SUM(#REF!+#REF!)</f>
        <v>#REF!</v>
      </c>
      <c r="F58" s="95" t="e">
        <f>SUM(#REF!+#REF!)</f>
        <v>#REF!</v>
      </c>
      <c r="G58" s="94" t="e">
        <f>SUM(#REF!+#REF!)</f>
        <v>#REF!</v>
      </c>
      <c r="H58" s="95" t="e">
        <f>SUM(#REF!+#REF!)</f>
        <v>#REF!</v>
      </c>
      <c r="I58" s="96" t="e">
        <f>SUM(#REF!+#REF!)</f>
        <v>#REF!</v>
      </c>
      <c r="J58" s="73">
        <f>J52+J55</f>
        <v>0</v>
      </c>
      <c r="K58" s="73">
        <f>K52+K55</f>
        <v>-184.7</v>
      </c>
      <c r="L58" s="73">
        <f>L52+L55</f>
        <v>-184.7</v>
      </c>
      <c r="M58" s="73">
        <f aca="true" t="shared" si="21" ref="M58:R58">M52+M55</f>
        <v>1415.1</v>
      </c>
      <c r="N58" s="73">
        <f t="shared" si="21"/>
        <v>-1929.3999999999999</v>
      </c>
      <c r="O58" s="73">
        <f t="shared" si="21"/>
        <v>-514.2999999999997</v>
      </c>
      <c r="P58" s="73">
        <f t="shared" si="21"/>
        <v>0</v>
      </c>
      <c r="Q58" s="73">
        <f t="shared" si="21"/>
        <v>-429.9</v>
      </c>
      <c r="R58" s="73">
        <f t="shared" si="21"/>
        <v>-429.9</v>
      </c>
      <c r="S58" s="81">
        <f>(P58/M58)*100</f>
        <v>0</v>
      </c>
      <c r="T58" s="81">
        <f t="shared" si="20"/>
        <v>22.281538302062817</v>
      </c>
      <c r="U58" s="81">
        <f t="shared" si="20"/>
        <v>83.58934474042393</v>
      </c>
      <c r="V58" s="81"/>
      <c r="W58" s="81">
        <f>Q58/K58*100-100</f>
        <v>132.7558202490525</v>
      </c>
      <c r="X58" s="81">
        <f>R58/L58*100-100</f>
        <v>132.7558202490525</v>
      </c>
      <c r="Y58" s="35"/>
    </row>
    <row r="59" spans="1:25" s="1" customFormat="1" ht="24.75" customHeight="1">
      <c r="A59" s="56"/>
      <c r="B59" s="115" t="s">
        <v>36</v>
      </c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7"/>
      <c r="Y59" s="28"/>
    </row>
    <row r="60" spans="1:25" s="1" customFormat="1" ht="53.25" customHeight="1">
      <c r="A60" s="56"/>
      <c r="B60" s="136" t="s">
        <v>51</v>
      </c>
      <c r="C60" s="136" t="s">
        <v>52</v>
      </c>
      <c r="D60" s="59" t="s">
        <v>10</v>
      </c>
      <c r="E60" s="59"/>
      <c r="F60" s="59"/>
      <c r="G60" s="59"/>
      <c r="H60" s="59"/>
      <c r="I60" s="113" t="s">
        <v>88</v>
      </c>
      <c r="J60" s="113"/>
      <c r="K60" s="113"/>
      <c r="L60" s="113"/>
      <c r="M60" s="113" t="s">
        <v>90</v>
      </c>
      <c r="N60" s="113"/>
      <c r="O60" s="113"/>
      <c r="P60" s="113" t="s">
        <v>89</v>
      </c>
      <c r="Q60" s="113"/>
      <c r="R60" s="113"/>
      <c r="S60" s="113" t="s">
        <v>91</v>
      </c>
      <c r="T60" s="113"/>
      <c r="U60" s="113"/>
      <c r="V60" s="125" t="s">
        <v>92</v>
      </c>
      <c r="W60" s="126"/>
      <c r="X60" s="127"/>
      <c r="Y60" s="28"/>
    </row>
    <row r="61" spans="1:25" s="1" customFormat="1" ht="55.5" customHeight="1">
      <c r="A61" s="56"/>
      <c r="B61" s="136"/>
      <c r="C61" s="136"/>
      <c r="D61" s="59"/>
      <c r="E61" s="59"/>
      <c r="F61" s="60" t="s">
        <v>7</v>
      </c>
      <c r="G61" s="60" t="s">
        <v>8</v>
      </c>
      <c r="H61" s="59"/>
      <c r="I61" s="113" t="s">
        <v>11</v>
      </c>
      <c r="J61" s="113"/>
      <c r="K61" s="60" t="s">
        <v>12</v>
      </c>
      <c r="L61" s="58" t="s">
        <v>0</v>
      </c>
      <c r="M61" s="60" t="s">
        <v>11</v>
      </c>
      <c r="N61" s="60" t="s">
        <v>12</v>
      </c>
      <c r="O61" s="60" t="s">
        <v>0</v>
      </c>
      <c r="P61" s="60" t="s">
        <v>11</v>
      </c>
      <c r="Q61" s="60" t="s">
        <v>12</v>
      </c>
      <c r="R61" s="60" t="s">
        <v>0</v>
      </c>
      <c r="S61" s="58" t="s">
        <v>11</v>
      </c>
      <c r="T61" s="60" t="s">
        <v>12</v>
      </c>
      <c r="U61" s="60" t="s">
        <v>0</v>
      </c>
      <c r="V61" s="58" t="s">
        <v>11</v>
      </c>
      <c r="W61" s="60" t="s">
        <v>12</v>
      </c>
      <c r="X61" s="60" t="s">
        <v>0</v>
      </c>
      <c r="Y61" s="28"/>
    </row>
    <row r="62" spans="1:25" s="1" customFormat="1" ht="35.25" customHeight="1">
      <c r="A62" s="56"/>
      <c r="B62" s="92">
        <v>203600</v>
      </c>
      <c r="C62" s="99" t="s">
        <v>111</v>
      </c>
      <c r="D62" s="59"/>
      <c r="E62" s="59"/>
      <c r="F62" s="60"/>
      <c r="G62" s="60"/>
      <c r="H62" s="59"/>
      <c r="I62" s="60"/>
      <c r="J62" s="60">
        <f aca="true" t="shared" si="22" ref="J62:R62">J63</f>
        <v>0</v>
      </c>
      <c r="K62" s="60">
        <f t="shared" si="22"/>
        <v>0</v>
      </c>
      <c r="L62" s="60">
        <f t="shared" si="22"/>
        <v>0</v>
      </c>
      <c r="M62" s="81">
        <f t="shared" si="22"/>
        <v>0</v>
      </c>
      <c r="N62" s="81">
        <f t="shared" si="22"/>
        <v>48093.5</v>
      </c>
      <c r="O62" s="60">
        <f t="shared" si="22"/>
        <v>0</v>
      </c>
      <c r="P62" s="60">
        <f t="shared" si="22"/>
        <v>0</v>
      </c>
      <c r="Q62" s="60">
        <f t="shared" si="22"/>
        <v>0</v>
      </c>
      <c r="R62" s="60">
        <f t="shared" si="22"/>
        <v>0</v>
      </c>
      <c r="S62" s="81"/>
      <c r="T62" s="81"/>
      <c r="U62" s="81"/>
      <c r="V62" s="81"/>
      <c r="W62" s="81"/>
      <c r="X62" s="81"/>
      <c r="Y62" s="28"/>
    </row>
    <row r="63" spans="1:25" s="1" customFormat="1" ht="35.25" customHeight="1">
      <c r="A63" s="56"/>
      <c r="B63" s="92">
        <v>203610</v>
      </c>
      <c r="C63" s="99" t="s">
        <v>26</v>
      </c>
      <c r="D63" s="59"/>
      <c r="E63" s="59"/>
      <c r="F63" s="60"/>
      <c r="G63" s="60"/>
      <c r="H63" s="59"/>
      <c r="I63" s="60"/>
      <c r="J63" s="60"/>
      <c r="K63" s="60"/>
      <c r="L63" s="58"/>
      <c r="M63" s="81"/>
      <c r="N63" s="81">
        <v>48093.5</v>
      </c>
      <c r="O63" s="60"/>
      <c r="P63" s="60"/>
      <c r="Q63" s="60"/>
      <c r="R63" s="60"/>
      <c r="S63" s="81"/>
      <c r="T63" s="81"/>
      <c r="U63" s="81"/>
      <c r="V63" s="81"/>
      <c r="W63" s="81"/>
      <c r="X63" s="81"/>
      <c r="Y63" s="28"/>
    </row>
    <row r="64" spans="1:26" s="1" customFormat="1" ht="105">
      <c r="A64" s="8"/>
      <c r="B64" s="92" t="s">
        <v>21</v>
      </c>
      <c r="C64" s="99" t="s">
        <v>22</v>
      </c>
      <c r="D64" s="100">
        <v>-175141.4</v>
      </c>
      <c r="E64" s="100">
        <v>175141.4</v>
      </c>
      <c r="F64" s="101">
        <f>E64+D64</f>
        <v>0</v>
      </c>
      <c r="G64" s="100">
        <v>-473578.5</v>
      </c>
      <c r="H64" s="100">
        <v>473578.5</v>
      </c>
      <c r="I64" s="101">
        <f>H64+G64</f>
        <v>0</v>
      </c>
      <c r="J64" s="81">
        <v>-20453.2</v>
      </c>
      <c r="K64" s="81">
        <v>20453.2</v>
      </c>
      <c r="L64" s="81">
        <f>SUM(J64+K64)</f>
        <v>0</v>
      </c>
      <c r="M64" s="81">
        <v>-490550.9</v>
      </c>
      <c r="N64" s="81">
        <v>490550.9</v>
      </c>
      <c r="O64" s="81">
        <f>M64+N64</f>
        <v>0</v>
      </c>
      <c r="P64" s="81">
        <v>-92986.9</v>
      </c>
      <c r="Q64" s="81">
        <v>92986.9</v>
      </c>
      <c r="R64" s="81">
        <f>P64+Q64</f>
        <v>0</v>
      </c>
      <c r="S64" s="81">
        <f>(P64/M64)*100</f>
        <v>18.955606849360585</v>
      </c>
      <c r="T64" s="81">
        <f>(Q64/N64)*100</f>
        <v>18.955606849360585</v>
      </c>
      <c r="U64" s="81"/>
      <c r="V64" s="81">
        <f>P64/J64*100-100</f>
        <v>354.63252693954973</v>
      </c>
      <c r="W64" s="81">
        <f>Q64/K64*100-100</f>
        <v>354.63252693954973</v>
      </c>
      <c r="X64" s="81"/>
      <c r="Z64" s="65"/>
    </row>
    <row r="65" spans="1:24" s="1" customFormat="1" ht="64.5" customHeight="1">
      <c r="A65" s="8"/>
      <c r="B65" s="93" t="s">
        <v>23</v>
      </c>
      <c r="C65" s="102" t="s">
        <v>24</v>
      </c>
      <c r="D65" s="103"/>
      <c r="E65" s="103"/>
      <c r="F65" s="103"/>
      <c r="G65" s="103"/>
      <c r="H65" s="103"/>
      <c r="I65" s="103"/>
      <c r="J65" s="104">
        <f>J66+J67</f>
        <v>0</v>
      </c>
      <c r="K65" s="104">
        <f>K66+K67</f>
        <v>-616.1</v>
      </c>
      <c r="L65" s="104">
        <f>L67+L66</f>
        <v>-616.1</v>
      </c>
      <c r="M65" s="104">
        <f aca="true" t="shared" si="23" ref="M65:R65">M66+M67</f>
        <v>0</v>
      </c>
      <c r="N65" s="104">
        <f t="shared" si="23"/>
        <v>1435.6</v>
      </c>
      <c r="O65" s="104">
        <f t="shared" si="23"/>
        <v>1435.6</v>
      </c>
      <c r="P65" s="104">
        <f t="shared" si="23"/>
        <v>0</v>
      </c>
      <c r="Q65" s="104">
        <f t="shared" si="23"/>
        <v>-616.1</v>
      </c>
      <c r="R65" s="104">
        <f t="shared" si="23"/>
        <v>-616.1</v>
      </c>
      <c r="S65" s="81"/>
      <c r="T65" s="81">
        <f aca="true" t="shared" si="24" ref="T65:U67">(Q65/N65)*100</f>
        <v>-42.91585399832823</v>
      </c>
      <c r="U65" s="81">
        <f t="shared" si="24"/>
        <v>-42.91585399832823</v>
      </c>
      <c r="V65" s="81"/>
      <c r="W65" s="81">
        <f>Q65/K65*100-100</f>
        <v>0</v>
      </c>
      <c r="X65" s="81">
        <f>R65/L65*100-100</f>
        <v>0</v>
      </c>
    </row>
    <row r="66" spans="1:24" s="1" customFormat="1" ht="33.75" customHeight="1">
      <c r="A66" s="8"/>
      <c r="B66" s="92" t="s">
        <v>25</v>
      </c>
      <c r="C66" s="99" t="s">
        <v>26</v>
      </c>
      <c r="D66" s="105"/>
      <c r="E66" s="105"/>
      <c r="F66" s="105"/>
      <c r="G66" s="105"/>
      <c r="H66" s="105"/>
      <c r="I66" s="105"/>
      <c r="J66" s="81"/>
      <c r="K66" s="81"/>
      <c r="L66" s="81">
        <f>SUM(J66+K66)</f>
        <v>0</v>
      </c>
      <c r="M66" s="81"/>
      <c r="N66" s="81">
        <v>3900</v>
      </c>
      <c r="O66" s="81">
        <f>M66+N66</f>
        <v>3900</v>
      </c>
      <c r="P66" s="81"/>
      <c r="Q66" s="81"/>
      <c r="R66" s="81">
        <f>P66+Q66</f>
        <v>0</v>
      </c>
      <c r="S66" s="81"/>
      <c r="T66" s="81">
        <f t="shared" si="24"/>
        <v>0</v>
      </c>
      <c r="U66" s="81">
        <f t="shared" si="24"/>
        <v>0</v>
      </c>
      <c r="V66" s="81"/>
      <c r="W66" s="81"/>
      <c r="X66" s="81"/>
    </row>
    <row r="67" spans="1:26" s="1" customFormat="1" ht="33.75" customHeight="1">
      <c r="A67" s="8"/>
      <c r="B67" s="92" t="s">
        <v>27</v>
      </c>
      <c r="C67" s="99" t="s">
        <v>28</v>
      </c>
      <c r="D67" s="105"/>
      <c r="E67" s="105"/>
      <c r="F67" s="105"/>
      <c r="G67" s="105"/>
      <c r="H67" s="105"/>
      <c r="I67" s="105"/>
      <c r="J67" s="81"/>
      <c r="K67" s="81">
        <v>-616.1</v>
      </c>
      <c r="L67" s="81">
        <f>SUM(J67+K67)</f>
        <v>-616.1</v>
      </c>
      <c r="M67" s="81"/>
      <c r="N67" s="81">
        <v>-2464.4</v>
      </c>
      <c r="O67" s="81">
        <f>M67+N67</f>
        <v>-2464.4</v>
      </c>
      <c r="P67" s="81"/>
      <c r="Q67" s="81">
        <v>-616.1</v>
      </c>
      <c r="R67" s="81">
        <f>P67+Q67</f>
        <v>-616.1</v>
      </c>
      <c r="S67" s="81"/>
      <c r="T67" s="81">
        <f t="shared" si="24"/>
        <v>25</v>
      </c>
      <c r="U67" s="81">
        <f t="shared" si="24"/>
        <v>25</v>
      </c>
      <c r="V67" s="81"/>
      <c r="W67" s="81">
        <f>Q67/K67*100-100</f>
        <v>0</v>
      </c>
      <c r="X67" s="81">
        <f>R67/L67*100-100</f>
        <v>0</v>
      </c>
      <c r="Z67" s="65"/>
    </row>
    <row r="68" spans="1:25" ht="80.25" customHeight="1">
      <c r="A68" s="56"/>
      <c r="B68" s="114" t="s">
        <v>114</v>
      </c>
      <c r="C68" s="114"/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114"/>
      <c r="O68" s="114"/>
      <c r="P68" s="114"/>
      <c r="Q68" s="114"/>
      <c r="R68" s="114"/>
      <c r="S68" s="114"/>
      <c r="T68" s="114"/>
      <c r="U68" s="114"/>
      <c r="V68" s="114"/>
      <c r="W68" s="114"/>
      <c r="X68" s="114"/>
      <c r="Y68" s="28"/>
    </row>
    <row r="69" spans="2:24" ht="8.25" customHeight="1">
      <c r="B69" s="6"/>
      <c r="C69" s="6"/>
      <c r="D69" s="23"/>
      <c r="E69" s="23"/>
      <c r="F69" s="23"/>
      <c r="G69" s="23"/>
      <c r="H69" s="23"/>
      <c r="I69" s="23"/>
      <c r="J69" s="6"/>
      <c r="K69" s="6"/>
      <c r="L69" s="6"/>
      <c r="M69" s="6"/>
      <c r="N69" s="6"/>
      <c r="O69" s="6"/>
      <c r="P69" s="30"/>
      <c r="Q69" s="30"/>
      <c r="R69" s="30"/>
      <c r="S69" s="6"/>
      <c r="T69" s="6"/>
      <c r="U69" s="6"/>
      <c r="V69" s="6"/>
      <c r="W69" s="6"/>
      <c r="X69" s="6"/>
    </row>
    <row r="70" spans="1:24" s="1" customFormat="1" ht="25.5" customHeight="1">
      <c r="A70" s="8"/>
      <c r="B70" s="131" t="s">
        <v>37</v>
      </c>
      <c r="C70" s="131"/>
      <c r="D70" s="131"/>
      <c r="E70" s="131"/>
      <c r="F70" s="131"/>
      <c r="G70" s="131"/>
      <c r="H70" s="131"/>
      <c r="I70" s="131"/>
      <c r="J70" s="131"/>
      <c r="K70" s="131"/>
      <c r="L70" s="131"/>
      <c r="M70" s="131"/>
      <c r="N70" s="131"/>
      <c r="O70" s="131"/>
      <c r="P70" s="31"/>
      <c r="Q70" s="31"/>
      <c r="R70" s="31"/>
      <c r="S70" s="41"/>
      <c r="T70" s="41"/>
      <c r="U70" s="41"/>
      <c r="V70" s="41"/>
      <c r="W70" s="41"/>
      <c r="X70" s="41"/>
    </row>
    <row r="71" spans="2:28" ht="32.25" customHeight="1">
      <c r="B71" s="140" t="s">
        <v>29</v>
      </c>
      <c r="C71" s="141"/>
      <c r="D71" s="18" t="s">
        <v>10</v>
      </c>
      <c r="E71" s="18"/>
      <c r="F71" s="18"/>
      <c r="G71" s="18"/>
      <c r="H71" s="18"/>
      <c r="I71" s="18"/>
      <c r="J71" s="125" t="s">
        <v>109</v>
      </c>
      <c r="K71" s="126"/>
      <c r="L71" s="127"/>
      <c r="M71" s="125" t="s">
        <v>110</v>
      </c>
      <c r="N71" s="126"/>
      <c r="O71" s="127"/>
      <c r="P71" s="32"/>
      <c r="Q71" s="32"/>
      <c r="R71" s="32"/>
      <c r="S71" s="42"/>
      <c r="T71" s="42"/>
      <c r="U71" s="42"/>
      <c r="V71" s="42"/>
      <c r="W71" s="42"/>
      <c r="X71" s="42"/>
      <c r="Y71" s="24"/>
      <c r="Z71" s="24"/>
      <c r="AA71" s="24"/>
      <c r="AB71" s="24"/>
    </row>
    <row r="72" spans="2:24" ht="36.75" customHeight="1">
      <c r="B72" s="123" t="s">
        <v>30</v>
      </c>
      <c r="C72" s="124"/>
      <c r="D72" s="110"/>
      <c r="E72" s="110"/>
      <c r="F72" s="110"/>
      <c r="G72" s="110"/>
      <c r="H72" s="110"/>
      <c r="I72" s="111"/>
      <c r="J72" s="128">
        <f>J73</f>
        <v>6161.1</v>
      </c>
      <c r="K72" s="129"/>
      <c r="L72" s="130"/>
      <c r="M72" s="128">
        <f>M73</f>
        <v>3696.7</v>
      </c>
      <c r="N72" s="129"/>
      <c r="O72" s="130"/>
      <c r="Q72" s="33"/>
      <c r="R72" s="33"/>
      <c r="S72" s="1"/>
      <c r="T72" s="1"/>
      <c r="U72" s="1"/>
      <c r="V72" s="43"/>
      <c r="W72" s="43"/>
      <c r="X72" s="43"/>
    </row>
    <row r="73" spans="2:24" ht="41.25" customHeight="1">
      <c r="B73" s="123" t="s">
        <v>31</v>
      </c>
      <c r="C73" s="124"/>
      <c r="D73" s="110"/>
      <c r="E73" s="110"/>
      <c r="F73" s="110"/>
      <c r="G73" s="110"/>
      <c r="H73" s="110"/>
      <c r="I73" s="110"/>
      <c r="J73" s="128">
        <f>J74</f>
        <v>6161.1</v>
      </c>
      <c r="K73" s="129"/>
      <c r="L73" s="130"/>
      <c r="M73" s="128">
        <f>M74</f>
        <v>3696.7</v>
      </c>
      <c r="N73" s="129"/>
      <c r="O73" s="130"/>
      <c r="Q73" s="34"/>
      <c r="R73" s="34"/>
      <c r="S73" s="1"/>
      <c r="T73" s="1"/>
      <c r="U73" s="1"/>
      <c r="V73" s="1"/>
      <c r="W73" s="1"/>
      <c r="X73" s="1"/>
    </row>
    <row r="74" spans="2:24" ht="82.5" customHeight="1">
      <c r="B74" s="123" t="s">
        <v>33</v>
      </c>
      <c r="C74" s="124"/>
      <c r="D74" s="110"/>
      <c r="E74" s="110"/>
      <c r="F74" s="110"/>
      <c r="G74" s="110"/>
      <c r="H74" s="110"/>
      <c r="I74" s="110"/>
      <c r="J74" s="128">
        <f>J75</f>
        <v>6161.1</v>
      </c>
      <c r="K74" s="129"/>
      <c r="L74" s="130"/>
      <c r="M74" s="128">
        <f>M75</f>
        <v>3696.7</v>
      </c>
      <c r="N74" s="129"/>
      <c r="O74" s="130"/>
      <c r="Q74" s="34"/>
      <c r="R74" s="34"/>
      <c r="S74" s="1"/>
      <c r="T74" s="1"/>
      <c r="U74" s="1"/>
      <c r="V74" s="1"/>
      <c r="W74" s="1"/>
      <c r="X74" s="1"/>
    </row>
    <row r="75" spans="2:24" ht="55.5" customHeight="1">
      <c r="B75" s="123" t="s">
        <v>32</v>
      </c>
      <c r="C75" s="124"/>
      <c r="D75" s="110"/>
      <c r="E75" s="110"/>
      <c r="F75" s="110"/>
      <c r="G75" s="110"/>
      <c r="H75" s="110"/>
      <c r="I75" s="110"/>
      <c r="J75" s="133">
        <v>6161.1</v>
      </c>
      <c r="K75" s="134"/>
      <c r="L75" s="135"/>
      <c r="M75" s="128">
        <v>3696.7</v>
      </c>
      <c r="N75" s="129"/>
      <c r="O75" s="130"/>
      <c r="Q75" s="34"/>
      <c r="R75" s="34"/>
      <c r="S75" s="1"/>
      <c r="T75" s="1"/>
      <c r="U75" s="1"/>
      <c r="V75" s="1"/>
      <c r="W75" s="1"/>
      <c r="X75" s="1"/>
    </row>
    <row r="76" spans="2:24" ht="47.25" customHeight="1">
      <c r="B76" s="10"/>
      <c r="C76" s="10"/>
      <c r="D76" s="25"/>
      <c r="E76" s="25"/>
      <c r="F76" s="25"/>
      <c r="G76" s="25"/>
      <c r="H76" s="25"/>
      <c r="I76" s="25"/>
      <c r="J76" s="109"/>
      <c r="K76" s="109"/>
      <c r="L76" s="109"/>
      <c r="M76" s="36"/>
      <c r="N76" s="36"/>
      <c r="O76" s="36"/>
      <c r="Q76" s="34"/>
      <c r="R76" s="34"/>
      <c r="S76" s="1"/>
      <c r="T76" s="1"/>
      <c r="U76" s="1"/>
      <c r="V76" s="1"/>
      <c r="W76" s="1"/>
      <c r="X76" s="1"/>
    </row>
    <row r="77" spans="2:24" ht="60" customHeight="1">
      <c r="B77" s="10"/>
      <c r="C77" s="10"/>
      <c r="D77" s="25"/>
      <c r="E77" s="25"/>
      <c r="F77" s="25"/>
      <c r="G77" s="25"/>
      <c r="H77" s="25"/>
      <c r="I77" s="25"/>
      <c r="J77" s="36"/>
      <c r="K77" s="36"/>
      <c r="L77" s="36"/>
      <c r="M77" s="36"/>
      <c r="N77" s="36"/>
      <c r="O77" s="36"/>
      <c r="S77" s="1"/>
      <c r="T77" s="1"/>
      <c r="U77" s="1"/>
      <c r="V77" s="1"/>
      <c r="W77" s="1"/>
      <c r="X77" s="1"/>
    </row>
    <row r="78" spans="19:24" ht="12.75">
      <c r="S78" s="1"/>
      <c r="T78" s="1"/>
      <c r="U78" s="1"/>
      <c r="V78" s="1"/>
      <c r="W78" s="1"/>
      <c r="X78" s="1"/>
    </row>
    <row r="79" spans="2:24" ht="77.25" customHeight="1">
      <c r="B79" s="71"/>
      <c r="C79" s="143" t="s">
        <v>102</v>
      </c>
      <c r="D79" s="143"/>
      <c r="E79" s="143"/>
      <c r="F79" s="143"/>
      <c r="G79" s="143"/>
      <c r="H79" s="143"/>
      <c r="I79" s="143"/>
      <c r="J79" s="143"/>
      <c r="K79" s="143"/>
      <c r="L79" s="37"/>
      <c r="M79" s="37"/>
      <c r="N79" s="37"/>
      <c r="O79" s="37"/>
      <c r="P79" s="35"/>
      <c r="Q79" s="35"/>
      <c r="S79" s="1"/>
      <c r="T79" s="1"/>
      <c r="U79" s="1"/>
      <c r="V79" s="142" t="s">
        <v>87</v>
      </c>
      <c r="W79" s="142"/>
      <c r="X79" s="1"/>
    </row>
    <row r="80" spans="1:16" s="27" customFormat="1" ht="31.5">
      <c r="A80" s="39"/>
      <c r="J80" s="40"/>
      <c r="K80" s="38"/>
      <c r="L80" s="38"/>
      <c r="M80" s="38"/>
      <c r="N80" s="38"/>
      <c r="O80" s="38"/>
      <c r="P80" s="38"/>
    </row>
    <row r="81" spans="10:17" ht="18.75">
      <c r="J81" s="67"/>
      <c r="K81" s="37"/>
      <c r="L81" s="37"/>
      <c r="M81" s="37"/>
      <c r="N81" s="37"/>
      <c r="O81" s="37"/>
      <c r="P81" s="35"/>
      <c r="Q81" s="35"/>
    </row>
  </sheetData>
  <sheetProtection/>
  <mergeCells count="54">
    <mergeCell ref="V79:W79"/>
    <mergeCell ref="C79:K79"/>
    <mergeCell ref="J73:L73"/>
    <mergeCell ref="B16:B17"/>
    <mergeCell ref="J72:L72"/>
    <mergeCell ref="B73:C73"/>
    <mergeCell ref="M72:O72"/>
    <mergeCell ref="B60:B61"/>
    <mergeCell ref="B71:C71"/>
    <mergeCell ref="S6:U6"/>
    <mergeCell ref="C6:C7"/>
    <mergeCell ref="B6:B7"/>
    <mergeCell ref="M6:O6"/>
    <mergeCell ref="M75:O75"/>
    <mergeCell ref="B45:B46"/>
    <mergeCell ref="B38:B39"/>
    <mergeCell ref="S1:X1"/>
    <mergeCell ref="C3:V3"/>
    <mergeCell ref="P60:R60"/>
    <mergeCell ref="S60:U60"/>
    <mergeCell ref="B2:X2"/>
    <mergeCell ref="B20:B21"/>
    <mergeCell ref="B5:X5"/>
    <mergeCell ref="V60:X60"/>
    <mergeCell ref="B11:B12"/>
    <mergeCell ref="M60:O60"/>
    <mergeCell ref="J74:L74"/>
    <mergeCell ref="J75:L75"/>
    <mergeCell ref="J71:L71"/>
    <mergeCell ref="C60:C61"/>
    <mergeCell ref="B27:B28"/>
    <mergeCell ref="B9:X9"/>
    <mergeCell ref="B22:B23"/>
    <mergeCell ref="B32:B33"/>
    <mergeCell ref="I61:J61"/>
    <mergeCell ref="B75:C75"/>
    <mergeCell ref="W4:X4"/>
    <mergeCell ref="B74:C74"/>
    <mergeCell ref="M71:O71"/>
    <mergeCell ref="I60:L60"/>
    <mergeCell ref="M74:O74"/>
    <mergeCell ref="B72:C72"/>
    <mergeCell ref="M73:O73"/>
    <mergeCell ref="B70:O70"/>
    <mergeCell ref="P6:R6"/>
    <mergeCell ref="B51:X51"/>
    <mergeCell ref="I7:J7"/>
    <mergeCell ref="I6:L6"/>
    <mergeCell ref="B68:X68"/>
    <mergeCell ref="B59:X59"/>
    <mergeCell ref="B14:B15"/>
    <mergeCell ref="B42:B43"/>
    <mergeCell ref="B25:B26"/>
    <mergeCell ref="V6:X6"/>
  </mergeCells>
  <printOptions/>
  <pageMargins left="0.1968503937007874" right="0" top="0.7874015748031497" bottom="0.2362204724409449" header="0.7874015748031497" footer="0"/>
  <pageSetup fitToHeight="3" horizontalDpi="600" verticalDpi="600" orientation="landscape" paperSize="9" scale="34" r:id="rId1"/>
  <rowBreaks count="2" manualBreakCount="2">
    <brk id="35" min="1" max="23" man="1"/>
    <brk id="58" min="1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sidorcom</dc:creator>
  <cp:keywords/>
  <dc:description/>
  <cp:lastModifiedBy>Кравченко Марина Анатоліївна</cp:lastModifiedBy>
  <cp:lastPrinted>2019-06-07T05:22:40Z</cp:lastPrinted>
  <dcterms:created xsi:type="dcterms:W3CDTF">2002-07-22T10:53:13Z</dcterms:created>
  <dcterms:modified xsi:type="dcterms:W3CDTF">2019-06-07T05:32:30Z</dcterms:modified>
  <cp:category/>
  <cp:version/>
  <cp:contentType/>
  <cp:contentStatus/>
</cp:coreProperties>
</file>