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дод 6 (с)" sheetId="1" r:id="rId1"/>
  </sheets>
  <definedNames>
    <definedName name="_xlnm.Print_Area" localSheetId="0">'дод 6 (с)'!$A$1:$J$162</definedName>
  </definedNames>
  <calcPr fullCalcOnLoad="1"/>
</workbook>
</file>

<file path=xl/sharedStrings.xml><?xml version="1.0" encoding="utf-8"?>
<sst xmlns="http://schemas.openxmlformats.org/spreadsheetml/2006/main" count="303" uniqueCount="202">
  <si>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</si>
  <si>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</si>
  <si>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</si>
  <si>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</si>
  <si>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</si>
  <si>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</si>
  <si>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</si>
  <si>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 2. Реконструкція житлового фонду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</si>
  <si>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</si>
  <si>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</si>
  <si>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</si>
  <si>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</si>
  <si>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</si>
  <si>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</si>
  <si>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</si>
  <si>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</si>
  <si>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</si>
  <si>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</si>
  <si>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</si>
  <si>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</si>
  <si>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</si>
  <si>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</si>
  <si>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</si>
  <si>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</si>
  <si>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</si>
  <si>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</si>
  <si>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</si>
  <si>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Реконструкція мереж електропостачання житлових будинків в районі Сумського рафінадного заводу</t>
  </si>
  <si>
    <t>Будівля Реального училища (школа № 4), м.Суми - реконструкція</t>
  </si>
  <si>
    <t>Перелік об'єктів,</t>
  </si>
  <si>
    <t>Будівництво доріг та ліній освітлення 12 МР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</si>
  <si>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</si>
  <si>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</si>
  <si>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</si>
  <si>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</si>
  <si>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</si>
  <si>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</si>
  <si>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</si>
  <si>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</si>
  <si>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</si>
  <si>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</si>
  <si>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</si>
  <si>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</si>
  <si>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</si>
  <si>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</si>
  <si>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</si>
  <si>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</si>
  <si>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</si>
  <si>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</si>
  <si>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</si>
  <si>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</si>
  <si>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</si>
  <si>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</si>
  <si>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 xml:space="preserve">Добудова шляхопроводу по вул. 20 років Перемоги з реконструкцією дороги від              вул. Прокоф'єва до  вул. Роменської 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</si>
  <si>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</si>
  <si>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</si>
  <si>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</si>
  <si>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</si>
  <si>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КУ СЗОШ №27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</si>
  <si>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</si>
  <si>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</si>
  <si>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</si>
  <si>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</si>
  <si>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</si>
  <si>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</si>
  <si>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</si>
  <si>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</si>
  <si>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</si>
  <si>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</si>
  <si>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</si>
  <si>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</si>
  <si>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рентгенологічного кабінету приймального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</si>
  <si>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</si>
  <si>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</si>
  <si>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</si>
  <si>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</si>
  <si>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</si>
  <si>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</si>
  <si>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</si>
  <si>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</si>
  <si>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</si>
  <si>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</si>
  <si>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</si>
  <si>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</si>
  <si>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</si>
  <si>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</si>
  <si>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</si>
  <si>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</si>
  <si>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</si>
  <si>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0220</t>
  </si>
  <si>
    <t>0910</t>
  </si>
  <si>
    <t>0921</t>
  </si>
  <si>
    <t>0922</t>
  </si>
  <si>
    <t>0960</t>
  </si>
  <si>
    <t>0990</t>
  </si>
  <si>
    <t>0540</t>
  </si>
  <si>
    <t>0520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</si>
  <si>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</si>
  <si>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</si>
  <si>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</si>
  <si>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</si>
  <si>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</si>
  <si>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</si>
  <si>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</si>
  <si>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</si>
  <si>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</si>
  <si>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</si>
  <si>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0511</t>
  </si>
  <si>
    <t>0421</t>
  </si>
  <si>
    <t>0180</t>
  </si>
  <si>
    <t xml:space="preserve"> 03 Виконавчий комітет Сумської міської ради </t>
  </si>
  <si>
    <t xml:space="preserve"> 10  Управління освіти і науки Сумської міської ради</t>
  </si>
  <si>
    <t>14 Відділ охорони здоров'я Сумської міської ради</t>
  </si>
  <si>
    <t xml:space="preserve"> 15 Управління соціального захисту населення Сумської міської ради</t>
  </si>
  <si>
    <t xml:space="preserve"> 41 Департамент інфраструктури міста Сумської міської ради</t>
  </si>
  <si>
    <t>45 Управління майна комунальної власності Сумської міської ради</t>
  </si>
  <si>
    <t>47 Управління капітального будівництва та дорожнього господарства Сумської міської ради</t>
  </si>
  <si>
    <t>48 Департамент містобудування та земельних відносин Сумської міської ради</t>
  </si>
  <si>
    <t>50 Управління «Інспекція з благоустрою міста Суми» Сумської міської ради</t>
  </si>
  <si>
    <t xml:space="preserve">75 Департамент фінансів, економіки та бюджетних відносин Сумської міської ради </t>
  </si>
  <si>
    <t>Найменування згідно з типовою відомчою / тимчасовою класифікацією видатків та кредитування місцевого бюджету</t>
  </si>
  <si>
    <t>20 Служба у справах дітей Сумської міської ради</t>
  </si>
  <si>
    <t>24 Відділ культури та туризму Сумської міської ради</t>
  </si>
  <si>
    <t xml:space="preserve">76 Департамент фінансів, економіки та бюджетних відносин Сумської міської ради (в частині міжбюджетних трансфертів, резервного фонду) 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</si>
  <si>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</si>
  <si>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</si>
  <si>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</si>
  <si>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</si>
  <si>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</si>
  <si>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</si>
  <si>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</si>
  <si>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</si>
  <si>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</si>
  <si>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</si>
  <si>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Інші природоохоронні заходи </t>
  </si>
  <si>
    <t>Охорона і раціональне використання водних ресурсів </t>
  </si>
  <si>
    <t>Збереження природно-заповідного фонду </t>
  </si>
  <si>
    <t>200600</t>
  </si>
  <si>
    <t>200700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</si>
  <si>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</si>
  <si>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</si>
  <si>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</si>
  <si>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>Будівництво водогону по                                вул. Шкільна в с. Піщане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</si>
  <si>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</si>
  <si>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</si>
  <si>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</si>
  <si>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</si>
  <si>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</si>
  <si>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Міський голова</t>
  </si>
  <si>
    <t>О.М. Лисенко</t>
  </si>
  <si>
    <t>Виконавець: Липова С.А.</t>
  </si>
  <si>
    <t xml:space="preserve"> ____________  </t>
  </si>
  <si>
    <t>до   рішення  Сумської   міської  ради</t>
  </si>
  <si>
    <t>091106</t>
  </si>
  <si>
    <t>Інші видатки</t>
  </si>
  <si>
    <t>1040</t>
  </si>
  <si>
    <t>видатки на які у 2016 році будуть проводитися за рахунок коштів бюджету розвитку</t>
  </si>
  <si>
    <t>Інженерні мережі 12 МР -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</si>
  <si>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</si>
  <si>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</si>
  <si>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трансформаторної підстанції в парку ім. І.М. Кожедуба</t>
  </si>
  <si>
    <t>Будівництво дороги по вул. Р. Корсакова (від вул. Серпневої до меж житлового масиву)</t>
  </si>
  <si>
    <t>Реконструкція (термомодернізація) будівлі та модернізація інженерних мереж комунальної установи «Сумська загальноосвітня школа І-ІІІ ступеня № 11 по вул. Шишкіна, 12»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</si>
  <si>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</si>
  <si>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</si>
  <si>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</si>
  <si>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</si>
  <si>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</si>
  <si>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</si>
  <si>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</si>
  <si>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</si>
  <si>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</si>
  <si>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</si>
  <si>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</si>
  <si>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</si>
  <si>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</si>
  <si>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</si>
  <si>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</si>
  <si>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</si>
  <si>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</si>
  <si>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</si>
  <si>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</si>
  <si>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</si>
  <si>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</si>
  <si>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</si>
  <si>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>в т.ч. передача</t>
  </si>
  <si>
    <t>в т.ч. доходи</t>
  </si>
  <si>
    <t>в т.ч. кошти НЕФКО</t>
  </si>
  <si>
    <t>в т.ч. позичка</t>
  </si>
  <si>
    <t>% по позички</t>
  </si>
  <si>
    <t>49 Управління «Інспекція державного архітектурно - будівельного контролю»  Сумської міської ради</t>
  </si>
  <si>
    <t>«Про   внесення   змін   та  доповнень</t>
  </si>
  <si>
    <t xml:space="preserve">до   міського   бюджету  на  2016  рік» 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</si>
  <si>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</si>
  <si>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</si>
  <si>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грального поля селища Ганнівка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</si>
  <si>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</si>
  <si>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</si>
  <si>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</si>
  <si>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</si>
  <si>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 xml:space="preserve">                    Додаток № 6</t>
  </si>
  <si>
    <t>від  13  січня  2016  року   № 221 - МР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</si>
</sst>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\ _г_р_н_._-;\-* #,##0\ _г_р_н_._-;_-* &quot;-&quot;??\ _г_р_н_._-;_-@_-"/>
    <numFmt numFmtId="186" formatCode="#,##0.0"/>
    <numFmt numFmtId="187" formatCode="[$-422]d\ mmmm\ yyyy&quot; р.&quot;"/>
    <numFmt numFmtId="188" formatCode="#,##0.000"/>
    <numFmt numFmtId="189" formatCode="_-* #,##0.0\ _г_р_н_._-;\-* #,##0.0\ _г_р_н_._-;_-* &quot;-&quot;??\ _г_р_н_._-;_-@_-"/>
    <numFmt numFmtId="190" formatCode="#,##0.00_ ;\-#,##0.00\ "/>
    <numFmt numFmtId="191" formatCode="#,##0.0_ ;\-#,##0.0\ "/>
    <numFmt numFmtId="192" formatCode="#,##0_ ;\-#,##0\ "/>
    <numFmt numFmtId="193" formatCode="#,##0.0000"/>
  </numFmts>
  <fonts count="3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186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textRotation="180"/>
    </xf>
    <xf numFmtId="0" fontId="31" fillId="0" borderId="0" xfId="0" applyFont="1" applyFill="1" applyBorder="1" applyAlignment="1">
      <alignment vertical="center" textRotation="180"/>
    </xf>
    <xf numFmtId="0" fontId="30" fillId="0" borderId="0" xfId="0" applyFont="1" applyFill="1" applyAlignment="1">
      <alignment vertical="top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vertical="center" textRotation="180"/>
    </xf>
    <xf numFmtId="4" fontId="2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vertical="center" textRotation="180"/>
    </xf>
    <xf numFmtId="3" fontId="3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32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distributed" wrapText="1"/>
    </xf>
    <xf numFmtId="0" fontId="7" fillId="0" borderId="0" xfId="0" applyFont="1" applyFill="1" applyBorder="1" applyAlignment="1">
      <alignment horizontal="left" vertical="distributed" wrapText="1"/>
    </xf>
    <xf numFmtId="14" fontId="30" fillId="0" borderId="0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Z271"/>
  <sheetViews>
    <sheetView tabSelected="1" view="pageBreakPreview" zoomScale="75" zoomScaleNormal="75" zoomScaleSheetLayoutView="75" workbookViewId="0" topLeftCell="B1">
      <selection activeCell="C5" sqref="C5"/>
    </sheetView>
  </sheetViews>
  <sheetFormatPr defaultColWidth="9.00390625" defaultRowHeight="12.75"/>
  <cols>
    <col min="1" max="1" width="15.75390625" style="13" customWidth="1"/>
    <col min="2" max="2" width="19.375" style="13" customWidth="1"/>
    <col min="3" max="3" width="43.375" style="13" customWidth="1"/>
    <col min="4" max="4" width="51.25390625" style="13" customWidth="1"/>
    <col min="5" max="5" width="18.375" style="13" customWidth="1"/>
    <col min="6" max="6" width="17.875" style="13" customWidth="1"/>
    <col min="7" max="7" width="23.00390625" style="13" customWidth="1"/>
    <col min="8" max="8" width="27.00390625" style="55" customWidth="1"/>
    <col min="9" max="9" width="22.375" style="46" bestFit="1" customWidth="1"/>
    <col min="10" max="10" width="18.00390625" style="19" bestFit="1" customWidth="1"/>
    <col min="11" max="11" width="14.25390625" style="80" customWidth="1"/>
    <col min="12" max="155" width="9.125" style="19" customWidth="1"/>
    <col min="156" max="16384" width="9.125" style="13" customWidth="1"/>
  </cols>
  <sheetData>
    <row r="1" spans="5:11" ht="28.5" customHeight="1">
      <c r="E1" s="86"/>
      <c r="F1" s="99" t="s">
        <v>200</v>
      </c>
      <c r="G1" s="99"/>
      <c r="H1" s="99"/>
      <c r="I1" s="99"/>
      <c r="J1" s="99"/>
      <c r="K1" s="47"/>
    </row>
    <row r="2" spans="5:11" ht="33">
      <c r="E2" s="86"/>
      <c r="F2" s="99" t="s">
        <v>152</v>
      </c>
      <c r="G2" s="99"/>
      <c r="H2" s="99"/>
      <c r="I2" s="99"/>
      <c r="J2" s="99"/>
      <c r="K2" s="47"/>
    </row>
    <row r="3" spans="5:11" ht="33">
      <c r="E3" s="86"/>
      <c r="F3" s="99" t="s">
        <v>191</v>
      </c>
      <c r="G3" s="99"/>
      <c r="H3" s="99"/>
      <c r="I3" s="99"/>
      <c r="J3" s="99"/>
      <c r="K3" s="47"/>
    </row>
    <row r="4" spans="5:11" ht="33">
      <c r="E4" s="85"/>
      <c r="F4" s="99" t="s">
        <v>192</v>
      </c>
      <c r="G4" s="99"/>
      <c r="H4" s="99"/>
      <c r="I4" s="99"/>
      <c r="J4" s="99"/>
      <c r="K4" s="47"/>
    </row>
    <row r="5" spans="6:11" ht="33">
      <c r="F5" s="87" t="s">
        <v>201</v>
      </c>
      <c r="G5" s="87"/>
      <c r="H5" s="87"/>
      <c r="I5" s="87"/>
      <c r="J5" s="87"/>
      <c r="K5" s="47"/>
    </row>
    <row r="6" spans="6:11" ht="33">
      <c r="F6" s="68"/>
      <c r="G6" s="68"/>
      <c r="H6" s="68"/>
      <c r="I6" s="68"/>
      <c r="J6" s="68"/>
      <c r="K6" s="47"/>
    </row>
    <row r="7" spans="1:155" s="23" customFormat="1" ht="27">
      <c r="A7" s="90" t="s">
        <v>29</v>
      </c>
      <c r="B7" s="90"/>
      <c r="C7" s="90"/>
      <c r="D7" s="90"/>
      <c r="E7" s="90"/>
      <c r="F7" s="90"/>
      <c r="G7" s="90"/>
      <c r="H7" s="90"/>
      <c r="I7" s="90"/>
      <c r="J7" s="90"/>
      <c r="K7" s="47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</row>
    <row r="8" spans="1:155" s="23" customFormat="1" ht="27">
      <c r="A8" s="91" t="s">
        <v>156</v>
      </c>
      <c r="B8" s="91"/>
      <c r="C8" s="91"/>
      <c r="D8" s="91"/>
      <c r="E8" s="91"/>
      <c r="F8" s="91"/>
      <c r="G8" s="91"/>
      <c r="H8" s="91"/>
      <c r="I8" s="91"/>
      <c r="J8" s="91"/>
      <c r="K8" s="4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</row>
    <row r="9" spans="3:155" s="23" customFormat="1" ht="27">
      <c r="C9" s="24"/>
      <c r="D9" s="24"/>
      <c r="E9" s="24"/>
      <c r="F9" s="24"/>
      <c r="G9" s="24"/>
      <c r="H9" s="76"/>
      <c r="I9" s="47"/>
      <c r="J9" s="84" t="s">
        <v>124</v>
      </c>
      <c r="K9" s="47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</row>
    <row r="10" spans="1:155" s="23" customFormat="1" ht="111" customHeight="1">
      <c r="A10" s="89" t="s">
        <v>84</v>
      </c>
      <c r="B10" s="89" t="s">
        <v>125</v>
      </c>
      <c r="C10" s="89" t="s">
        <v>120</v>
      </c>
      <c r="D10" s="89" t="s">
        <v>0</v>
      </c>
      <c r="E10" s="95" t="s">
        <v>1</v>
      </c>
      <c r="F10" s="92" t="s">
        <v>9</v>
      </c>
      <c r="G10" s="95" t="s">
        <v>2</v>
      </c>
      <c r="H10" s="93" t="s">
        <v>3</v>
      </c>
      <c r="I10" s="89" t="s">
        <v>127</v>
      </c>
      <c r="J10" s="89" t="s">
        <v>128</v>
      </c>
      <c r="K10" s="47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</row>
    <row r="11" spans="1:11" ht="66" customHeight="1">
      <c r="A11" s="89"/>
      <c r="B11" s="89"/>
      <c r="C11" s="89"/>
      <c r="D11" s="89"/>
      <c r="E11" s="95"/>
      <c r="F11" s="92"/>
      <c r="G11" s="95"/>
      <c r="H11" s="93"/>
      <c r="I11" s="89"/>
      <c r="J11" s="89"/>
      <c r="K11" s="47"/>
    </row>
    <row r="12" spans="1:11" ht="23.25" customHeight="1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4">
        <v>8</v>
      </c>
      <c r="I12" s="4">
        <v>9</v>
      </c>
      <c r="J12" s="4">
        <v>10</v>
      </c>
      <c r="K12" s="47"/>
    </row>
    <row r="13" spans="1:155" s="1" customFormat="1" ht="42.75" customHeight="1">
      <c r="A13" s="61"/>
      <c r="B13" s="61"/>
      <c r="C13" s="9" t="s">
        <v>110</v>
      </c>
      <c r="D13" s="10"/>
      <c r="E13" s="5"/>
      <c r="F13" s="5"/>
      <c r="G13" s="5"/>
      <c r="H13" s="57">
        <f>SUM(H14:H19)+H21+H22</f>
        <v>48337519</v>
      </c>
      <c r="I13" s="57">
        <f>SUM(I14:I19)+I21+I22</f>
        <v>0</v>
      </c>
      <c r="J13" s="57">
        <f>SUM(J14:J19)+J21+J22</f>
        <v>48337519</v>
      </c>
      <c r="K13" s="4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</row>
    <row r="14" spans="1:155" s="1" customFormat="1" ht="18.75">
      <c r="A14" s="62" t="s">
        <v>10</v>
      </c>
      <c r="B14" s="62" t="s">
        <v>85</v>
      </c>
      <c r="C14" s="10" t="s">
        <v>11</v>
      </c>
      <c r="D14" s="11" t="s">
        <v>12</v>
      </c>
      <c r="E14" s="5"/>
      <c r="F14" s="5"/>
      <c r="G14" s="5"/>
      <c r="H14" s="58">
        <v>1100000</v>
      </c>
      <c r="I14" s="58"/>
      <c r="J14" s="58">
        <f>I14+H14</f>
        <v>1100000</v>
      </c>
      <c r="K14" s="4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</row>
    <row r="15" spans="1:155" s="1" customFormat="1" ht="18.75">
      <c r="A15" s="62" t="s">
        <v>153</v>
      </c>
      <c r="B15" s="62" t="s">
        <v>155</v>
      </c>
      <c r="C15" s="10" t="s">
        <v>154</v>
      </c>
      <c r="D15" s="11" t="s">
        <v>12</v>
      </c>
      <c r="E15" s="5"/>
      <c r="F15" s="5"/>
      <c r="G15" s="5"/>
      <c r="H15" s="58">
        <v>9645</v>
      </c>
      <c r="I15" s="58"/>
      <c r="J15" s="58">
        <f>I15+H15</f>
        <v>9645</v>
      </c>
      <c r="K15" s="4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s="1" customFormat="1" ht="38.25" customHeight="1">
      <c r="A16" s="62" t="s">
        <v>67</v>
      </c>
      <c r="B16" s="62" t="s">
        <v>86</v>
      </c>
      <c r="C16" s="10" t="s">
        <v>43</v>
      </c>
      <c r="D16" s="11" t="s">
        <v>12</v>
      </c>
      <c r="E16" s="5"/>
      <c r="F16" s="5"/>
      <c r="G16" s="5"/>
      <c r="H16" s="58">
        <v>70000</v>
      </c>
      <c r="I16" s="58"/>
      <c r="J16" s="58">
        <f>I16+H16</f>
        <v>70000</v>
      </c>
      <c r="K16" s="4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s="1" customFormat="1" ht="55.5" customHeight="1">
      <c r="A17" s="62" t="s">
        <v>34</v>
      </c>
      <c r="B17" s="62" t="s">
        <v>87</v>
      </c>
      <c r="C17" s="10" t="s">
        <v>35</v>
      </c>
      <c r="D17" s="11" t="s">
        <v>12</v>
      </c>
      <c r="E17" s="5"/>
      <c r="F17" s="5"/>
      <c r="G17" s="5"/>
      <c r="H17" s="58">
        <v>200000</v>
      </c>
      <c r="I17" s="58"/>
      <c r="J17" s="58">
        <f>I17+H17</f>
        <v>200000</v>
      </c>
      <c r="K17" s="4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s="1" customFormat="1" ht="48" customHeight="1">
      <c r="A18" s="62" t="s">
        <v>24</v>
      </c>
      <c r="B18" s="62" t="s">
        <v>87</v>
      </c>
      <c r="C18" s="10" t="s">
        <v>40</v>
      </c>
      <c r="D18" s="11" t="s">
        <v>12</v>
      </c>
      <c r="E18" s="7"/>
      <c r="F18" s="7"/>
      <c r="G18" s="7"/>
      <c r="H18" s="58">
        <v>500000</v>
      </c>
      <c r="I18" s="58"/>
      <c r="J18" s="58">
        <f>I18+H18</f>
        <v>500000</v>
      </c>
      <c r="K18" s="4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s="1" customFormat="1" ht="98.25" customHeight="1">
      <c r="A19" s="4">
        <v>180409</v>
      </c>
      <c r="B19" s="62" t="s">
        <v>88</v>
      </c>
      <c r="C19" s="10" t="s">
        <v>31</v>
      </c>
      <c r="D19" s="11" t="s">
        <v>12</v>
      </c>
      <c r="E19" s="3"/>
      <c r="F19" s="3"/>
      <c r="G19" s="3"/>
      <c r="H19" s="58">
        <f>H20</f>
        <v>46000000</v>
      </c>
      <c r="I19" s="58">
        <f>I20</f>
        <v>0</v>
      </c>
      <c r="J19" s="58">
        <f>J20</f>
        <v>46000000</v>
      </c>
      <c r="K19" s="4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</row>
    <row r="20" spans="1:155" s="1" customFormat="1" ht="33.75" customHeight="1">
      <c r="A20" s="4"/>
      <c r="B20" s="4"/>
      <c r="C20" s="10"/>
      <c r="D20" s="43" t="s">
        <v>66</v>
      </c>
      <c r="E20" s="3"/>
      <c r="F20" s="3"/>
      <c r="G20" s="3"/>
      <c r="H20" s="58">
        <f>50000000-4000000</f>
        <v>46000000</v>
      </c>
      <c r="I20" s="58"/>
      <c r="J20" s="58">
        <f>I20+H20</f>
        <v>46000000</v>
      </c>
      <c r="K20" s="4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</row>
    <row r="21" spans="1:155" s="1" customFormat="1" ht="76.5" customHeight="1">
      <c r="A21" s="4">
        <v>210106</v>
      </c>
      <c r="B21" s="62" t="s">
        <v>89</v>
      </c>
      <c r="C21" s="10" t="s">
        <v>50</v>
      </c>
      <c r="D21" s="11" t="s">
        <v>12</v>
      </c>
      <c r="E21" s="5"/>
      <c r="F21" s="5"/>
      <c r="G21" s="5"/>
      <c r="H21" s="58">
        <f>500000-156126</f>
        <v>343874</v>
      </c>
      <c r="I21" s="56"/>
      <c r="J21" s="58">
        <f>I21+H21</f>
        <v>343874</v>
      </c>
      <c r="K21" s="4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</row>
    <row r="22" spans="1:155" s="1" customFormat="1" ht="18.75">
      <c r="A22" s="4">
        <v>250404</v>
      </c>
      <c r="B22" s="62" t="s">
        <v>144</v>
      </c>
      <c r="C22" s="10" t="s">
        <v>143</v>
      </c>
      <c r="D22" s="11" t="s">
        <v>12</v>
      </c>
      <c r="E22" s="5"/>
      <c r="F22" s="5"/>
      <c r="G22" s="5"/>
      <c r="H22" s="58">
        <v>114000</v>
      </c>
      <c r="I22" s="58"/>
      <c r="J22" s="58">
        <f>I22+H22</f>
        <v>114000</v>
      </c>
      <c r="K22" s="4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</row>
    <row r="23" spans="1:155" s="1" customFormat="1" ht="36" customHeight="1">
      <c r="A23" s="61"/>
      <c r="B23" s="61"/>
      <c r="C23" s="9" t="s">
        <v>111</v>
      </c>
      <c r="D23" s="11"/>
      <c r="E23" s="5"/>
      <c r="F23" s="5"/>
      <c r="G23" s="5"/>
      <c r="H23" s="57">
        <f>SUM(H24:H33)</f>
        <v>13140000</v>
      </c>
      <c r="I23" s="57">
        <f>SUM(I24:I33)</f>
        <v>70000</v>
      </c>
      <c r="J23" s="57">
        <f>SUM(J24:J33)</f>
        <v>13210000</v>
      </c>
      <c r="K23" s="4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</row>
    <row r="24" spans="1:155" s="1" customFormat="1" ht="18.75">
      <c r="A24" s="62" t="s">
        <v>10</v>
      </c>
      <c r="B24" s="62" t="s">
        <v>85</v>
      </c>
      <c r="C24" s="10" t="s">
        <v>11</v>
      </c>
      <c r="D24" s="11" t="s">
        <v>12</v>
      </c>
      <c r="E24" s="5"/>
      <c r="F24" s="5"/>
      <c r="G24" s="5"/>
      <c r="H24" s="58">
        <v>170000</v>
      </c>
      <c r="I24" s="58"/>
      <c r="J24" s="58">
        <f aca="true" t="shared" si="0" ref="J24:J33">I24+H24</f>
        <v>170000</v>
      </c>
      <c r="K24" s="4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</row>
    <row r="25" spans="1:155" s="1" customFormat="1" ht="28.5" customHeight="1">
      <c r="A25" s="62" t="s">
        <v>13</v>
      </c>
      <c r="B25" s="62" t="s">
        <v>90</v>
      </c>
      <c r="C25" s="10" t="s">
        <v>14</v>
      </c>
      <c r="D25" s="11" t="s">
        <v>12</v>
      </c>
      <c r="E25" s="5"/>
      <c r="F25" s="5"/>
      <c r="G25" s="5"/>
      <c r="H25" s="58">
        <f>2750000+850000</f>
        <v>3600000</v>
      </c>
      <c r="I25" s="58"/>
      <c r="J25" s="58">
        <f t="shared" si="0"/>
        <v>3600000</v>
      </c>
      <c r="K25" s="4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</row>
    <row r="26" spans="1:155" s="1" customFormat="1" ht="87" customHeight="1">
      <c r="A26" s="62" t="s">
        <v>73</v>
      </c>
      <c r="B26" s="62" t="s">
        <v>91</v>
      </c>
      <c r="C26" s="10" t="s">
        <v>78</v>
      </c>
      <c r="D26" s="11" t="s">
        <v>12</v>
      </c>
      <c r="E26" s="5"/>
      <c r="F26" s="5"/>
      <c r="G26" s="5"/>
      <c r="H26" s="58">
        <f>6090000+2150000</f>
        <v>8240000</v>
      </c>
      <c r="I26" s="58">
        <v>190000</v>
      </c>
      <c r="J26" s="58">
        <f t="shared" si="0"/>
        <v>8430000</v>
      </c>
      <c r="K26" s="4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</row>
    <row r="27" spans="1:155" s="1" customFormat="1" ht="93.75">
      <c r="A27" s="62" t="s">
        <v>74</v>
      </c>
      <c r="B27" s="62" t="s">
        <v>92</v>
      </c>
      <c r="C27" s="10" t="s">
        <v>79</v>
      </c>
      <c r="D27" s="11" t="s">
        <v>12</v>
      </c>
      <c r="E27" s="5"/>
      <c r="F27" s="5"/>
      <c r="G27" s="5"/>
      <c r="H27" s="58">
        <v>150000</v>
      </c>
      <c r="I27" s="58"/>
      <c r="J27" s="58">
        <f t="shared" si="0"/>
        <v>150000</v>
      </c>
      <c r="K27" s="4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</row>
    <row r="28" spans="1:155" s="1" customFormat="1" ht="37.5">
      <c r="A28" s="62" t="s">
        <v>75</v>
      </c>
      <c r="B28" s="62" t="s">
        <v>93</v>
      </c>
      <c r="C28" s="10" t="s">
        <v>80</v>
      </c>
      <c r="D28" s="11" t="s">
        <v>12</v>
      </c>
      <c r="E28" s="5"/>
      <c r="F28" s="5"/>
      <c r="G28" s="5"/>
      <c r="H28" s="58">
        <v>525000</v>
      </c>
      <c r="I28" s="58"/>
      <c r="J28" s="58">
        <f t="shared" si="0"/>
        <v>525000</v>
      </c>
      <c r="K28" s="4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</row>
    <row r="29" spans="1:155" s="1" customFormat="1" ht="37.5">
      <c r="A29" s="62" t="s">
        <v>178</v>
      </c>
      <c r="B29" s="62" t="s">
        <v>94</v>
      </c>
      <c r="C29" s="10" t="s">
        <v>180</v>
      </c>
      <c r="D29" s="11" t="s">
        <v>12</v>
      </c>
      <c r="E29" s="5"/>
      <c r="F29" s="5"/>
      <c r="G29" s="5"/>
      <c r="H29" s="58">
        <v>110000</v>
      </c>
      <c r="I29" s="58"/>
      <c r="J29" s="58">
        <f t="shared" si="0"/>
        <v>110000</v>
      </c>
      <c r="K29" s="4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</row>
    <row r="30" spans="1:155" s="1" customFormat="1" ht="56.25">
      <c r="A30" s="62" t="s">
        <v>179</v>
      </c>
      <c r="B30" s="62" t="s">
        <v>94</v>
      </c>
      <c r="C30" s="10" t="s">
        <v>181</v>
      </c>
      <c r="D30" s="11" t="s">
        <v>12</v>
      </c>
      <c r="E30" s="5"/>
      <c r="F30" s="5"/>
      <c r="G30" s="5"/>
      <c r="H30" s="58">
        <v>75000</v>
      </c>
      <c r="I30" s="58"/>
      <c r="J30" s="58">
        <f t="shared" si="0"/>
        <v>75000</v>
      </c>
      <c r="K30" s="4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</row>
    <row r="31" spans="1:155" s="1" customFormat="1" ht="18.75">
      <c r="A31" s="62" t="s">
        <v>76</v>
      </c>
      <c r="B31" s="62" t="s">
        <v>94</v>
      </c>
      <c r="C31" s="10" t="s">
        <v>81</v>
      </c>
      <c r="D31" s="11" t="s">
        <v>12</v>
      </c>
      <c r="E31" s="5"/>
      <c r="F31" s="5"/>
      <c r="G31" s="5"/>
      <c r="H31" s="58">
        <v>150000</v>
      </c>
      <c r="I31" s="58"/>
      <c r="J31" s="58">
        <f t="shared" si="0"/>
        <v>150000</v>
      </c>
      <c r="K31" s="4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</row>
    <row r="32" spans="1:155" s="1" customFormat="1" ht="37.5">
      <c r="A32" s="62" t="s">
        <v>137</v>
      </c>
      <c r="B32" s="62" t="s">
        <v>96</v>
      </c>
      <c r="C32" s="10" t="s">
        <v>136</v>
      </c>
      <c r="D32" s="11" t="s">
        <v>12</v>
      </c>
      <c r="E32" s="5"/>
      <c r="F32" s="5"/>
      <c r="G32" s="5"/>
      <c r="H32" s="58">
        <v>90000</v>
      </c>
      <c r="I32" s="58">
        <v>-90000</v>
      </c>
      <c r="J32" s="58">
        <f t="shared" si="0"/>
        <v>0</v>
      </c>
      <c r="K32" s="4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</row>
    <row r="33" spans="1:155" s="1" customFormat="1" ht="18.75">
      <c r="A33" s="62" t="s">
        <v>138</v>
      </c>
      <c r="B33" s="62" t="s">
        <v>95</v>
      </c>
      <c r="C33" s="10" t="s">
        <v>134</v>
      </c>
      <c r="D33" s="11" t="s">
        <v>12</v>
      </c>
      <c r="E33" s="5"/>
      <c r="F33" s="5"/>
      <c r="G33" s="5"/>
      <c r="H33" s="58">
        <v>30000</v>
      </c>
      <c r="I33" s="58">
        <v>-30000</v>
      </c>
      <c r="J33" s="58">
        <f t="shared" si="0"/>
        <v>0</v>
      </c>
      <c r="K33" s="4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</row>
    <row r="34" spans="1:155" s="1" customFormat="1" ht="51.75" customHeight="1">
      <c r="A34" s="61"/>
      <c r="B34" s="61"/>
      <c r="C34" s="9" t="s">
        <v>112</v>
      </c>
      <c r="D34" s="11"/>
      <c r="E34" s="5"/>
      <c r="F34" s="5"/>
      <c r="G34" s="5"/>
      <c r="H34" s="57">
        <f>SUM(H35:H41)</f>
        <v>16580200</v>
      </c>
      <c r="I34" s="57">
        <f>SUM(I35:I41)</f>
        <v>0</v>
      </c>
      <c r="J34" s="57">
        <f>SUM(J35:J41)</f>
        <v>16580200</v>
      </c>
      <c r="K34" s="4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5" s="1" customFormat="1" ht="18.75">
      <c r="A35" s="62" t="s">
        <v>10</v>
      </c>
      <c r="B35" s="62" t="s">
        <v>85</v>
      </c>
      <c r="C35" s="10" t="s">
        <v>11</v>
      </c>
      <c r="D35" s="11" t="s">
        <v>12</v>
      </c>
      <c r="E35" s="5"/>
      <c r="F35" s="5"/>
      <c r="G35" s="5"/>
      <c r="H35" s="58">
        <v>320200</v>
      </c>
      <c r="I35" s="58"/>
      <c r="J35" s="58">
        <f aca="true" t="shared" si="1" ref="J35:J41">I35+H35</f>
        <v>320200</v>
      </c>
      <c r="K35" s="4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</row>
    <row r="36" spans="1:155" s="1" customFormat="1" ht="29.25" customHeight="1">
      <c r="A36" s="62" t="s">
        <v>15</v>
      </c>
      <c r="B36" s="62" t="s">
        <v>97</v>
      </c>
      <c r="C36" s="10" t="s">
        <v>16</v>
      </c>
      <c r="D36" s="11" t="s">
        <v>12</v>
      </c>
      <c r="E36" s="5"/>
      <c r="F36" s="5"/>
      <c r="G36" s="5"/>
      <c r="H36" s="58">
        <v>12000000</v>
      </c>
      <c r="I36" s="58"/>
      <c r="J36" s="58">
        <f t="shared" si="1"/>
        <v>12000000</v>
      </c>
      <c r="K36" s="4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</row>
    <row r="37" spans="1:155" s="1" customFormat="1" ht="45" customHeight="1">
      <c r="A37" s="62" t="s">
        <v>33</v>
      </c>
      <c r="B37" s="62" t="s">
        <v>98</v>
      </c>
      <c r="C37" s="10" t="s">
        <v>38</v>
      </c>
      <c r="D37" s="11" t="s">
        <v>12</v>
      </c>
      <c r="E37" s="5"/>
      <c r="F37" s="5"/>
      <c r="G37" s="5"/>
      <c r="H37" s="58">
        <v>1500000</v>
      </c>
      <c r="I37" s="58"/>
      <c r="J37" s="58">
        <f t="shared" si="1"/>
        <v>1500000</v>
      </c>
      <c r="K37" s="47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</row>
    <row r="38" spans="1:155" s="1" customFormat="1" ht="45" customHeight="1">
      <c r="A38" s="62" t="s">
        <v>69</v>
      </c>
      <c r="B38" s="62" t="s">
        <v>99</v>
      </c>
      <c r="C38" s="10" t="s">
        <v>82</v>
      </c>
      <c r="D38" s="11"/>
      <c r="E38" s="5"/>
      <c r="F38" s="5"/>
      <c r="G38" s="5"/>
      <c r="H38" s="58">
        <v>1000000</v>
      </c>
      <c r="I38" s="58"/>
      <c r="J38" s="58">
        <f t="shared" si="1"/>
        <v>1000000</v>
      </c>
      <c r="K38" s="4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</row>
    <row r="39" spans="1:155" s="1" customFormat="1" ht="51.75" customHeight="1">
      <c r="A39" s="62" t="s">
        <v>47</v>
      </c>
      <c r="B39" s="62" t="s">
        <v>100</v>
      </c>
      <c r="C39" s="10" t="s">
        <v>49</v>
      </c>
      <c r="D39" s="11" t="s">
        <v>12</v>
      </c>
      <c r="E39" s="5"/>
      <c r="F39" s="5"/>
      <c r="G39" s="5"/>
      <c r="H39" s="58">
        <v>1700000</v>
      </c>
      <c r="I39" s="58"/>
      <c r="J39" s="58">
        <f t="shared" si="1"/>
        <v>1700000</v>
      </c>
      <c r="K39" s="4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</row>
    <row r="40" spans="1:155" s="1" customFormat="1" ht="51.75" customHeight="1">
      <c r="A40" s="62" t="s">
        <v>176</v>
      </c>
      <c r="B40" s="62" t="s">
        <v>101</v>
      </c>
      <c r="C40" s="10" t="s">
        <v>177</v>
      </c>
      <c r="D40" s="11" t="s">
        <v>12</v>
      </c>
      <c r="E40" s="5"/>
      <c r="F40" s="5"/>
      <c r="G40" s="5"/>
      <c r="H40" s="58">
        <v>20000</v>
      </c>
      <c r="I40" s="58"/>
      <c r="J40" s="58">
        <f t="shared" si="1"/>
        <v>20000</v>
      </c>
      <c r="K40" s="4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</row>
    <row r="41" spans="1:155" s="1" customFormat="1" ht="100.5" customHeight="1">
      <c r="A41" s="62" t="s">
        <v>77</v>
      </c>
      <c r="B41" s="62" t="s">
        <v>101</v>
      </c>
      <c r="C41" s="10" t="s">
        <v>102</v>
      </c>
      <c r="D41" s="11"/>
      <c r="E41" s="5"/>
      <c r="F41" s="5"/>
      <c r="G41" s="5"/>
      <c r="H41" s="58">
        <v>40000</v>
      </c>
      <c r="I41" s="58"/>
      <c r="J41" s="58">
        <f t="shared" si="1"/>
        <v>40000</v>
      </c>
      <c r="K41" s="4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</row>
    <row r="42" spans="1:155" s="1" customFormat="1" ht="72" customHeight="1">
      <c r="A42" s="61"/>
      <c r="B42" s="61"/>
      <c r="C42" s="9" t="s">
        <v>113</v>
      </c>
      <c r="D42" s="11"/>
      <c r="E42" s="5"/>
      <c r="F42" s="5"/>
      <c r="G42" s="5"/>
      <c r="H42" s="57">
        <f>SUM(H43:H45)</f>
        <v>697000</v>
      </c>
      <c r="I42" s="57">
        <f>SUM(I43:I45)</f>
        <v>0</v>
      </c>
      <c r="J42" s="57">
        <f>SUM(J43:J45)</f>
        <v>697000</v>
      </c>
      <c r="K42" s="4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</row>
    <row r="43" spans="1:155" s="1" customFormat="1" ht="18.75" customHeight="1">
      <c r="A43" s="62" t="s">
        <v>10</v>
      </c>
      <c r="B43" s="62" t="s">
        <v>85</v>
      </c>
      <c r="C43" s="10" t="s">
        <v>11</v>
      </c>
      <c r="D43" s="11" t="s">
        <v>12</v>
      </c>
      <c r="E43" s="5"/>
      <c r="F43" s="5"/>
      <c r="G43" s="5"/>
      <c r="H43" s="58">
        <f>80000+120000</f>
        <v>200000</v>
      </c>
      <c r="I43" s="56"/>
      <c r="J43" s="58">
        <f>I43+H43</f>
        <v>200000</v>
      </c>
      <c r="K43" s="4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</row>
    <row r="44" spans="1:155" s="1" customFormat="1" ht="56.25">
      <c r="A44" s="62" t="s">
        <v>182</v>
      </c>
      <c r="B44" s="62" t="s">
        <v>183</v>
      </c>
      <c r="C44" s="10" t="s">
        <v>184</v>
      </c>
      <c r="D44" s="11" t="s">
        <v>12</v>
      </c>
      <c r="E44" s="5"/>
      <c r="F44" s="5"/>
      <c r="G44" s="5"/>
      <c r="H44" s="58">
        <v>297000</v>
      </c>
      <c r="I44" s="56"/>
      <c r="J44" s="58">
        <f>I44+H44</f>
        <v>297000</v>
      </c>
      <c r="K44" s="4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</row>
    <row r="45" spans="1:155" s="1" customFormat="1" ht="18.75">
      <c r="A45" s="62" t="s">
        <v>25</v>
      </c>
      <c r="B45" s="62" t="s">
        <v>103</v>
      </c>
      <c r="C45" s="11" t="s">
        <v>26</v>
      </c>
      <c r="D45" s="11" t="s">
        <v>12</v>
      </c>
      <c r="E45" s="5"/>
      <c r="F45" s="5"/>
      <c r="G45" s="5"/>
      <c r="H45" s="58">
        <v>200000</v>
      </c>
      <c r="I45" s="56"/>
      <c r="J45" s="58">
        <f>I45+H45</f>
        <v>200000</v>
      </c>
      <c r="K45" s="4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</row>
    <row r="46" spans="1:155" s="1" customFormat="1" ht="36" customHeight="1">
      <c r="A46" s="61"/>
      <c r="B46" s="61"/>
      <c r="C46" s="9" t="s">
        <v>121</v>
      </c>
      <c r="D46" s="11"/>
      <c r="E46" s="5"/>
      <c r="F46" s="5"/>
      <c r="G46" s="5"/>
      <c r="H46" s="57">
        <f>H47</f>
        <v>18000</v>
      </c>
      <c r="I46" s="57">
        <f>I47</f>
        <v>0</v>
      </c>
      <c r="J46" s="57">
        <f>J47</f>
        <v>18000</v>
      </c>
      <c r="K46" s="4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</row>
    <row r="47" spans="1:155" s="1" customFormat="1" ht="36" customHeight="1">
      <c r="A47" s="62" t="s">
        <v>10</v>
      </c>
      <c r="B47" s="62" t="s">
        <v>85</v>
      </c>
      <c r="C47" s="10" t="s">
        <v>11</v>
      </c>
      <c r="D47" s="11" t="s">
        <v>12</v>
      </c>
      <c r="E47" s="5"/>
      <c r="F47" s="5"/>
      <c r="G47" s="5"/>
      <c r="H47" s="58">
        <v>18000</v>
      </c>
      <c r="I47" s="56"/>
      <c r="J47" s="58">
        <f>I47+H47</f>
        <v>18000</v>
      </c>
      <c r="K47" s="4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</row>
    <row r="48" spans="1:156" s="3" customFormat="1" ht="39">
      <c r="A48" s="60"/>
      <c r="B48" s="60"/>
      <c r="C48" s="9" t="s">
        <v>122</v>
      </c>
      <c r="D48" s="11"/>
      <c r="E48" s="8"/>
      <c r="F48" s="8"/>
      <c r="G48" s="8"/>
      <c r="H48" s="57">
        <f>SUM(H49:H52)</f>
        <v>1020000</v>
      </c>
      <c r="I48" s="57">
        <f>SUM(I49:I52)</f>
        <v>0</v>
      </c>
      <c r="J48" s="57">
        <f>SUM(J49:J52)</f>
        <v>1020000</v>
      </c>
      <c r="K48" s="4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18"/>
    </row>
    <row r="49" spans="1:156" s="3" customFormat="1" ht="18.75">
      <c r="A49" s="62" t="s">
        <v>10</v>
      </c>
      <c r="B49" s="62" t="s">
        <v>85</v>
      </c>
      <c r="C49" s="10" t="s">
        <v>11</v>
      </c>
      <c r="D49" s="11" t="s">
        <v>12</v>
      </c>
      <c r="E49" s="8"/>
      <c r="F49" s="8"/>
      <c r="G49" s="8"/>
      <c r="H49" s="58">
        <v>20000</v>
      </c>
      <c r="I49" s="58"/>
      <c r="J49" s="58">
        <f>I49+H49</f>
        <v>20000</v>
      </c>
      <c r="K49" s="4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18"/>
    </row>
    <row r="50" spans="1:156" s="3" customFormat="1" ht="33" customHeight="1">
      <c r="A50" s="4">
        <v>110201</v>
      </c>
      <c r="B50" s="62" t="s">
        <v>104</v>
      </c>
      <c r="C50" s="11" t="s">
        <v>19</v>
      </c>
      <c r="D50" s="11" t="s">
        <v>12</v>
      </c>
      <c r="E50" s="8"/>
      <c r="F50" s="8"/>
      <c r="G50" s="8"/>
      <c r="H50" s="58">
        <v>534500</v>
      </c>
      <c r="I50" s="58"/>
      <c r="J50" s="58">
        <f>I50+H50</f>
        <v>534500</v>
      </c>
      <c r="K50" s="4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18"/>
    </row>
    <row r="51" spans="1:11" s="2" customFormat="1" ht="33" customHeight="1">
      <c r="A51" s="4">
        <v>110205</v>
      </c>
      <c r="B51" s="62" t="s">
        <v>93</v>
      </c>
      <c r="C51" s="11" t="s">
        <v>68</v>
      </c>
      <c r="D51" s="11" t="s">
        <v>12</v>
      </c>
      <c r="E51" s="8"/>
      <c r="F51" s="8"/>
      <c r="G51" s="8"/>
      <c r="H51" s="58">
        <v>435500</v>
      </c>
      <c r="I51" s="58"/>
      <c r="J51" s="58">
        <f>I51+H51</f>
        <v>435500</v>
      </c>
      <c r="K51" s="47"/>
    </row>
    <row r="52" spans="1:11" s="2" customFormat="1" ht="45.75" customHeight="1">
      <c r="A52" s="4">
        <v>110502</v>
      </c>
      <c r="B52" s="62" t="s">
        <v>86</v>
      </c>
      <c r="C52" s="10" t="s">
        <v>43</v>
      </c>
      <c r="D52" s="11" t="s">
        <v>12</v>
      </c>
      <c r="E52" s="8"/>
      <c r="F52" s="8"/>
      <c r="G52" s="8"/>
      <c r="H52" s="58">
        <v>30000</v>
      </c>
      <c r="I52" s="58"/>
      <c r="J52" s="58">
        <f>I52+H52</f>
        <v>30000</v>
      </c>
      <c r="K52" s="47"/>
    </row>
    <row r="53" spans="1:155" s="38" customFormat="1" ht="63" customHeight="1">
      <c r="A53" s="60"/>
      <c r="B53" s="60"/>
      <c r="C53" s="9" t="s">
        <v>114</v>
      </c>
      <c r="D53" s="9"/>
      <c r="E53" s="36"/>
      <c r="F53" s="36"/>
      <c r="G53" s="36"/>
      <c r="H53" s="57">
        <f>SUM(H54:H68)-H59</f>
        <v>61945785.14</v>
      </c>
      <c r="I53" s="57">
        <f>SUM(I54:I68)-I59</f>
        <v>17500338</v>
      </c>
      <c r="J53" s="57">
        <f>SUM(J54:J68)-J59</f>
        <v>79446123.14</v>
      </c>
      <c r="K53" s="4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</row>
    <row r="54" spans="1:155" s="1" customFormat="1" ht="18.75">
      <c r="A54" s="62" t="s">
        <v>10</v>
      </c>
      <c r="B54" s="62" t="s">
        <v>85</v>
      </c>
      <c r="C54" s="10" t="s">
        <v>11</v>
      </c>
      <c r="D54" s="11" t="s">
        <v>12</v>
      </c>
      <c r="E54" s="5"/>
      <c r="F54" s="5"/>
      <c r="G54" s="5"/>
      <c r="H54" s="58">
        <v>30000</v>
      </c>
      <c r="I54" s="58"/>
      <c r="J54" s="58">
        <f>I54+H54</f>
        <v>30000</v>
      </c>
      <c r="K54" s="4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</row>
    <row r="55" spans="1:155" s="1" customFormat="1" ht="37.5">
      <c r="A55" s="4">
        <v>100102</v>
      </c>
      <c r="B55" s="62" t="s">
        <v>105</v>
      </c>
      <c r="C55" s="10" t="s">
        <v>18</v>
      </c>
      <c r="D55" s="11" t="s">
        <v>12</v>
      </c>
      <c r="E55" s="8"/>
      <c r="F55" s="8"/>
      <c r="G55" s="8"/>
      <c r="H55" s="58">
        <f>30000000+6285.14-100000</f>
        <v>29906285.14</v>
      </c>
      <c r="I55" s="58">
        <f>250000+10000000-2000000-1000000</f>
        <v>7250000</v>
      </c>
      <c r="J55" s="58">
        <f>I55+H55</f>
        <v>37156285.14</v>
      </c>
      <c r="K55" s="4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</row>
    <row r="56" spans="1:155" s="1" customFormat="1" ht="56.25">
      <c r="A56" s="4">
        <v>100106</v>
      </c>
      <c r="B56" s="62" t="s">
        <v>105</v>
      </c>
      <c r="C56" s="10" t="s">
        <v>36</v>
      </c>
      <c r="D56" s="11" t="s">
        <v>12</v>
      </c>
      <c r="E56" s="8"/>
      <c r="F56" s="8"/>
      <c r="G56" s="8"/>
      <c r="H56" s="58">
        <v>2000000</v>
      </c>
      <c r="I56" s="58">
        <v>1000000</v>
      </c>
      <c r="J56" s="58">
        <f>I56+H56</f>
        <v>3000000</v>
      </c>
      <c r="K56" s="4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</row>
    <row r="57" spans="1:155" s="1" customFormat="1" ht="18.75">
      <c r="A57" s="4">
        <v>100203</v>
      </c>
      <c r="B57" s="62" t="s">
        <v>106</v>
      </c>
      <c r="C57" s="10" t="s">
        <v>17</v>
      </c>
      <c r="D57" s="11" t="s">
        <v>12</v>
      </c>
      <c r="E57" s="8"/>
      <c r="F57" s="8"/>
      <c r="G57" s="8"/>
      <c r="H57" s="58">
        <f>16300000-50000</f>
        <v>16250000</v>
      </c>
      <c r="I57" s="58">
        <v>6500000</v>
      </c>
      <c r="J57" s="58">
        <f>I57+H57</f>
        <v>22750000</v>
      </c>
      <c r="K57" s="4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</row>
    <row r="58" spans="1:155" s="1" customFormat="1" ht="75">
      <c r="A58" s="4">
        <v>100208</v>
      </c>
      <c r="B58" s="62" t="s">
        <v>106</v>
      </c>
      <c r="C58" s="10" t="s">
        <v>193</v>
      </c>
      <c r="D58" s="11" t="s">
        <v>12</v>
      </c>
      <c r="E58" s="8"/>
      <c r="F58" s="8"/>
      <c r="G58" s="8"/>
      <c r="H58" s="58"/>
      <c r="I58" s="58">
        <v>845938</v>
      </c>
      <c r="J58" s="58">
        <f>I58+H58</f>
        <v>845938</v>
      </c>
      <c r="K58" s="4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</row>
    <row r="59" spans="1:155" s="1" customFormat="1" ht="93.75">
      <c r="A59" s="4">
        <v>180409</v>
      </c>
      <c r="B59" s="62" t="s">
        <v>88</v>
      </c>
      <c r="C59" s="10" t="s">
        <v>31</v>
      </c>
      <c r="D59" s="3"/>
      <c r="E59" s="6"/>
      <c r="F59" s="6"/>
      <c r="G59" s="6"/>
      <c r="H59" s="58">
        <f>H60+H61+H62+H63+H64+H65</f>
        <v>12363400</v>
      </c>
      <c r="I59" s="58">
        <f>I60+I61+I62+I63+I64+I65</f>
        <v>2550000</v>
      </c>
      <c r="J59" s="58">
        <f>J60+J61+J62+J63+J64+J65</f>
        <v>14913400</v>
      </c>
      <c r="K59" s="47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</row>
    <row r="60" spans="1:155" s="1" customFormat="1" ht="37.5">
      <c r="A60" s="4"/>
      <c r="B60" s="4"/>
      <c r="C60" s="10"/>
      <c r="D60" s="10" t="s">
        <v>51</v>
      </c>
      <c r="E60" s="6"/>
      <c r="F60" s="6"/>
      <c r="G60" s="6"/>
      <c r="H60" s="58">
        <v>1525200</v>
      </c>
      <c r="I60" s="58"/>
      <c r="J60" s="58">
        <f aca="true" t="shared" si="2" ref="J60:J68">I60+H60</f>
        <v>1525200</v>
      </c>
      <c r="K60" s="4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</row>
    <row r="61" spans="1:155" s="1" customFormat="1" ht="37.5">
      <c r="A61" s="4"/>
      <c r="B61" s="4"/>
      <c r="C61" s="10"/>
      <c r="D61" s="10" t="s">
        <v>170</v>
      </c>
      <c r="E61" s="6"/>
      <c r="F61" s="6"/>
      <c r="G61" s="6"/>
      <c r="H61" s="58">
        <v>1600000</v>
      </c>
      <c r="I61" s="58"/>
      <c r="J61" s="58">
        <f t="shared" si="2"/>
        <v>1600000</v>
      </c>
      <c r="K61" s="47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</row>
    <row r="62" spans="1:155" s="1" customFormat="1" ht="37.5">
      <c r="A62" s="4"/>
      <c r="B62" s="4"/>
      <c r="C62" s="10"/>
      <c r="D62" s="10" t="s">
        <v>41</v>
      </c>
      <c r="E62" s="6"/>
      <c r="F62" s="6"/>
      <c r="G62" s="6"/>
      <c r="H62" s="58">
        <v>1830000</v>
      </c>
      <c r="I62" s="58"/>
      <c r="J62" s="58">
        <f t="shared" si="2"/>
        <v>1830000</v>
      </c>
      <c r="K62" s="4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</row>
    <row r="63" spans="1:155" s="1" customFormat="1" ht="37.5">
      <c r="A63" s="4"/>
      <c r="B63" s="4"/>
      <c r="C63" s="10"/>
      <c r="D63" s="10" t="s">
        <v>46</v>
      </c>
      <c r="E63" s="6"/>
      <c r="F63" s="6"/>
      <c r="G63" s="6"/>
      <c r="H63" s="58">
        <v>2500000</v>
      </c>
      <c r="I63" s="58"/>
      <c r="J63" s="58">
        <f t="shared" si="2"/>
        <v>2500000</v>
      </c>
      <c r="K63" s="47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</row>
    <row r="64" spans="1:155" s="1" customFormat="1" ht="37.5">
      <c r="A64" s="4"/>
      <c r="B64" s="4"/>
      <c r="C64" s="10"/>
      <c r="D64" s="10" t="s">
        <v>141</v>
      </c>
      <c r="E64" s="6"/>
      <c r="F64" s="6"/>
      <c r="G64" s="6"/>
      <c r="H64" s="58">
        <v>8200</v>
      </c>
      <c r="I64" s="58"/>
      <c r="J64" s="58">
        <f t="shared" si="2"/>
        <v>8200</v>
      </c>
      <c r="K64" s="47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</row>
    <row r="65" spans="1:155" s="1" customFormat="1" ht="37.5">
      <c r="A65" s="4"/>
      <c r="B65" s="4"/>
      <c r="C65" s="10"/>
      <c r="D65" s="10" t="s">
        <v>52</v>
      </c>
      <c r="E65" s="6"/>
      <c r="F65" s="6"/>
      <c r="G65" s="6"/>
      <c r="H65" s="58">
        <v>4900000</v>
      </c>
      <c r="I65" s="58">
        <v>2550000</v>
      </c>
      <c r="J65" s="58">
        <f t="shared" si="2"/>
        <v>7450000</v>
      </c>
      <c r="K65" s="4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</row>
    <row r="66" spans="1:155" s="1" customFormat="1" ht="37.5">
      <c r="A66" s="4">
        <v>200100</v>
      </c>
      <c r="B66" s="62" t="s">
        <v>107</v>
      </c>
      <c r="C66" s="10" t="s">
        <v>135</v>
      </c>
      <c r="D66" s="11" t="s">
        <v>12</v>
      </c>
      <c r="E66" s="6"/>
      <c r="F66" s="6"/>
      <c r="G66" s="6"/>
      <c r="H66" s="58">
        <v>574000</v>
      </c>
      <c r="I66" s="58">
        <v>-574000</v>
      </c>
      <c r="J66" s="58">
        <f t="shared" si="2"/>
        <v>0</v>
      </c>
      <c r="K66" s="4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</row>
    <row r="67" spans="1:155" s="1" customFormat="1" ht="18.75">
      <c r="A67" s="4">
        <v>200700</v>
      </c>
      <c r="B67" s="62" t="s">
        <v>95</v>
      </c>
      <c r="C67" s="10" t="s">
        <v>134</v>
      </c>
      <c r="D67" s="11" t="s">
        <v>12</v>
      </c>
      <c r="E67" s="6"/>
      <c r="F67" s="6"/>
      <c r="G67" s="6"/>
      <c r="H67" s="58">
        <v>71600</v>
      </c>
      <c r="I67" s="58">
        <v>-71600</v>
      </c>
      <c r="J67" s="58">
        <f t="shared" si="2"/>
        <v>0</v>
      </c>
      <c r="K67" s="4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</row>
    <row r="68" spans="1:155" s="1" customFormat="1" ht="18.75">
      <c r="A68" s="4">
        <v>250380</v>
      </c>
      <c r="B68" s="62" t="s">
        <v>109</v>
      </c>
      <c r="C68" s="11" t="s">
        <v>21</v>
      </c>
      <c r="D68" s="11" t="s">
        <v>12</v>
      </c>
      <c r="E68" s="6"/>
      <c r="F68" s="6"/>
      <c r="G68" s="6"/>
      <c r="H68" s="58">
        <v>750500</v>
      </c>
      <c r="I68" s="58"/>
      <c r="J68" s="58">
        <f t="shared" si="2"/>
        <v>750500</v>
      </c>
      <c r="K68" s="4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</row>
    <row r="69" spans="1:155" s="1" customFormat="1" ht="42.75" customHeight="1">
      <c r="A69" s="61"/>
      <c r="B69" s="61"/>
      <c r="C69" s="9" t="s">
        <v>115</v>
      </c>
      <c r="D69" s="11"/>
      <c r="E69" s="6"/>
      <c r="F69" s="6"/>
      <c r="G69" s="6"/>
      <c r="H69" s="57">
        <f>H70</f>
        <v>20000</v>
      </c>
      <c r="I69" s="57">
        <f>I70</f>
        <v>0</v>
      </c>
      <c r="J69" s="57">
        <f>J70</f>
        <v>20000</v>
      </c>
      <c r="K69" s="4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</row>
    <row r="70" spans="1:155" s="1" customFormat="1" ht="42.75" customHeight="1">
      <c r="A70" s="62" t="s">
        <v>10</v>
      </c>
      <c r="B70" s="62" t="s">
        <v>85</v>
      </c>
      <c r="C70" s="10" t="s">
        <v>11</v>
      </c>
      <c r="D70" s="11" t="s">
        <v>12</v>
      </c>
      <c r="E70" s="6"/>
      <c r="F70" s="6"/>
      <c r="G70" s="6"/>
      <c r="H70" s="58">
        <v>20000</v>
      </c>
      <c r="I70" s="56"/>
      <c r="J70" s="58">
        <f>I70+H70</f>
        <v>20000</v>
      </c>
      <c r="K70" s="4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</row>
    <row r="71" spans="1:11" ht="78">
      <c r="A71" s="61"/>
      <c r="B71" s="61"/>
      <c r="C71" s="9" t="s">
        <v>116</v>
      </c>
      <c r="D71" s="11"/>
      <c r="E71" s="8"/>
      <c r="F71" s="8"/>
      <c r="G71" s="8"/>
      <c r="H71" s="57">
        <f>H72+H73+H74+H139</f>
        <v>113641041.94</v>
      </c>
      <c r="I71" s="57">
        <f>I72+I73+I74+I139</f>
        <v>38084200</v>
      </c>
      <c r="J71" s="57">
        <f>J72+J73+J74+J139</f>
        <v>151725241.94</v>
      </c>
      <c r="K71" s="47"/>
    </row>
    <row r="72" spans="1:11" ht="18.75">
      <c r="A72" s="62" t="s">
        <v>15</v>
      </c>
      <c r="B72" s="62" t="s">
        <v>97</v>
      </c>
      <c r="C72" s="10" t="s">
        <v>16</v>
      </c>
      <c r="D72" s="11"/>
      <c r="E72" s="8"/>
      <c r="F72" s="8"/>
      <c r="G72" s="8"/>
      <c r="H72" s="58">
        <v>1724000</v>
      </c>
      <c r="I72" s="58"/>
      <c r="J72" s="58">
        <f>I72+H72</f>
        <v>1724000</v>
      </c>
      <c r="K72" s="47"/>
    </row>
    <row r="73" spans="1:11" ht="39" customHeight="1">
      <c r="A73" s="62" t="s">
        <v>32</v>
      </c>
      <c r="B73" s="62" t="s">
        <v>106</v>
      </c>
      <c r="C73" s="10" t="s">
        <v>17</v>
      </c>
      <c r="D73" s="11" t="s">
        <v>12</v>
      </c>
      <c r="E73" s="8"/>
      <c r="F73" s="8"/>
      <c r="G73" s="8"/>
      <c r="H73" s="58">
        <v>35000000</v>
      </c>
      <c r="I73" s="58">
        <v>16252200</v>
      </c>
      <c r="J73" s="58">
        <f>I73+H73</f>
        <v>51252200</v>
      </c>
      <c r="K73" s="47"/>
    </row>
    <row r="74" spans="1:11" ht="18.75">
      <c r="A74" s="20">
        <v>150101</v>
      </c>
      <c r="B74" s="62" t="s">
        <v>88</v>
      </c>
      <c r="C74" s="14" t="s">
        <v>4</v>
      </c>
      <c r="D74" s="11"/>
      <c r="E74" s="8">
        <f>E75+E96+E98</f>
        <v>231878209</v>
      </c>
      <c r="F74" s="8"/>
      <c r="G74" s="8">
        <f>G75+G96+G98</f>
        <v>149901132</v>
      </c>
      <c r="H74" s="57">
        <f>H75+H96+H98</f>
        <v>76917041.94</v>
      </c>
      <c r="I74" s="57">
        <f>I75+I96+I98</f>
        <v>15082000</v>
      </c>
      <c r="J74" s="57">
        <f>J75+J96+J98</f>
        <v>91999041.94</v>
      </c>
      <c r="K74" s="47"/>
    </row>
    <row r="75" spans="1:11" ht="19.5">
      <c r="A75" s="20"/>
      <c r="B75" s="20"/>
      <c r="C75" s="9"/>
      <c r="D75" s="12" t="s">
        <v>5</v>
      </c>
      <c r="E75" s="8">
        <f>SUM(E76:E95)</f>
        <v>149395188</v>
      </c>
      <c r="F75" s="8"/>
      <c r="G75" s="8">
        <f>SUM(G76:G95)</f>
        <v>89651087</v>
      </c>
      <c r="H75" s="57">
        <f>SUM(H76:H95)</f>
        <v>23468625</v>
      </c>
      <c r="I75" s="57">
        <f>SUM(I76:I95)</f>
        <v>7100000</v>
      </c>
      <c r="J75" s="57">
        <f>SUM(J76:J95)</f>
        <v>30568625</v>
      </c>
      <c r="K75" s="47"/>
    </row>
    <row r="76" spans="1:11" ht="45.75" customHeight="1">
      <c r="A76" s="10"/>
      <c r="B76" s="10"/>
      <c r="C76" s="43"/>
      <c r="D76" s="43" t="s">
        <v>6</v>
      </c>
      <c r="E76" s="5">
        <v>28556946</v>
      </c>
      <c r="F76" s="4">
        <v>86</v>
      </c>
      <c r="G76" s="7">
        <v>24569887</v>
      </c>
      <c r="H76" s="58">
        <v>1000000</v>
      </c>
      <c r="I76" s="58"/>
      <c r="J76" s="58">
        <f aca="true" t="shared" si="3" ref="J76:J95">I76+H76</f>
        <v>1000000</v>
      </c>
      <c r="K76" s="47"/>
    </row>
    <row r="77" spans="1:11" ht="37.5">
      <c r="A77" s="63"/>
      <c r="B77" s="63"/>
      <c r="C77" s="43"/>
      <c r="D77" s="43" t="s">
        <v>140</v>
      </c>
      <c r="E77" s="5"/>
      <c r="F77" s="15"/>
      <c r="G77" s="5"/>
      <c r="H77" s="58">
        <v>1000000</v>
      </c>
      <c r="I77" s="58"/>
      <c r="J77" s="58">
        <f t="shared" si="3"/>
        <v>1000000</v>
      </c>
      <c r="K77" s="47"/>
    </row>
    <row r="78" spans="1:11" ht="75">
      <c r="A78" s="63"/>
      <c r="B78" s="63"/>
      <c r="C78" s="43"/>
      <c r="D78" s="43" t="s">
        <v>48</v>
      </c>
      <c r="E78" s="5"/>
      <c r="F78" s="15"/>
      <c r="G78" s="5"/>
      <c r="H78" s="58">
        <f>3175000-436375+1000000</f>
        <v>3738625</v>
      </c>
      <c r="I78" s="58"/>
      <c r="J78" s="58">
        <f t="shared" si="3"/>
        <v>3738625</v>
      </c>
      <c r="K78" s="47"/>
    </row>
    <row r="79" spans="1:11" ht="62.25" customHeight="1">
      <c r="A79" s="63"/>
      <c r="B79" s="63"/>
      <c r="C79" s="43"/>
      <c r="D79" s="43" t="s">
        <v>53</v>
      </c>
      <c r="E79" s="5">
        <v>55700830</v>
      </c>
      <c r="F79" s="15">
        <v>45.3</v>
      </c>
      <c r="G79" s="5">
        <v>25223524</v>
      </c>
      <c r="H79" s="58">
        <v>1000000</v>
      </c>
      <c r="I79" s="58">
        <v>3000000</v>
      </c>
      <c r="J79" s="58">
        <f t="shared" si="3"/>
        <v>4000000</v>
      </c>
      <c r="K79" s="47"/>
    </row>
    <row r="80" spans="1:11" ht="45.75" customHeight="1">
      <c r="A80" s="20"/>
      <c r="B80" s="20"/>
      <c r="C80" s="43"/>
      <c r="D80" s="43" t="s">
        <v>126</v>
      </c>
      <c r="E80" s="7">
        <v>680490</v>
      </c>
      <c r="F80" s="17">
        <v>55.9</v>
      </c>
      <c r="G80" s="7">
        <v>380490</v>
      </c>
      <c r="H80" s="58">
        <v>380000</v>
      </c>
      <c r="I80" s="58"/>
      <c r="J80" s="58">
        <f t="shared" si="3"/>
        <v>380000</v>
      </c>
      <c r="K80" s="47"/>
    </row>
    <row r="81" spans="1:11" ht="43.5" customHeight="1">
      <c r="A81" s="63"/>
      <c r="B81" s="63"/>
      <c r="C81" s="43"/>
      <c r="D81" s="43" t="s">
        <v>142</v>
      </c>
      <c r="E81" s="5"/>
      <c r="F81" s="15"/>
      <c r="G81" s="5"/>
      <c r="H81" s="58">
        <v>250000</v>
      </c>
      <c r="I81" s="58"/>
      <c r="J81" s="58">
        <f t="shared" si="3"/>
        <v>250000</v>
      </c>
      <c r="K81" s="47"/>
    </row>
    <row r="82" spans="1:11" ht="45.75" customHeight="1">
      <c r="A82" s="10"/>
      <c r="B82" s="10"/>
      <c r="C82" s="43"/>
      <c r="D82" s="43" t="s">
        <v>44</v>
      </c>
      <c r="E82" s="5">
        <v>12997832</v>
      </c>
      <c r="F82" s="4">
        <v>47.7</v>
      </c>
      <c r="G82" s="7">
        <v>6200933</v>
      </c>
      <c r="H82" s="58">
        <v>3000000</v>
      </c>
      <c r="I82" s="58">
        <v>2000000</v>
      </c>
      <c r="J82" s="58">
        <f t="shared" si="3"/>
        <v>5000000</v>
      </c>
      <c r="K82" s="47"/>
    </row>
    <row r="83" spans="1:11" ht="37.5">
      <c r="A83" s="63"/>
      <c r="B83" s="63"/>
      <c r="C83" s="43"/>
      <c r="D83" s="43" t="s">
        <v>158</v>
      </c>
      <c r="E83" s="5"/>
      <c r="F83" s="15"/>
      <c r="G83" s="5"/>
      <c r="H83" s="58">
        <v>1000000</v>
      </c>
      <c r="I83" s="58"/>
      <c r="J83" s="58">
        <f t="shared" si="3"/>
        <v>1000000</v>
      </c>
      <c r="K83" s="47"/>
    </row>
    <row r="84" spans="1:11" ht="37.5">
      <c r="A84" s="63"/>
      <c r="B84" s="63"/>
      <c r="C84" s="43"/>
      <c r="D84" s="43" t="s">
        <v>199</v>
      </c>
      <c r="E84" s="5"/>
      <c r="F84" s="15"/>
      <c r="G84" s="5"/>
      <c r="H84" s="58"/>
      <c r="I84" s="58">
        <v>300000</v>
      </c>
      <c r="J84" s="58">
        <f t="shared" si="3"/>
        <v>300000</v>
      </c>
      <c r="K84" s="47"/>
    </row>
    <row r="85" spans="1:11" ht="37.5">
      <c r="A85" s="63"/>
      <c r="B85" s="63"/>
      <c r="C85" s="43"/>
      <c r="D85" s="43" t="s">
        <v>159</v>
      </c>
      <c r="E85" s="5"/>
      <c r="F85" s="15"/>
      <c r="G85" s="5"/>
      <c r="H85" s="58">
        <v>200000</v>
      </c>
      <c r="I85" s="58"/>
      <c r="J85" s="58">
        <f t="shared" si="3"/>
        <v>200000</v>
      </c>
      <c r="K85" s="47"/>
    </row>
    <row r="86" spans="1:11" ht="18.75">
      <c r="A86" s="63"/>
      <c r="B86" s="63"/>
      <c r="C86" s="43"/>
      <c r="D86" s="43" t="s">
        <v>157</v>
      </c>
      <c r="E86" s="5">
        <v>19937315</v>
      </c>
      <c r="F86" s="15">
        <v>98.3</v>
      </c>
      <c r="G86" s="5">
        <v>19595302</v>
      </c>
      <c r="H86" s="58">
        <v>500000</v>
      </c>
      <c r="I86" s="58"/>
      <c r="J86" s="58">
        <f t="shared" si="3"/>
        <v>500000</v>
      </c>
      <c r="K86" s="47"/>
    </row>
    <row r="87" spans="1:11" ht="37.5">
      <c r="A87" s="63"/>
      <c r="B87" s="63"/>
      <c r="C87" s="43"/>
      <c r="D87" s="43" t="s">
        <v>30</v>
      </c>
      <c r="E87" s="5">
        <v>27952784</v>
      </c>
      <c r="F87" s="15">
        <v>36.5</v>
      </c>
      <c r="G87" s="5">
        <v>10189981</v>
      </c>
      <c r="H87" s="58">
        <v>2000000</v>
      </c>
      <c r="I87" s="58"/>
      <c r="J87" s="58">
        <f t="shared" si="3"/>
        <v>2000000</v>
      </c>
      <c r="K87" s="47"/>
    </row>
    <row r="88" spans="1:11" ht="56.25">
      <c r="A88" s="63"/>
      <c r="B88" s="63"/>
      <c r="C88" s="43"/>
      <c r="D88" s="43" t="s">
        <v>161</v>
      </c>
      <c r="E88" s="5">
        <v>3568991</v>
      </c>
      <c r="F88" s="15">
        <v>97.8</v>
      </c>
      <c r="G88" s="5">
        <v>3490970</v>
      </c>
      <c r="H88" s="58">
        <v>3400000</v>
      </c>
      <c r="I88" s="58"/>
      <c r="J88" s="58">
        <f t="shared" si="3"/>
        <v>3400000</v>
      </c>
      <c r="K88" s="47"/>
    </row>
    <row r="89" spans="1:11" ht="37.5">
      <c r="A89" s="63"/>
      <c r="B89" s="63"/>
      <c r="C89" s="43"/>
      <c r="D89" s="43" t="s">
        <v>83</v>
      </c>
      <c r="E89" s="5"/>
      <c r="F89" s="15"/>
      <c r="G89" s="5"/>
      <c r="H89" s="58">
        <v>4000000</v>
      </c>
      <c r="I89" s="58"/>
      <c r="J89" s="58">
        <f t="shared" si="3"/>
        <v>4000000</v>
      </c>
      <c r="K89" s="47"/>
    </row>
    <row r="90" spans="1:11" ht="44.25" customHeight="1">
      <c r="A90" s="63"/>
      <c r="B90" s="63"/>
      <c r="C90" s="43"/>
      <c r="D90" s="43" t="s">
        <v>160</v>
      </c>
      <c r="E90" s="5"/>
      <c r="F90" s="15"/>
      <c r="G90" s="5"/>
      <c r="H90" s="58">
        <v>500000</v>
      </c>
      <c r="I90" s="58"/>
      <c r="J90" s="58">
        <f t="shared" si="3"/>
        <v>500000</v>
      </c>
      <c r="K90" s="47"/>
    </row>
    <row r="91" spans="1:11" ht="18.75">
      <c r="A91" s="63"/>
      <c r="B91" s="63"/>
      <c r="C91" s="43"/>
      <c r="D91" s="43" t="s">
        <v>171</v>
      </c>
      <c r="E91" s="5"/>
      <c r="F91" s="15"/>
      <c r="G91" s="5"/>
      <c r="H91" s="58">
        <v>500000</v>
      </c>
      <c r="I91" s="58"/>
      <c r="J91" s="58">
        <f t="shared" si="3"/>
        <v>500000</v>
      </c>
      <c r="K91" s="47"/>
    </row>
    <row r="92" spans="1:11" ht="18.75">
      <c r="A92" s="63"/>
      <c r="B92" s="63"/>
      <c r="C92" s="43"/>
      <c r="D92" s="43" t="s">
        <v>196</v>
      </c>
      <c r="E92" s="5"/>
      <c r="F92" s="15"/>
      <c r="G92" s="5"/>
      <c r="H92" s="58"/>
      <c r="I92" s="58">
        <v>500000</v>
      </c>
      <c r="J92" s="58">
        <f t="shared" si="3"/>
        <v>500000</v>
      </c>
      <c r="K92" s="47"/>
    </row>
    <row r="93" spans="1:11" ht="18.75">
      <c r="A93" s="63"/>
      <c r="B93" s="63"/>
      <c r="C93" s="43"/>
      <c r="D93" s="43" t="s">
        <v>197</v>
      </c>
      <c r="E93" s="5"/>
      <c r="F93" s="15"/>
      <c r="G93" s="5"/>
      <c r="H93" s="58"/>
      <c r="I93" s="58">
        <v>1000000</v>
      </c>
      <c r="J93" s="58">
        <f t="shared" si="3"/>
        <v>1000000</v>
      </c>
      <c r="K93" s="47"/>
    </row>
    <row r="94" spans="1:11" ht="44.25" customHeight="1">
      <c r="A94" s="63"/>
      <c r="B94" s="63"/>
      <c r="C94" s="43"/>
      <c r="D94" s="43" t="s">
        <v>195</v>
      </c>
      <c r="E94" s="5"/>
      <c r="F94" s="15"/>
      <c r="G94" s="5"/>
      <c r="H94" s="58"/>
      <c r="I94" s="58">
        <v>300000</v>
      </c>
      <c r="J94" s="58">
        <f t="shared" si="3"/>
        <v>300000</v>
      </c>
      <c r="K94" s="47"/>
    </row>
    <row r="95" spans="1:11" ht="37.5">
      <c r="A95" s="63"/>
      <c r="B95" s="63"/>
      <c r="C95" s="43"/>
      <c r="D95" s="43" t="s">
        <v>133</v>
      </c>
      <c r="E95" s="5"/>
      <c r="F95" s="15"/>
      <c r="G95" s="5"/>
      <c r="H95" s="58">
        <v>1000000</v>
      </c>
      <c r="I95" s="58"/>
      <c r="J95" s="58">
        <f t="shared" si="3"/>
        <v>1000000</v>
      </c>
      <c r="K95" s="47"/>
    </row>
    <row r="96" spans="1:11" ht="18.75">
      <c r="A96" s="63"/>
      <c r="B96" s="63"/>
      <c r="C96" s="14"/>
      <c r="D96" s="14" t="s">
        <v>7</v>
      </c>
      <c r="E96" s="6">
        <f>SUM(E97:E97)</f>
        <v>0</v>
      </c>
      <c r="F96" s="6"/>
      <c r="G96" s="6">
        <f>SUM(G97:G97)</f>
        <v>0</v>
      </c>
      <c r="H96" s="57">
        <f>SUM(H97:H97)</f>
        <v>700000</v>
      </c>
      <c r="I96" s="57">
        <f>SUM(I97:I97)</f>
        <v>0</v>
      </c>
      <c r="J96" s="57">
        <f>SUM(J97:J97)</f>
        <v>700000</v>
      </c>
      <c r="K96" s="47"/>
    </row>
    <row r="97" spans="1:11" ht="56.25">
      <c r="A97" s="20"/>
      <c r="B97" s="20"/>
      <c r="C97" s="10"/>
      <c r="D97" s="43" t="s">
        <v>27</v>
      </c>
      <c r="E97" s="7"/>
      <c r="F97" s="17"/>
      <c r="G97" s="7"/>
      <c r="H97" s="58">
        <v>700000</v>
      </c>
      <c r="I97" s="58"/>
      <c r="J97" s="58">
        <f>I97+H97</f>
        <v>700000</v>
      </c>
      <c r="K97" s="47"/>
    </row>
    <row r="98" spans="1:11" ht="30.75" customHeight="1">
      <c r="A98" s="63"/>
      <c r="B98" s="63"/>
      <c r="C98" s="14"/>
      <c r="D98" s="14" t="s">
        <v>8</v>
      </c>
      <c r="E98" s="6">
        <f>SUM(E99:E138)</f>
        <v>82483021</v>
      </c>
      <c r="F98" s="6"/>
      <c r="G98" s="6">
        <f>SUM(G99:G138)</f>
        <v>60250045</v>
      </c>
      <c r="H98" s="77">
        <f>SUM(H99:H138)</f>
        <v>52748416.94</v>
      </c>
      <c r="I98" s="77">
        <f>SUM(I99:I138)</f>
        <v>7982000</v>
      </c>
      <c r="J98" s="77">
        <f>SUM(J99:J138)</f>
        <v>60730416.94</v>
      </c>
      <c r="K98" s="47"/>
    </row>
    <row r="99" spans="1:11" ht="37.5">
      <c r="A99" s="63"/>
      <c r="B99" s="63"/>
      <c r="C99" s="14"/>
      <c r="D99" s="43" t="s">
        <v>28</v>
      </c>
      <c r="E99" s="5">
        <v>9995386</v>
      </c>
      <c r="F99" s="15">
        <v>37.5</v>
      </c>
      <c r="G99" s="5">
        <v>3747696</v>
      </c>
      <c r="H99" s="58">
        <v>200000</v>
      </c>
      <c r="I99" s="58"/>
      <c r="J99" s="58">
        <f aca="true" t="shared" si="4" ref="J99:J116">I99+H99</f>
        <v>200000</v>
      </c>
      <c r="K99" s="47"/>
    </row>
    <row r="100" spans="1:11" ht="37.5">
      <c r="A100" s="63"/>
      <c r="B100" s="63"/>
      <c r="C100" s="14"/>
      <c r="D100" s="43" t="s">
        <v>39</v>
      </c>
      <c r="E100" s="5">
        <v>17687640</v>
      </c>
      <c r="F100" s="15">
        <v>63.8</v>
      </c>
      <c r="G100" s="5">
        <v>11282117</v>
      </c>
      <c r="H100" s="58">
        <v>2020000</v>
      </c>
      <c r="I100" s="58">
        <v>2260000</v>
      </c>
      <c r="J100" s="58">
        <f t="shared" si="4"/>
        <v>4280000</v>
      </c>
      <c r="K100" s="47"/>
    </row>
    <row r="101" spans="1:11" ht="37.5">
      <c r="A101" s="63"/>
      <c r="B101" s="63"/>
      <c r="C101" s="14"/>
      <c r="D101" s="43" t="s">
        <v>54</v>
      </c>
      <c r="E101" s="5">
        <v>2191080</v>
      </c>
      <c r="F101" s="15">
        <v>54.4</v>
      </c>
      <c r="G101" s="5">
        <v>1191080</v>
      </c>
      <c r="H101" s="58">
        <v>1100000</v>
      </c>
      <c r="I101" s="58"/>
      <c r="J101" s="58">
        <f t="shared" si="4"/>
        <v>1100000</v>
      </c>
      <c r="K101" s="47"/>
    </row>
    <row r="102" spans="1:11" ht="37.5">
      <c r="A102" s="63"/>
      <c r="B102" s="63"/>
      <c r="C102" s="14"/>
      <c r="D102" s="43" t="s">
        <v>56</v>
      </c>
      <c r="E102" s="5"/>
      <c r="F102" s="15"/>
      <c r="G102" s="5"/>
      <c r="H102" s="58">
        <v>2461510</v>
      </c>
      <c r="I102" s="58"/>
      <c r="J102" s="58">
        <f t="shared" si="4"/>
        <v>2461510</v>
      </c>
      <c r="K102" s="47"/>
    </row>
    <row r="103" spans="1:11" ht="37.5">
      <c r="A103" s="63"/>
      <c r="B103" s="63"/>
      <c r="C103" s="14"/>
      <c r="D103" s="43" t="s">
        <v>145</v>
      </c>
      <c r="E103" s="5"/>
      <c r="F103" s="15"/>
      <c r="G103" s="5"/>
      <c r="H103" s="58">
        <v>250000</v>
      </c>
      <c r="I103" s="58"/>
      <c r="J103" s="58">
        <f t="shared" si="4"/>
        <v>250000</v>
      </c>
      <c r="K103" s="47"/>
    </row>
    <row r="104" spans="1:11" ht="37.5">
      <c r="A104" s="63"/>
      <c r="B104" s="63"/>
      <c r="C104" s="14"/>
      <c r="D104" s="43" t="s">
        <v>57</v>
      </c>
      <c r="E104" s="5"/>
      <c r="F104" s="15"/>
      <c r="G104" s="5"/>
      <c r="H104" s="58">
        <f>2375600+498256</f>
        <v>2873856</v>
      </c>
      <c r="I104" s="58"/>
      <c r="J104" s="58">
        <f t="shared" si="4"/>
        <v>2873856</v>
      </c>
      <c r="K104" s="47"/>
    </row>
    <row r="105" spans="1:11" ht="18.75">
      <c r="A105" s="63"/>
      <c r="B105" s="63"/>
      <c r="C105" s="14"/>
      <c r="D105" s="43" t="s">
        <v>45</v>
      </c>
      <c r="E105" s="5"/>
      <c r="F105" s="15"/>
      <c r="G105" s="5"/>
      <c r="H105" s="58">
        <f>5075+3831675</f>
        <v>3836750</v>
      </c>
      <c r="I105" s="58"/>
      <c r="J105" s="58">
        <f>I105+H105</f>
        <v>3836750</v>
      </c>
      <c r="K105" s="47"/>
    </row>
    <row r="106" spans="1:11" ht="37.5">
      <c r="A106" s="63"/>
      <c r="B106" s="63"/>
      <c r="C106" s="14"/>
      <c r="D106" s="43" t="s">
        <v>146</v>
      </c>
      <c r="E106" s="5"/>
      <c r="F106" s="15"/>
      <c r="G106" s="5"/>
      <c r="H106" s="58">
        <v>431300</v>
      </c>
      <c r="I106" s="58"/>
      <c r="J106" s="58">
        <f>I106+H106</f>
        <v>431300</v>
      </c>
      <c r="K106" s="47"/>
    </row>
    <row r="107" spans="1:11" ht="18.75">
      <c r="A107" s="63"/>
      <c r="B107" s="63"/>
      <c r="C107" s="14"/>
      <c r="D107" s="43" t="s">
        <v>58</v>
      </c>
      <c r="E107" s="5">
        <v>580590</v>
      </c>
      <c r="F107" s="15">
        <v>14</v>
      </c>
      <c r="G107" s="5">
        <v>81493</v>
      </c>
      <c r="H107" s="58">
        <v>15000</v>
      </c>
      <c r="I107" s="58"/>
      <c r="J107" s="58">
        <f>I107+H107</f>
        <v>15000</v>
      </c>
      <c r="K107" s="47"/>
    </row>
    <row r="108" spans="1:11" ht="37.5">
      <c r="A108" s="63"/>
      <c r="B108" s="63"/>
      <c r="C108" s="14"/>
      <c r="D108" s="43" t="s">
        <v>132</v>
      </c>
      <c r="E108" s="5"/>
      <c r="F108" s="15"/>
      <c r="G108" s="5"/>
      <c r="H108" s="58">
        <v>2000000</v>
      </c>
      <c r="I108" s="58"/>
      <c r="J108" s="58">
        <f>I108+H108</f>
        <v>2000000</v>
      </c>
      <c r="K108" s="47"/>
    </row>
    <row r="109" spans="1:11" ht="23.25" customHeight="1">
      <c r="A109" s="63"/>
      <c r="B109" s="63"/>
      <c r="C109" s="14"/>
      <c r="D109" s="43" t="s">
        <v>129</v>
      </c>
      <c r="E109" s="5">
        <v>3536069</v>
      </c>
      <c r="F109" s="15">
        <v>70.3</v>
      </c>
      <c r="G109" s="5">
        <v>2484527</v>
      </c>
      <c r="H109" s="58">
        <v>2400000</v>
      </c>
      <c r="I109" s="58"/>
      <c r="J109" s="58">
        <f t="shared" si="4"/>
        <v>2400000</v>
      </c>
      <c r="K109" s="47"/>
    </row>
    <row r="110" spans="1:11" ht="93.75">
      <c r="A110" s="63"/>
      <c r="B110" s="63"/>
      <c r="C110" s="14"/>
      <c r="D110" s="43" t="s">
        <v>162</v>
      </c>
      <c r="E110" s="5"/>
      <c r="F110" s="15"/>
      <c r="G110" s="5"/>
      <c r="H110" s="58">
        <v>1000000</v>
      </c>
      <c r="I110" s="58">
        <v>422000</v>
      </c>
      <c r="J110" s="58">
        <f t="shared" si="4"/>
        <v>1422000</v>
      </c>
      <c r="K110" s="46"/>
    </row>
    <row r="111" spans="1:11" ht="168.75">
      <c r="A111" s="63"/>
      <c r="B111" s="63"/>
      <c r="C111" s="14"/>
      <c r="D111" s="43" t="s">
        <v>198</v>
      </c>
      <c r="E111" s="5"/>
      <c r="F111" s="15"/>
      <c r="G111" s="5"/>
      <c r="H111" s="58"/>
      <c r="I111" s="58">
        <v>1400000</v>
      </c>
      <c r="J111" s="58">
        <f t="shared" si="4"/>
        <v>1400000</v>
      </c>
      <c r="K111" s="46"/>
    </row>
    <row r="112" spans="1:11" ht="37.5">
      <c r="A112" s="63"/>
      <c r="B112" s="63"/>
      <c r="C112" s="14"/>
      <c r="D112" s="43" t="s">
        <v>63</v>
      </c>
      <c r="E112" s="5"/>
      <c r="F112" s="15"/>
      <c r="G112" s="5"/>
      <c r="H112" s="58">
        <f>1000000+2000000-2000000</f>
        <v>1000000</v>
      </c>
      <c r="I112" s="58"/>
      <c r="J112" s="58">
        <f t="shared" si="4"/>
        <v>1000000</v>
      </c>
      <c r="K112" s="47"/>
    </row>
    <row r="113" spans="1:11" ht="44.25" customHeight="1">
      <c r="A113" s="63"/>
      <c r="B113" s="63"/>
      <c r="C113" s="43"/>
      <c r="D113" s="43" t="s">
        <v>172</v>
      </c>
      <c r="E113" s="5"/>
      <c r="F113" s="15"/>
      <c r="G113" s="5"/>
      <c r="H113" s="58">
        <v>1200000</v>
      </c>
      <c r="I113" s="58"/>
      <c r="J113" s="58">
        <f t="shared" si="4"/>
        <v>1200000</v>
      </c>
      <c r="K113" s="47"/>
    </row>
    <row r="114" spans="1:11" ht="37.5">
      <c r="A114" s="63"/>
      <c r="B114" s="63"/>
      <c r="C114" s="14"/>
      <c r="D114" s="43" t="s">
        <v>55</v>
      </c>
      <c r="E114" s="5"/>
      <c r="F114" s="15"/>
      <c r="G114" s="5"/>
      <c r="H114" s="58">
        <v>80000</v>
      </c>
      <c r="I114" s="58">
        <v>300000</v>
      </c>
      <c r="J114" s="58">
        <f>I114+H114</f>
        <v>380000</v>
      </c>
      <c r="K114" s="47"/>
    </row>
    <row r="115" spans="1:11" ht="18.75">
      <c r="A115" s="63"/>
      <c r="B115" s="63"/>
      <c r="C115" s="14"/>
      <c r="D115" s="43" t="s">
        <v>65</v>
      </c>
      <c r="E115" s="5"/>
      <c r="F115" s="15"/>
      <c r="G115" s="5"/>
      <c r="H115" s="58">
        <f>1000000+2000000</f>
        <v>3000000</v>
      </c>
      <c r="I115" s="58">
        <v>2000000</v>
      </c>
      <c r="J115" s="58">
        <f t="shared" si="4"/>
        <v>5000000</v>
      </c>
      <c r="K115" s="47"/>
    </row>
    <row r="116" spans="1:11" ht="37.5">
      <c r="A116" s="63"/>
      <c r="B116" s="63"/>
      <c r="C116" s="14"/>
      <c r="D116" s="43" t="s">
        <v>165</v>
      </c>
      <c r="E116" s="5"/>
      <c r="F116" s="15"/>
      <c r="G116" s="5"/>
      <c r="H116" s="58">
        <v>1000000</v>
      </c>
      <c r="I116" s="58"/>
      <c r="J116" s="58">
        <f t="shared" si="4"/>
        <v>1000000</v>
      </c>
      <c r="K116" s="47"/>
    </row>
    <row r="117" spans="1:11" ht="75">
      <c r="A117" s="63"/>
      <c r="B117" s="63"/>
      <c r="C117" s="14"/>
      <c r="D117" s="43" t="s">
        <v>139</v>
      </c>
      <c r="E117" s="5"/>
      <c r="F117" s="15"/>
      <c r="G117" s="5"/>
      <c r="H117" s="58">
        <v>6000000</v>
      </c>
      <c r="I117" s="58"/>
      <c r="J117" s="58">
        <f aca="true" t="shared" si="5" ref="J117:J128">I117+H117</f>
        <v>6000000</v>
      </c>
      <c r="K117" s="47"/>
    </row>
    <row r="118" spans="1:11" ht="37.5">
      <c r="A118" s="63"/>
      <c r="B118" s="63"/>
      <c r="C118" s="14"/>
      <c r="D118" s="43" t="s">
        <v>59</v>
      </c>
      <c r="E118" s="5">
        <v>250015</v>
      </c>
      <c r="F118" s="15">
        <v>60</v>
      </c>
      <c r="G118" s="5">
        <v>150015</v>
      </c>
      <c r="H118" s="58">
        <v>150000</v>
      </c>
      <c r="I118" s="58"/>
      <c r="J118" s="58">
        <f t="shared" si="5"/>
        <v>150000</v>
      </c>
      <c r="K118" s="47"/>
    </row>
    <row r="119" spans="1:11" ht="37.5">
      <c r="A119" s="63"/>
      <c r="B119" s="63"/>
      <c r="C119" s="14"/>
      <c r="D119" s="43" t="s">
        <v>60</v>
      </c>
      <c r="E119" s="5">
        <v>4291979</v>
      </c>
      <c r="F119" s="15">
        <v>53.7</v>
      </c>
      <c r="G119" s="5">
        <v>2304238</v>
      </c>
      <c r="H119" s="58">
        <v>2300000</v>
      </c>
      <c r="I119" s="58"/>
      <c r="J119" s="58">
        <f t="shared" si="5"/>
        <v>2300000</v>
      </c>
      <c r="K119" s="47"/>
    </row>
    <row r="120" spans="1:11" ht="112.5">
      <c r="A120" s="63"/>
      <c r="B120" s="63"/>
      <c r="C120" s="14"/>
      <c r="D120" s="43" t="s">
        <v>164</v>
      </c>
      <c r="E120" s="5"/>
      <c r="F120" s="15"/>
      <c r="G120" s="5"/>
      <c r="H120" s="58">
        <f>1200000+1000000</f>
        <v>2200000</v>
      </c>
      <c r="I120" s="58"/>
      <c r="J120" s="58">
        <f t="shared" si="5"/>
        <v>2200000</v>
      </c>
      <c r="K120" s="47"/>
    </row>
    <row r="121" spans="1:11" ht="56.25">
      <c r="A121" s="63"/>
      <c r="B121" s="63"/>
      <c r="C121" s="14"/>
      <c r="D121" s="43" t="s">
        <v>64</v>
      </c>
      <c r="E121" s="5">
        <v>1199810</v>
      </c>
      <c r="F121" s="15">
        <v>49.2</v>
      </c>
      <c r="G121" s="5">
        <v>589810</v>
      </c>
      <c r="H121" s="58">
        <v>580000</v>
      </c>
      <c r="I121" s="58"/>
      <c r="J121" s="58">
        <f t="shared" si="5"/>
        <v>580000</v>
      </c>
      <c r="K121" s="47"/>
    </row>
    <row r="122" spans="1:11" ht="56.25">
      <c r="A122" s="63"/>
      <c r="B122" s="63"/>
      <c r="C122" s="14"/>
      <c r="D122" s="43" t="s">
        <v>174</v>
      </c>
      <c r="E122" s="5"/>
      <c r="F122" s="15"/>
      <c r="G122" s="5"/>
      <c r="H122" s="58">
        <v>1000000</v>
      </c>
      <c r="I122" s="58"/>
      <c r="J122" s="58">
        <f t="shared" si="5"/>
        <v>1000000</v>
      </c>
      <c r="K122" s="47"/>
    </row>
    <row r="123" spans="1:11" ht="37.5">
      <c r="A123" s="63"/>
      <c r="B123" s="63"/>
      <c r="C123" s="14"/>
      <c r="D123" s="43" t="s">
        <v>163</v>
      </c>
      <c r="E123" s="5"/>
      <c r="F123" s="15"/>
      <c r="G123" s="5"/>
      <c r="H123" s="58">
        <v>200000</v>
      </c>
      <c r="I123" s="58"/>
      <c r="J123" s="58">
        <f t="shared" si="5"/>
        <v>200000</v>
      </c>
      <c r="K123" s="47"/>
    </row>
    <row r="124" spans="1:11" ht="56.25">
      <c r="A124" s="63"/>
      <c r="B124" s="63"/>
      <c r="C124" s="14"/>
      <c r="D124" s="43" t="s">
        <v>131</v>
      </c>
      <c r="E124" s="5"/>
      <c r="F124" s="15"/>
      <c r="G124" s="5"/>
      <c r="H124" s="58">
        <v>1000000</v>
      </c>
      <c r="I124" s="58"/>
      <c r="J124" s="58">
        <f t="shared" si="5"/>
        <v>1000000</v>
      </c>
      <c r="K124" s="47"/>
    </row>
    <row r="125" spans="1:11" ht="75">
      <c r="A125" s="63"/>
      <c r="B125" s="63"/>
      <c r="C125" s="14"/>
      <c r="D125" s="43" t="s">
        <v>70</v>
      </c>
      <c r="E125" s="5"/>
      <c r="F125" s="15"/>
      <c r="G125" s="5"/>
      <c r="H125" s="58">
        <v>500000</v>
      </c>
      <c r="I125" s="58"/>
      <c r="J125" s="58">
        <f t="shared" si="5"/>
        <v>500000</v>
      </c>
      <c r="K125" s="47"/>
    </row>
    <row r="126" spans="1:11" ht="75">
      <c r="A126" s="63"/>
      <c r="B126" s="63"/>
      <c r="C126" s="14"/>
      <c r="D126" s="43" t="s">
        <v>71</v>
      </c>
      <c r="E126" s="5"/>
      <c r="F126" s="15"/>
      <c r="G126" s="5"/>
      <c r="H126" s="58">
        <v>500000</v>
      </c>
      <c r="I126" s="58"/>
      <c r="J126" s="58">
        <f t="shared" si="5"/>
        <v>500000</v>
      </c>
      <c r="K126" s="47"/>
    </row>
    <row r="127" spans="1:11" ht="18.75">
      <c r="A127" s="63"/>
      <c r="B127" s="63"/>
      <c r="C127" s="14"/>
      <c r="D127" s="43" t="s">
        <v>175</v>
      </c>
      <c r="E127" s="5"/>
      <c r="F127" s="15"/>
      <c r="G127" s="5"/>
      <c r="H127" s="58">
        <v>1800000</v>
      </c>
      <c r="I127" s="58">
        <v>600000</v>
      </c>
      <c r="J127" s="58">
        <f t="shared" si="5"/>
        <v>2400000</v>
      </c>
      <c r="K127" s="47"/>
    </row>
    <row r="128" spans="1:11" ht="18.75">
      <c r="A128" s="63"/>
      <c r="B128" s="63"/>
      <c r="C128" s="14"/>
      <c r="D128" s="43" t="s">
        <v>72</v>
      </c>
      <c r="E128" s="5">
        <v>6201766</v>
      </c>
      <c r="F128" s="15">
        <v>48.4</v>
      </c>
      <c r="G128" s="5">
        <v>3001766</v>
      </c>
      <c r="H128" s="58">
        <f>3000000-1000000+0.94</f>
        <v>2000000.94</v>
      </c>
      <c r="I128" s="58"/>
      <c r="J128" s="58">
        <f t="shared" si="5"/>
        <v>2000000.94</v>
      </c>
      <c r="K128" s="47"/>
    </row>
    <row r="129" spans="1:11" ht="37.5">
      <c r="A129" s="63"/>
      <c r="B129" s="63"/>
      <c r="C129" s="14"/>
      <c r="D129" s="43" t="s">
        <v>37</v>
      </c>
      <c r="E129" s="5">
        <v>4276667</v>
      </c>
      <c r="F129" s="15">
        <v>75.4</v>
      </c>
      <c r="G129" s="5">
        <v>3225583</v>
      </c>
      <c r="H129" s="58">
        <v>3200000</v>
      </c>
      <c r="I129" s="58"/>
      <c r="J129" s="58">
        <f aca="true" t="shared" si="6" ref="J129:J139">I129+H129</f>
        <v>3200000</v>
      </c>
      <c r="K129" s="47"/>
    </row>
    <row r="130" spans="1:11" ht="56.25">
      <c r="A130" s="63"/>
      <c r="B130" s="63"/>
      <c r="C130" s="14"/>
      <c r="D130" s="43" t="s">
        <v>166</v>
      </c>
      <c r="E130" s="5">
        <v>3442904</v>
      </c>
      <c r="F130" s="15">
        <v>98.3</v>
      </c>
      <c r="G130" s="5">
        <v>3382909</v>
      </c>
      <c r="H130" s="58">
        <v>1000000</v>
      </c>
      <c r="I130" s="58"/>
      <c r="J130" s="58">
        <f t="shared" si="6"/>
        <v>1000000</v>
      </c>
      <c r="K130" s="47"/>
    </row>
    <row r="131" spans="1:11" ht="18.75">
      <c r="A131" s="63"/>
      <c r="B131" s="63"/>
      <c r="C131" s="14"/>
      <c r="D131" s="43" t="s">
        <v>168</v>
      </c>
      <c r="E131" s="5">
        <v>25831121</v>
      </c>
      <c r="F131" s="15"/>
      <c r="G131" s="5">
        <v>25831121</v>
      </c>
      <c r="H131" s="58">
        <v>1000000</v>
      </c>
      <c r="I131" s="58">
        <v>1000000</v>
      </c>
      <c r="J131" s="58">
        <f t="shared" si="6"/>
        <v>2000000</v>
      </c>
      <c r="K131" s="47"/>
    </row>
    <row r="132" spans="1:11" ht="37.5">
      <c r="A132" s="63"/>
      <c r="B132" s="63"/>
      <c r="C132" s="14"/>
      <c r="D132" s="43" t="s">
        <v>167</v>
      </c>
      <c r="E132" s="5"/>
      <c r="F132" s="15"/>
      <c r="G132" s="5"/>
      <c r="H132" s="58">
        <v>1000000</v>
      </c>
      <c r="I132" s="58"/>
      <c r="J132" s="58">
        <f t="shared" si="6"/>
        <v>1000000</v>
      </c>
      <c r="K132" s="47"/>
    </row>
    <row r="133" spans="1:11" ht="37.5">
      <c r="A133" s="63"/>
      <c r="B133" s="63"/>
      <c r="C133" s="14"/>
      <c r="D133" s="43" t="s">
        <v>173</v>
      </c>
      <c r="E133" s="5"/>
      <c r="F133" s="15"/>
      <c r="G133" s="5"/>
      <c r="H133" s="58">
        <v>1000000</v>
      </c>
      <c r="I133" s="58"/>
      <c r="J133" s="58">
        <f t="shared" si="6"/>
        <v>1000000</v>
      </c>
      <c r="K133" s="47"/>
    </row>
    <row r="134" spans="1:11" ht="56.25">
      <c r="A134" s="63"/>
      <c r="B134" s="63"/>
      <c r="C134" s="14"/>
      <c r="D134" s="43" t="s">
        <v>130</v>
      </c>
      <c r="E134" s="5">
        <v>2997994</v>
      </c>
      <c r="F134" s="15">
        <v>99.2</v>
      </c>
      <c r="G134" s="5">
        <v>2977690</v>
      </c>
      <c r="H134" s="58">
        <v>1900000</v>
      </c>
      <c r="I134" s="58"/>
      <c r="J134" s="58">
        <f t="shared" si="6"/>
        <v>1900000</v>
      </c>
      <c r="K134" s="47"/>
    </row>
    <row r="135" spans="1:11" ht="47.25" customHeight="1">
      <c r="A135" s="63"/>
      <c r="B135" s="63"/>
      <c r="C135" s="14"/>
      <c r="D135" s="43" t="s">
        <v>61</v>
      </c>
      <c r="E135" s="5"/>
      <c r="F135" s="15"/>
      <c r="G135" s="5"/>
      <c r="H135" s="58">
        <v>100000</v>
      </c>
      <c r="I135" s="58"/>
      <c r="J135" s="58">
        <f t="shared" si="6"/>
        <v>100000</v>
      </c>
      <c r="K135" s="47"/>
    </row>
    <row r="136" spans="1:11" ht="56.25">
      <c r="A136" s="63"/>
      <c r="B136" s="63"/>
      <c r="C136" s="14"/>
      <c r="D136" s="43" t="s">
        <v>169</v>
      </c>
      <c r="E136" s="5"/>
      <c r="F136" s="15"/>
      <c r="G136" s="5"/>
      <c r="H136" s="58">
        <v>200000</v>
      </c>
      <c r="I136" s="58"/>
      <c r="J136" s="58">
        <f t="shared" si="6"/>
        <v>200000</v>
      </c>
      <c r="K136" s="47"/>
    </row>
    <row r="137" spans="1:11" ht="47.25" customHeight="1">
      <c r="A137" s="63"/>
      <c r="B137" s="63"/>
      <c r="C137" s="14"/>
      <c r="D137" s="43" t="s">
        <v>147</v>
      </c>
      <c r="E137" s="5"/>
      <c r="F137" s="15"/>
      <c r="G137" s="5"/>
      <c r="H137" s="58">
        <v>150000</v>
      </c>
      <c r="I137" s="58"/>
      <c r="J137" s="58">
        <f t="shared" si="6"/>
        <v>150000</v>
      </c>
      <c r="K137" s="47"/>
    </row>
    <row r="138" spans="1:11" ht="37.5">
      <c r="A138" s="63"/>
      <c r="B138" s="63"/>
      <c r="C138" s="14"/>
      <c r="D138" s="43" t="s">
        <v>62</v>
      </c>
      <c r="E138" s="5"/>
      <c r="F138" s="15"/>
      <c r="G138" s="5"/>
      <c r="H138" s="58">
        <v>100000</v>
      </c>
      <c r="I138" s="58"/>
      <c r="J138" s="58">
        <f t="shared" si="6"/>
        <v>100000</v>
      </c>
      <c r="K138" s="47"/>
    </row>
    <row r="139" spans="1:11" ht="93.75">
      <c r="A139" s="4">
        <v>180409</v>
      </c>
      <c r="B139" s="62" t="s">
        <v>88</v>
      </c>
      <c r="C139" s="10" t="s">
        <v>31</v>
      </c>
      <c r="D139" s="43" t="s">
        <v>194</v>
      </c>
      <c r="E139" s="5"/>
      <c r="F139" s="15"/>
      <c r="G139" s="5"/>
      <c r="H139" s="58"/>
      <c r="I139" s="58">
        <f>6750000</f>
        <v>6750000</v>
      </c>
      <c r="J139" s="58">
        <f t="shared" si="6"/>
        <v>6750000</v>
      </c>
      <c r="K139" s="47"/>
    </row>
    <row r="140" spans="1:156" s="3" customFormat="1" ht="58.5">
      <c r="A140" s="61"/>
      <c r="B140" s="61"/>
      <c r="C140" s="59" t="s">
        <v>117</v>
      </c>
      <c r="D140" s="12"/>
      <c r="E140" s="6"/>
      <c r="F140" s="40"/>
      <c r="G140" s="6"/>
      <c r="H140" s="57">
        <f>H141+H142</f>
        <v>398000</v>
      </c>
      <c r="I140" s="57">
        <f>I141+I142</f>
        <v>0</v>
      </c>
      <c r="J140" s="57">
        <f>J141+J142</f>
        <v>398000</v>
      </c>
      <c r="K140" s="4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18"/>
    </row>
    <row r="141" spans="1:156" s="3" customFormat="1" ht="18.75">
      <c r="A141" s="62" t="s">
        <v>10</v>
      </c>
      <c r="B141" s="62" t="s">
        <v>85</v>
      </c>
      <c r="C141" s="10" t="s">
        <v>11</v>
      </c>
      <c r="D141" s="11" t="s">
        <v>12</v>
      </c>
      <c r="E141" s="5"/>
      <c r="F141" s="15"/>
      <c r="G141" s="5"/>
      <c r="H141" s="58">
        <v>250000</v>
      </c>
      <c r="I141" s="56"/>
      <c r="J141" s="58">
        <f>I141+H141</f>
        <v>250000</v>
      </c>
      <c r="K141" s="4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18"/>
    </row>
    <row r="142" spans="1:11" s="2" customFormat="1" ht="18.75">
      <c r="A142" s="62" t="s">
        <v>23</v>
      </c>
      <c r="B142" s="62" t="s">
        <v>108</v>
      </c>
      <c r="C142" s="10" t="s">
        <v>42</v>
      </c>
      <c r="D142" s="11" t="s">
        <v>12</v>
      </c>
      <c r="E142" s="5"/>
      <c r="F142" s="15"/>
      <c r="G142" s="5"/>
      <c r="H142" s="58">
        <v>148000</v>
      </c>
      <c r="I142" s="56"/>
      <c r="J142" s="58">
        <f>I142+H142</f>
        <v>148000</v>
      </c>
      <c r="K142" s="47"/>
    </row>
    <row r="143" spans="1:11" s="2" customFormat="1" ht="78">
      <c r="A143" s="62"/>
      <c r="B143" s="62"/>
      <c r="C143" s="9" t="s">
        <v>190</v>
      </c>
      <c r="D143" s="11"/>
      <c r="E143" s="5"/>
      <c r="F143" s="15"/>
      <c r="G143" s="5"/>
      <c r="H143" s="57">
        <f>H144</f>
        <v>134100</v>
      </c>
      <c r="I143" s="57">
        <f>I144</f>
        <v>0</v>
      </c>
      <c r="J143" s="57">
        <f>J144</f>
        <v>134100</v>
      </c>
      <c r="K143" s="47"/>
    </row>
    <row r="144" spans="1:11" s="2" customFormat="1" ht="18.75">
      <c r="A144" s="62" t="s">
        <v>10</v>
      </c>
      <c r="B144" s="62" t="s">
        <v>85</v>
      </c>
      <c r="C144" s="10" t="s">
        <v>11</v>
      </c>
      <c r="D144" s="11" t="s">
        <v>12</v>
      </c>
      <c r="E144" s="5"/>
      <c r="F144" s="15"/>
      <c r="G144" s="5"/>
      <c r="H144" s="58">
        <v>134100</v>
      </c>
      <c r="I144" s="56"/>
      <c r="J144" s="58">
        <f>I144+H144</f>
        <v>134100</v>
      </c>
      <c r="K144" s="47"/>
    </row>
    <row r="145" spans="1:11" s="45" customFormat="1" ht="58.5">
      <c r="A145" s="61"/>
      <c r="B145" s="61"/>
      <c r="C145" s="9" t="s">
        <v>118</v>
      </c>
      <c r="D145" s="12"/>
      <c r="E145" s="6"/>
      <c r="F145" s="40"/>
      <c r="G145" s="6"/>
      <c r="H145" s="57">
        <f>H146</f>
        <v>30000</v>
      </c>
      <c r="I145" s="57">
        <f>I146</f>
        <v>0</v>
      </c>
      <c r="J145" s="57">
        <f>J146</f>
        <v>30000</v>
      </c>
      <c r="K145" s="47"/>
    </row>
    <row r="146" spans="1:11" s="2" customFormat="1" ht="18.75">
      <c r="A146" s="62" t="s">
        <v>10</v>
      </c>
      <c r="B146" s="62" t="s">
        <v>85</v>
      </c>
      <c r="C146" s="10" t="s">
        <v>11</v>
      </c>
      <c r="D146" s="11" t="s">
        <v>12</v>
      </c>
      <c r="E146" s="5"/>
      <c r="F146" s="15"/>
      <c r="G146" s="5"/>
      <c r="H146" s="58">
        <v>30000</v>
      </c>
      <c r="I146" s="58"/>
      <c r="J146" s="58">
        <f>I146+H146</f>
        <v>30000</v>
      </c>
      <c r="K146" s="47"/>
    </row>
    <row r="147" spans="1:11" ht="58.5">
      <c r="A147" s="64"/>
      <c r="B147" s="64"/>
      <c r="C147" s="59" t="s">
        <v>119</v>
      </c>
      <c r="D147" s="11"/>
      <c r="E147" s="16"/>
      <c r="F147" s="25"/>
      <c r="G147" s="16"/>
      <c r="H147" s="57">
        <f>H148</f>
        <v>40000</v>
      </c>
      <c r="I147" s="57">
        <f>I148</f>
        <v>0</v>
      </c>
      <c r="J147" s="57">
        <f>J148</f>
        <v>40000</v>
      </c>
      <c r="K147" s="47"/>
    </row>
    <row r="148" spans="1:11" ht="30" customHeight="1">
      <c r="A148" s="62" t="s">
        <v>10</v>
      </c>
      <c r="B148" s="62" t="s">
        <v>85</v>
      </c>
      <c r="C148" s="11" t="s">
        <v>11</v>
      </c>
      <c r="D148" s="11" t="s">
        <v>20</v>
      </c>
      <c r="E148" s="16"/>
      <c r="F148" s="25"/>
      <c r="G148" s="16"/>
      <c r="H148" s="58">
        <v>40000</v>
      </c>
      <c r="I148" s="58"/>
      <c r="J148" s="58">
        <f>I148+H148</f>
        <v>40000</v>
      </c>
      <c r="K148" s="79"/>
    </row>
    <row r="149" spans="1:11" ht="97.5">
      <c r="A149" s="64"/>
      <c r="B149" s="64"/>
      <c r="C149" s="59" t="s">
        <v>123</v>
      </c>
      <c r="D149" s="11"/>
      <c r="E149" s="16"/>
      <c r="F149" s="25"/>
      <c r="G149" s="16"/>
      <c r="H149" s="57">
        <f>H150</f>
        <v>500000</v>
      </c>
      <c r="I149" s="57">
        <f>I150</f>
        <v>0</v>
      </c>
      <c r="J149" s="57">
        <f>J150</f>
        <v>500000</v>
      </c>
      <c r="K149" s="47"/>
    </row>
    <row r="150" spans="1:11" ht="30.75" customHeight="1">
      <c r="A150" s="65">
        <v>250380</v>
      </c>
      <c r="B150" s="62" t="s">
        <v>109</v>
      </c>
      <c r="C150" s="11" t="s">
        <v>21</v>
      </c>
      <c r="D150" s="11" t="s">
        <v>12</v>
      </c>
      <c r="E150" s="16"/>
      <c r="F150" s="16"/>
      <c r="G150" s="16"/>
      <c r="H150" s="58">
        <v>500000</v>
      </c>
      <c r="I150" s="58"/>
      <c r="J150" s="58">
        <f>I150+H150</f>
        <v>500000</v>
      </c>
      <c r="K150" s="47"/>
    </row>
    <row r="151" spans="1:155" s="27" customFormat="1" ht="25.5" customHeight="1">
      <c r="A151" s="66"/>
      <c r="B151" s="66"/>
      <c r="C151" s="66" t="s">
        <v>22</v>
      </c>
      <c r="D151" s="66"/>
      <c r="E151" s="67"/>
      <c r="F151" s="67"/>
      <c r="G151" s="67"/>
      <c r="H151" s="57">
        <f>H149+H147+H145+H140+H71+H69+H53+H48+H46+H42+H34+H23+H13+H143</f>
        <v>256501646.07999998</v>
      </c>
      <c r="I151" s="57">
        <f>I149+I147+I145+I140+I71+I69+I53+I48+I46+I42+I34+I23+I13+I143</f>
        <v>55654538</v>
      </c>
      <c r="J151" s="57">
        <f>J149+J147+J145+J140+J71+J69+J53+J48+J46+J42+J34+J23+J13+J143</f>
        <v>312156184.08</v>
      </c>
      <c r="K151" s="47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</row>
    <row r="152" spans="4:11" s="26" customFormat="1" ht="28.5" customHeight="1">
      <c r="D152" s="44"/>
      <c r="E152" s="28"/>
      <c r="F152" s="88"/>
      <c r="G152" s="88"/>
      <c r="H152" s="78"/>
      <c r="I152" s="47"/>
      <c r="K152" s="79"/>
    </row>
    <row r="153" spans="4:11" s="26" customFormat="1" ht="28.5" customHeight="1">
      <c r="D153" s="44"/>
      <c r="E153" s="28"/>
      <c r="F153" s="88"/>
      <c r="G153" s="88"/>
      <c r="H153" s="78"/>
      <c r="I153" s="47"/>
      <c r="K153" s="47"/>
    </row>
    <row r="154" spans="4:11" s="26" customFormat="1" ht="28.5" customHeight="1">
      <c r="D154" s="44"/>
      <c r="E154" s="28"/>
      <c r="F154" s="88"/>
      <c r="G154" s="88"/>
      <c r="H154" s="78"/>
      <c r="I154" s="47"/>
      <c r="K154" s="47"/>
    </row>
    <row r="155" spans="4:11" s="26" customFormat="1" ht="28.5" customHeight="1">
      <c r="D155" s="44"/>
      <c r="E155" s="28"/>
      <c r="F155" s="88"/>
      <c r="G155" s="88"/>
      <c r="H155" s="78"/>
      <c r="I155" s="47"/>
      <c r="K155" s="47"/>
    </row>
    <row r="156" spans="1:155" s="82" customFormat="1" ht="27.75">
      <c r="A156" s="96" t="s">
        <v>148</v>
      </c>
      <c r="B156" s="96"/>
      <c r="C156" s="81"/>
      <c r="D156" s="81"/>
      <c r="G156" s="96"/>
      <c r="H156" s="96"/>
      <c r="I156" s="96" t="s">
        <v>149</v>
      </c>
      <c r="J156" s="96"/>
      <c r="K156" s="83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</row>
    <row r="157" spans="1:11" s="30" customFormat="1" ht="30" customHeight="1">
      <c r="A157" s="97"/>
      <c r="B157" s="97"/>
      <c r="C157" s="97"/>
      <c r="D157" s="71"/>
      <c r="E157" s="73"/>
      <c r="F157" s="97"/>
      <c r="G157" s="97"/>
      <c r="H157" s="69"/>
      <c r="I157" s="47"/>
      <c r="K157" s="47"/>
    </row>
    <row r="158" spans="1:11" s="39" customFormat="1" ht="30" customHeight="1">
      <c r="A158" s="48" t="s">
        <v>150</v>
      </c>
      <c r="B158" s="71"/>
      <c r="C158" s="72"/>
      <c r="D158" s="74"/>
      <c r="E158" s="75"/>
      <c r="F158" s="70"/>
      <c r="G158" s="70"/>
      <c r="H158" s="70"/>
      <c r="I158" s="47"/>
      <c r="J158" s="51"/>
      <c r="K158" s="47"/>
    </row>
    <row r="159" spans="1:11" s="39" customFormat="1" ht="30" customHeight="1">
      <c r="A159" s="98" t="s">
        <v>151</v>
      </c>
      <c r="B159" s="98"/>
      <c r="C159" s="49"/>
      <c r="D159" s="49"/>
      <c r="E159" s="50"/>
      <c r="F159" s="49"/>
      <c r="G159" s="49"/>
      <c r="H159" s="49"/>
      <c r="I159" s="47"/>
      <c r="J159" s="49"/>
      <c r="K159" s="47"/>
    </row>
    <row r="160" spans="1:11" s="39" customFormat="1" ht="30" customHeight="1">
      <c r="A160" s="98"/>
      <c r="B160" s="98"/>
      <c r="E160" s="51"/>
      <c r="H160" s="53"/>
      <c r="I160" s="47"/>
      <c r="J160" s="51"/>
      <c r="K160" s="47"/>
    </row>
    <row r="161" spans="1:155" s="30" customFormat="1" ht="39.75" customHeight="1">
      <c r="A161" s="94"/>
      <c r="B161" s="94"/>
      <c r="C161" s="94"/>
      <c r="D161" s="41"/>
      <c r="E161" s="42"/>
      <c r="F161" s="29"/>
      <c r="H161" s="54"/>
      <c r="I161" s="47"/>
      <c r="J161" s="29"/>
      <c r="K161" s="80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</row>
    <row r="162" spans="4:9" ht="18.75">
      <c r="D162" s="31"/>
      <c r="E162" s="32"/>
      <c r="F162" s="19"/>
      <c r="H162" s="52"/>
      <c r="I162" s="47"/>
    </row>
    <row r="163" spans="4:9" ht="18.75">
      <c r="D163" s="31"/>
      <c r="E163" s="32"/>
      <c r="F163" s="19"/>
      <c r="H163" s="52"/>
      <c r="I163" s="47"/>
    </row>
    <row r="164" spans="4:9" ht="18.75">
      <c r="D164" s="31"/>
      <c r="E164" s="32"/>
      <c r="F164" s="100" t="s">
        <v>185</v>
      </c>
      <c r="G164" s="101"/>
      <c r="H164" s="57">
        <f>236457319.94+3000000+297000</f>
        <v>239754319.94</v>
      </c>
      <c r="I164" s="57"/>
    </row>
    <row r="165" spans="4:9" ht="18.75">
      <c r="D165" s="31"/>
      <c r="E165" s="32"/>
      <c r="F165" s="100" t="s">
        <v>186</v>
      </c>
      <c r="G165" s="101"/>
      <c r="H165" s="57">
        <v>4600000</v>
      </c>
      <c r="I165" s="57"/>
    </row>
    <row r="166" spans="4:9" ht="18.75">
      <c r="D166" s="31"/>
      <c r="E166" s="32"/>
      <c r="F166" s="100" t="s">
        <v>187</v>
      </c>
      <c r="G166" s="101"/>
      <c r="H166" s="57">
        <v>9417041</v>
      </c>
      <c r="I166" s="57"/>
    </row>
    <row r="167" spans="4:155" s="35" customFormat="1" ht="19.5">
      <c r="D167" s="21"/>
      <c r="E167" s="33"/>
      <c r="F167" s="100" t="s">
        <v>188</v>
      </c>
      <c r="G167" s="101"/>
      <c r="H167" s="57">
        <v>2724000</v>
      </c>
      <c r="I167" s="57"/>
      <c r="J167" s="34"/>
      <c r="K167" s="80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</row>
    <row r="168" spans="6:8" ht="18.75">
      <c r="F168" s="100" t="s">
        <v>189</v>
      </c>
      <c r="G168" s="101"/>
      <c r="H168" s="57">
        <v>6285.14</v>
      </c>
    </row>
    <row r="169" ht="18.75">
      <c r="H169" s="52"/>
    </row>
    <row r="170" ht="18.75">
      <c r="H170" s="52"/>
    </row>
    <row r="171" ht="18.75">
      <c r="H171" s="52"/>
    </row>
    <row r="172" ht="18.75">
      <c r="H172" s="52"/>
    </row>
    <row r="173" ht="18.75">
      <c r="H173" s="52"/>
    </row>
    <row r="174" ht="18.75">
      <c r="H174" s="52"/>
    </row>
    <row r="175" ht="18.75">
      <c r="H175" s="52"/>
    </row>
    <row r="176" ht="18.75">
      <c r="H176" s="52"/>
    </row>
    <row r="177" ht="18.75">
      <c r="H177" s="52"/>
    </row>
    <row r="178" ht="18.75">
      <c r="H178" s="52"/>
    </row>
    <row r="179" ht="18.75">
      <c r="H179" s="52"/>
    </row>
    <row r="180" ht="18.75">
      <c r="H180" s="52"/>
    </row>
    <row r="181" ht="18.75">
      <c r="H181" s="52"/>
    </row>
    <row r="182" ht="18.75">
      <c r="H182" s="52"/>
    </row>
    <row r="183" ht="18.75">
      <c r="H183" s="52"/>
    </row>
    <row r="184" ht="18.75">
      <c r="H184" s="52"/>
    </row>
    <row r="185" ht="18.75">
      <c r="H185" s="52"/>
    </row>
    <row r="186" ht="18.75">
      <c r="H186" s="52"/>
    </row>
    <row r="187" ht="18.75">
      <c r="H187" s="52"/>
    </row>
    <row r="188" ht="18.75">
      <c r="H188" s="52"/>
    </row>
    <row r="189" ht="18.75">
      <c r="H189" s="52"/>
    </row>
    <row r="190" ht="18.75">
      <c r="H190" s="52"/>
    </row>
    <row r="191" ht="18.75">
      <c r="H191" s="52"/>
    </row>
    <row r="192" ht="18.75">
      <c r="H192" s="52"/>
    </row>
    <row r="193" ht="18.75">
      <c r="H193" s="52"/>
    </row>
    <row r="194" ht="18.75">
      <c r="H194" s="52"/>
    </row>
    <row r="195" ht="18.75">
      <c r="H195" s="52"/>
    </row>
    <row r="196" ht="18.75">
      <c r="H196" s="52"/>
    </row>
    <row r="197" ht="18.75">
      <c r="H197" s="52"/>
    </row>
    <row r="198" ht="18.75">
      <c r="H198" s="52"/>
    </row>
    <row r="199" ht="18.75">
      <c r="H199" s="52"/>
    </row>
    <row r="200" ht="18.75">
      <c r="H200" s="52"/>
    </row>
    <row r="201" ht="18.75">
      <c r="H201" s="52"/>
    </row>
    <row r="202" ht="18.75">
      <c r="H202" s="52"/>
    </row>
    <row r="203" ht="18.75">
      <c r="H203" s="52"/>
    </row>
    <row r="204" ht="18.75">
      <c r="H204" s="52"/>
    </row>
    <row r="205" ht="18.75">
      <c r="H205" s="52"/>
    </row>
    <row r="206" ht="18.75">
      <c r="H206" s="52"/>
    </row>
    <row r="207" ht="18.75">
      <c r="H207" s="52"/>
    </row>
    <row r="208" ht="18.75">
      <c r="H208" s="52"/>
    </row>
    <row r="209" ht="18.75">
      <c r="H209" s="52"/>
    </row>
    <row r="210" ht="18.75">
      <c r="H210" s="52"/>
    </row>
    <row r="211" ht="18.75">
      <c r="H211" s="52"/>
    </row>
    <row r="212" ht="18.75">
      <c r="H212" s="52"/>
    </row>
    <row r="213" ht="18.75">
      <c r="H213" s="52"/>
    </row>
    <row r="214" ht="18.75">
      <c r="H214" s="52"/>
    </row>
    <row r="215" ht="18.75">
      <c r="H215" s="52"/>
    </row>
    <row r="216" ht="18.75">
      <c r="H216" s="52"/>
    </row>
    <row r="217" ht="18.75">
      <c r="H217" s="52"/>
    </row>
    <row r="218" ht="18.75">
      <c r="H218" s="52"/>
    </row>
    <row r="219" ht="18.75">
      <c r="H219" s="52"/>
    </row>
    <row r="220" ht="18.75">
      <c r="H220" s="52"/>
    </row>
    <row r="221" ht="18.75">
      <c r="H221" s="52"/>
    </row>
    <row r="222" ht="18.75">
      <c r="H222" s="52"/>
    </row>
    <row r="223" ht="18.75">
      <c r="H223" s="52"/>
    </row>
    <row r="224" ht="18.75">
      <c r="H224" s="52"/>
    </row>
    <row r="225" ht="18.75">
      <c r="H225" s="52"/>
    </row>
    <row r="226" ht="18.75">
      <c r="H226" s="52"/>
    </row>
    <row r="227" ht="18.75">
      <c r="H227" s="52"/>
    </row>
    <row r="228" ht="18.75">
      <c r="H228" s="52"/>
    </row>
    <row r="229" ht="18.75">
      <c r="H229" s="52"/>
    </row>
    <row r="230" ht="18.75">
      <c r="H230" s="52"/>
    </row>
    <row r="231" ht="18.75">
      <c r="H231" s="52"/>
    </row>
    <row r="232" ht="18.75">
      <c r="H232" s="52"/>
    </row>
    <row r="233" ht="18.75">
      <c r="H233" s="52"/>
    </row>
    <row r="234" ht="18.75">
      <c r="H234" s="52"/>
    </row>
    <row r="235" ht="18.75">
      <c r="H235" s="52"/>
    </row>
    <row r="236" ht="18.75">
      <c r="H236" s="52"/>
    </row>
    <row r="237" ht="18.75">
      <c r="H237" s="52"/>
    </row>
    <row r="238" ht="18.75">
      <c r="H238" s="52"/>
    </row>
    <row r="239" ht="18.75">
      <c r="H239" s="52"/>
    </row>
    <row r="240" ht="18.75">
      <c r="H240" s="52"/>
    </row>
    <row r="241" ht="18.75">
      <c r="H241" s="52"/>
    </row>
    <row r="242" ht="18.75">
      <c r="H242" s="52"/>
    </row>
    <row r="243" ht="18.75">
      <c r="H243" s="52"/>
    </row>
    <row r="244" ht="18.75">
      <c r="H244" s="52"/>
    </row>
    <row r="245" ht="18.75">
      <c r="H245" s="52"/>
    </row>
    <row r="246" ht="18.75">
      <c r="H246" s="52"/>
    </row>
    <row r="247" ht="18.75">
      <c r="H247" s="52"/>
    </row>
    <row r="248" ht="18.75">
      <c r="H248" s="52"/>
    </row>
    <row r="249" ht="18.75">
      <c r="H249" s="52"/>
    </row>
    <row r="250" ht="18.75">
      <c r="H250" s="52"/>
    </row>
    <row r="251" ht="18.75">
      <c r="H251" s="52"/>
    </row>
    <row r="252" ht="18.75">
      <c r="H252" s="52"/>
    </row>
    <row r="253" ht="18.75">
      <c r="H253" s="52"/>
    </row>
    <row r="254" ht="18.75">
      <c r="H254" s="52"/>
    </row>
    <row r="255" ht="18.75">
      <c r="H255" s="52"/>
    </row>
    <row r="256" ht="18.75">
      <c r="H256" s="52"/>
    </row>
    <row r="257" ht="18.75">
      <c r="H257" s="52"/>
    </row>
    <row r="258" ht="18.75">
      <c r="H258" s="52"/>
    </row>
    <row r="259" ht="18.75">
      <c r="H259" s="52"/>
    </row>
    <row r="260" ht="18.75">
      <c r="H260" s="52"/>
    </row>
    <row r="261" ht="18.75">
      <c r="H261" s="52"/>
    </row>
    <row r="262" ht="18.75">
      <c r="H262" s="52"/>
    </row>
    <row r="263" ht="18.75">
      <c r="H263" s="52"/>
    </row>
    <row r="264" ht="18.75">
      <c r="H264" s="52"/>
    </row>
    <row r="265" ht="18.75">
      <c r="H265" s="52"/>
    </row>
    <row r="266" ht="18.75">
      <c r="H266" s="52"/>
    </row>
    <row r="267" ht="18.75">
      <c r="H267" s="52"/>
    </row>
    <row r="268" ht="18.75">
      <c r="H268" s="52"/>
    </row>
    <row r="269" ht="18.75">
      <c r="H269" s="52"/>
    </row>
    <row r="270" ht="18.75">
      <c r="H270" s="52"/>
    </row>
    <row r="271" ht="18.75">
      <c r="H271" s="52"/>
    </row>
  </sheetData>
  <sheetProtection/>
  <mergeCells count="34">
    <mergeCell ref="F168:G168"/>
    <mergeCell ref="F164:G164"/>
    <mergeCell ref="F165:G165"/>
    <mergeCell ref="F166:G166"/>
    <mergeCell ref="F167:G167"/>
    <mergeCell ref="F1:J1"/>
    <mergeCell ref="F2:J2"/>
    <mergeCell ref="F3:J3"/>
    <mergeCell ref="F4:J4"/>
    <mergeCell ref="I156:J156"/>
    <mergeCell ref="A157:C157"/>
    <mergeCell ref="F157:G157"/>
    <mergeCell ref="A160:B160"/>
    <mergeCell ref="A159:B159"/>
    <mergeCell ref="A156:B156"/>
    <mergeCell ref="G156:H156"/>
    <mergeCell ref="H10:H11"/>
    <mergeCell ref="A161:C161"/>
    <mergeCell ref="F152:G152"/>
    <mergeCell ref="G10:G11"/>
    <mergeCell ref="A10:A11"/>
    <mergeCell ref="C10:C11"/>
    <mergeCell ref="B10:B11"/>
    <mergeCell ref="E10:E11"/>
    <mergeCell ref="F5:J5"/>
    <mergeCell ref="F153:G153"/>
    <mergeCell ref="F154:G154"/>
    <mergeCell ref="F155:G155"/>
    <mergeCell ref="J10:J11"/>
    <mergeCell ref="A7:J7"/>
    <mergeCell ref="I10:I11"/>
    <mergeCell ref="A8:J8"/>
    <mergeCell ref="D10:D11"/>
    <mergeCell ref="F10:F11"/>
  </mergeCells>
  <printOptions horizontalCentered="1"/>
  <pageMargins left="0.3937007874015748" right="0.3937007874015748" top="1.3779527559055118" bottom="0.3937007874015748" header="0.4330708661417323" footer="0.1968503937007874"/>
  <pageSetup fitToHeight="14" fitToWidth="1" horizontalDpi="600" verticalDpi="600" orientation="landscape" paperSize="9" scale="55" r:id="rId1"/>
  <headerFooter alignWithMargins="0">
    <oddFooter>&amp;R&amp;"Times New Roman,обычный"&amp;18Сторінка &amp;P</oddFooter>
  </headerFooter>
  <rowBreaks count="1" manualBreakCount="1">
    <brk id="27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Alex Sun</cp:lastModifiedBy>
  <cp:lastPrinted>2016-01-13T11:53:39Z</cp:lastPrinted>
  <dcterms:created xsi:type="dcterms:W3CDTF">2011-11-24T09:09:31Z</dcterms:created>
  <dcterms:modified xsi:type="dcterms:W3CDTF">2016-01-13T11:53:48Z</dcterms:modified>
  <cp:category/>
  <cp:version/>
  <cp:contentType/>
  <cp:contentStatus/>
</cp:coreProperties>
</file>