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425" activeTab="3"/>
  </bookViews>
  <sheets>
    <sheet name="Додаток2" sheetId="1" r:id="rId1"/>
    <sheet name="Додаток3" sheetId="2" r:id="rId2"/>
    <sheet name="Додаток 4" sheetId="3" r:id="rId3"/>
    <sheet name="Додаток 1" sheetId="4" r:id="rId4"/>
  </sheets>
  <definedNames>
    <definedName name="_xlnm.Print_Titles" localSheetId="1">'Додаток3'!$9:$9</definedName>
    <definedName name="_xlnm.Print_Area" localSheetId="1">'Додаток3'!$A$1:$L$53</definedName>
  </definedNames>
  <calcPr fullCalcOnLoad="1"/>
</workbook>
</file>

<file path=xl/sharedStrings.xml><?xml version="1.0" encoding="utf-8"?>
<sst xmlns="http://schemas.openxmlformats.org/spreadsheetml/2006/main" count="534" uniqueCount="363">
  <si>
    <t>загальний фонд</t>
  </si>
  <si>
    <t>Обсяг витрат</t>
  </si>
  <si>
    <t>Всього на виконання Програми</t>
  </si>
  <si>
    <t xml:space="preserve">                                                     </t>
  </si>
  <si>
    <t>Відповідальний виконавець</t>
  </si>
  <si>
    <t>у тому числі кошти міського бюджету</t>
  </si>
  <si>
    <t>тис. грн.</t>
  </si>
  <si>
    <t>інші джерела (власні кошти КП СМР «Електроав тотранс»)</t>
  </si>
  <si>
    <t xml:space="preserve">Виконавчий комітет  Сумської міської ради, 
КП СМР
«Електроавтотранс» 
</t>
  </si>
  <si>
    <t xml:space="preserve">                                                                   </t>
  </si>
  <si>
    <t>спеціаль-ний фонд</t>
  </si>
  <si>
    <t xml:space="preserve">Виконавчий комітет  Сумської міської ради, 
КП СМР
«Електроавтотранс» </t>
  </si>
  <si>
    <t>Напрями діяльності (підпрограми), завдання та заходи</t>
  </si>
  <si>
    <t>№ з/п</t>
  </si>
  <si>
    <t>Пріоритетні завдання</t>
  </si>
  <si>
    <t>Перелік заходів програми</t>
  </si>
  <si>
    <t>Строк викона-ння заходу</t>
  </si>
  <si>
    <t>Виконавці</t>
  </si>
  <si>
    <t>всього</t>
  </si>
  <si>
    <t>Очікуваний результат</t>
  </si>
  <si>
    <t>Орієнтовні обсяги фінансування (вартість) тис. грн., у тому числі по роках</t>
  </si>
  <si>
    <t>1.</t>
  </si>
  <si>
    <t xml:space="preserve">1.1. Оновлення парку тролейбусів </t>
  </si>
  <si>
    <t>2.</t>
  </si>
  <si>
    <t>ВСЬОГО</t>
  </si>
  <si>
    <t>в тому числі</t>
  </si>
  <si>
    <t>Разом</t>
  </si>
  <si>
    <t>Загальний фонд</t>
  </si>
  <si>
    <t>Всього на виконання програми, тис. грн.</t>
  </si>
  <si>
    <t>Всього на виконання підпрограми 1, тис. грн.</t>
  </si>
  <si>
    <t>Показники виконання:</t>
  </si>
  <si>
    <t>кількість одиниць комунального електротранспорту необхідного  для забезпечення потреб населення, од.</t>
  </si>
  <si>
    <t>кількість комунального електротранспорту, що необхідно списати, од.</t>
  </si>
  <si>
    <t>Показник продукту:</t>
  </si>
  <si>
    <t>Показник  продуктивності (ефективності):</t>
  </si>
  <si>
    <t>Показник результативності (якості):</t>
  </si>
  <si>
    <t>відсоток придбаних тролейбусів до їх загальної кількості, %</t>
  </si>
  <si>
    <t>Показник затрат (вхідних ресурсів):</t>
  </si>
  <si>
    <t>загальна протяжність контактної мережі, км</t>
  </si>
  <si>
    <t>Показники продукту:</t>
  </si>
  <si>
    <t>Показники продуктивності (ефективності):</t>
  </si>
  <si>
    <t>Показники  результативності (якості) :</t>
  </si>
  <si>
    <t>Всього на виконання підпрограми 3, тис. грн.</t>
  </si>
  <si>
    <t>кількість комунальних підприємств, яким планується відшкодовувати різницю в тарифах, од.</t>
  </si>
  <si>
    <t>Спеціаль-ний фонд</t>
  </si>
  <si>
    <t>Додаток 3</t>
  </si>
  <si>
    <r>
      <t>Показник затрат (вхідних ресурсів)</t>
    </r>
    <r>
      <rPr>
        <sz val="12"/>
        <rFont val="Times New Roman"/>
        <family val="1"/>
      </rPr>
      <t>:</t>
    </r>
  </si>
  <si>
    <t>середня вартість  1 машини для обслуговування контактної мережі, тис. грн.</t>
  </si>
  <si>
    <t>Виконком Сумської міської ради, КП СМР "Електроавтотранс"</t>
  </si>
  <si>
    <t>КП СМР "Електроавтотранс"</t>
  </si>
  <si>
    <t xml:space="preserve">1.1.1.Придбання  рухомого складу тролейбусів 
</t>
  </si>
  <si>
    <t>залучені (кредитні) кошти</t>
  </si>
  <si>
    <t>Підвищення якості та доступності транспортних послуг, що надаються міським електротранспортом, поліпшення екологічного стану міста</t>
  </si>
  <si>
    <t xml:space="preserve">КП СМР
«Електроавтотранс» </t>
  </si>
  <si>
    <t>Відповідальні виконавці, КПКВК, завдання програми, результативні показники</t>
  </si>
  <si>
    <t>загальна протяжність кабельних ліній 6 кВ, тис. км</t>
  </si>
  <si>
    <t>кількість комплектів для диспетчерського пункту телеуправління тяговими підстанціями (телемеханіка), що необхідно придбати, од.</t>
  </si>
  <si>
    <t>середня вартість  1 комплекту для диспетчерського пункту телеуправління тяговими підстанціями (телемеханіка), тис. грн.</t>
  </si>
  <si>
    <t>відсоток придбаних машин для обслуговування контактної мережі до їх загальної кількості,  %</t>
  </si>
  <si>
    <t>відсоток заміненого обладнання (модульна комплектна тягова підстанція), до його загальної кількості,  %</t>
  </si>
  <si>
    <t>відсоток придбаних комплектів для диспетчерського пункту телеуправління тяговими підстанціями (телемеханіка) до їх загальної кількості,  %</t>
  </si>
  <si>
    <t>середні затрати на виконання робіт із обстеження пасажиропотоку на  1 маршруті, грн.</t>
  </si>
  <si>
    <t>Відсток маршрутів руху, охоплених обстеженням пасажиропотоку, %</t>
  </si>
  <si>
    <t>=Додаток4!D460</t>
  </si>
  <si>
    <t>Виконком СМР, КП СМР "Електроавтотранс"</t>
  </si>
  <si>
    <t>Завдання, КПКВК</t>
  </si>
  <si>
    <t>сума ПДВ  за придбані тролейбуси за залучені (кредитні) кошти з розрахунку на 1 тролейбус, грн.</t>
  </si>
  <si>
    <t>відсоток сплаченого ПДВ за придбані тролейбуси за залучені (кредитні) кошти, %</t>
  </si>
  <si>
    <t>інші джерела (власні кошти КП СМР "Електроав-тотранс")</t>
  </si>
  <si>
    <t>інші джерела (власні кошти КП СМР «Електроав-тотранс»)</t>
  </si>
  <si>
    <t xml:space="preserve">2.2. Відновлення технічного ресурсу існуючого парку комунального автотранспорту
</t>
  </si>
  <si>
    <t>3.</t>
  </si>
  <si>
    <r>
      <t xml:space="preserve">Завдання 2. </t>
    </r>
    <r>
      <rPr>
        <sz val="12"/>
        <rFont val="Times New Roman"/>
        <family val="1"/>
      </rPr>
      <t>Відновлення технічного ресурсу існуючого парку комунального автотранспорту</t>
    </r>
    <r>
      <rPr>
        <b/>
        <sz val="12"/>
        <rFont val="Times New Roman"/>
        <family val="1"/>
      </rPr>
      <t xml:space="preserve">
</t>
    </r>
  </si>
  <si>
    <t xml:space="preserve">Виконавчий комітет  Сумської міської ради, КП СМР
«Електроавтотранс» </t>
  </si>
  <si>
    <t>загальна (балансова) кількість комунального електротранспорту, що забезпечує потреби населення, од.</t>
  </si>
  <si>
    <t>загальна кількість машин для обслуговування контактної мережі на балансі підприємства, од.</t>
  </si>
  <si>
    <t>кількість машин для обслуговування контактної мережі, що буде придбана, од.</t>
  </si>
  <si>
    <t>кількість комплектів для диспетчерського пункту телеуправління тяговими підстанціями (телемеханіка), що буде придбана, од.</t>
  </si>
  <si>
    <r>
      <rPr>
        <b/>
        <sz val="12"/>
        <rFont val="Times New Roman"/>
        <family val="1"/>
      </rPr>
      <t>Завдання 1.</t>
    </r>
    <r>
      <rPr>
        <sz val="12"/>
        <rFont val="Times New Roman"/>
        <family val="1"/>
      </rPr>
      <t xml:space="preserve"> Вивчення транспортного попиту КПКВК 0217450</t>
    </r>
  </si>
  <si>
    <t>Додаток 2</t>
  </si>
  <si>
    <t>у тому числі кошти  бюджету Сумської міської ОТГ</t>
  </si>
  <si>
    <t>у тому числі кошти бюджету Сумської міської ОТГ</t>
  </si>
  <si>
    <t>Обсяг коштів, які пропонується залучити на виконання програми</t>
  </si>
  <si>
    <t>Етапи виконання програми</t>
  </si>
  <si>
    <t xml:space="preserve">Усього витрат на виконання програми </t>
  </si>
  <si>
    <t>І</t>
  </si>
  <si>
    <t>ІІ</t>
  </si>
  <si>
    <t>ІІІ</t>
  </si>
  <si>
    <t>Обсяг ресурсів, усього, у тому числі:</t>
  </si>
  <si>
    <t>державний бюджет</t>
  </si>
  <si>
    <t>обласний бюджет</t>
  </si>
  <si>
    <t>Додаток 4</t>
  </si>
  <si>
    <r>
      <rPr>
        <b/>
        <sz val="12"/>
        <rFont val="Times New Roman"/>
        <family val="1"/>
      </rPr>
      <t>Відповідальний виконавець:</t>
    </r>
    <r>
      <rPr>
        <sz val="12"/>
        <rFont val="Times New Roman"/>
        <family val="1"/>
      </rPr>
      <t xml:space="preserve"> Виконком СМР (відділ транспорту, зв'язку та телекомунікаційних послуг  СМР, відділ бухгалтерського обліку та звітності СМР), департамент соціального захисту населення СМР, Інвестор, перевізники м. Суми</t>
    </r>
  </si>
  <si>
    <r>
      <t>Відповідальний виконавець</t>
    </r>
    <r>
      <rPr>
        <sz val="12"/>
        <rFont val="Times New Roman"/>
        <family val="1"/>
      </rPr>
      <t>: Виконком СМР (відділ транспорту, звязку та телекомунікаційних послуг),  КП СМР «Електроавтотранс», управління капітального будівництва та дорожнього господарства СМР</t>
    </r>
  </si>
  <si>
    <r>
      <t xml:space="preserve">Відповідальний виконавець: </t>
    </r>
    <r>
      <rPr>
        <sz val="12"/>
        <rFont val="Times New Roman"/>
        <family val="1"/>
      </rPr>
      <t>Виконком СМР (відділ транспорту, звязку та телекомунікаційних послуг СМР)</t>
    </r>
  </si>
  <si>
    <t>кількість безконтактних персоніфікованих карток для безоплатного проїзду пільгових категорій пасажирів у міському пасажирському транспорті, що планується емітувати, од.</t>
  </si>
  <si>
    <t>середня вартість емісії 1 безконтактної персоніфікованої картки для безоплатного проїзду пільгових категорій пасажирів у міському пасажирському транспорт, грн.</t>
  </si>
  <si>
    <t>кошти інших джерел, а саме:</t>
  </si>
  <si>
    <t>власні кошти КП СМР «Електроавтотранс"</t>
  </si>
  <si>
    <t>4.</t>
  </si>
  <si>
    <t>Джерела фінансування</t>
  </si>
  <si>
    <t>Всього на виконання підпрограми 4, тис. грн.</t>
  </si>
  <si>
    <t>не потребує коштів</t>
  </si>
  <si>
    <t xml:space="preserve"> КП СМР "Електроав-тотранс"</t>
  </si>
  <si>
    <t xml:space="preserve">Департа-мент соціально-го захисту населення СМР </t>
  </si>
  <si>
    <t>Надання інформації про пільговиків, які перебувають на обліку в ЄДАРП відповідно до чинного законодавства</t>
  </si>
  <si>
    <t xml:space="preserve"> </t>
  </si>
  <si>
    <t>Виконком СМР, КП СМР "Електро-автотранс"</t>
  </si>
  <si>
    <t>Виконком Сумської міської ради, КП СМР "Електро-автотранс"</t>
  </si>
  <si>
    <t xml:space="preserve">бюджет Сумської МТГ </t>
  </si>
  <si>
    <t>бюджет Сумської МТГ</t>
  </si>
  <si>
    <t>кількість затверджених автобусних маршрутів  пасажирського транспорту (з урахуванням приміських маршрутів, що не виходять за межі Сумської міської територіальної громади), од.</t>
  </si>
  <si>
    <t>кількість затверджених тролейбусних маршрутів , од.</t>
  </si>
  <si>
    <t>Додаток 1</t>
  </si>
  <si>
    <t>бюджет Сумської МТГ (шляхом поповнення статутного капіталу)</t>
  </si>
  <si>
    <t>відсоток заміненого обладнання (одноагрегатна модульна комплектна тягова підстанція), до його загальної кількості,  %</t>
  </si>
  <si>
    <t xml:space="preserve">Програми розвитку та вдосконалення пасажирського транспорту і мобільності на території Сумської міської територіальної громади 
на 2022-2024 роки
</t>
  </si>
  <si>
    <t xml:space="preserve">Перелік завдань  Програми розвитку та вдосконалення пасажирського транспорту і мобільності на території Сумської міської територіальної громади 
на 2022-2024 роки  </t>
  </si>
  <si>
    <t xml:space="preserve">    Результативні показники виконання завдань Програми розвитку та вдосконалення пасажирського транспорту і мобільності на території Сумської міської територіальної громади 
на 2022-2024 роки
</t>
  </si>
  <si>
    <t>Підпрограма 1. "Розвиток та вдосконалення електротранспорту"</t>
  </si>
  <si>
    <t>2022-2024 роки</t>
  </si>
  <si>
    <t xml:space="preserve">2023 (прогноз) </t>
  </si>
  <si>
    <t xml:space="preserve">2024 (прогноз) </t>
  </si>
  <si>
    <t>1.2.Відновлення технічного  ресурсу існуючого парку рухомого складу міського електротранспорту</t>
  </si>
  <si>
    <t>1.2.1.Проведення середніх ремонтів тролейбусів</t>
  </si>
  <si>
    <t>1.3. Збереження і розвиток електротранспортної інфраструктури</t>
  </si>
  <si>
    <t>1.3.1.Придбання  машини типу АТ-70М для обслуговування контактної мережі</t>
  </si>
  <si>
    <t>2022 рік</t>
  </si>
  <si>
    <t>1.3.2. Придбання модульної комплектної тягової підстанції для міського електротранспорту</t>
  </si>
  <si>
    <t>2024 рік</t>
  </si>
  <si>
    <t>1.5.Капітальний ремонт кабельних мереж</t>
  </si>
  <si>
    <t>2023 рік</t>
  </si>
  <si>
    <t xml:space="preserve">1.6.1. Модернізація електрообладнання підстанції Депо РУ-0,4кВ </t>
  </si>
  <si>
    <t>Підпрограма 2. "Розвиток пасажирського автотранспорту"</t>
  </si>
  <si>
    <t>2.1.Оновлення парку комунального автотранспорту</t>
  </si>
  <si>
    <t>2.1.1.Придбання рухомого складу автобусів середньої місткості</t>
  </si>
  <si>
    <t>2.2.1. Проведення середніх ремонтів автобусів</t>
  </si>
  <si>
    <r>
      <t>Підпрограма 3. "Забезпечення сталого функціонування підприємств транспортної галузі "</t>
    </r>
  </si>
  <si>
    <t>3.2.Придбання спеціалізованої техніки</t>
  </si>
  <si>
    <t>4.1.1. Встановлення та облаштування пунктів прокату (павільйони для зберігання, касові апарати)</t>
  </si>
  <si>
    <t>Виконком СМР, КП "Паркінг" СМР</t>
  </si>
  <si>
    <t>4.1. Створення муніципальної мережі прокату велосипедів</t>
  </si>
  <si>
    <t>Підпрограма 5. "Організація перевезення пасажирів на маршрутах пасажирського транспорту, що не виходять за межі  Сумської міської територіальної громади "</t>
  </si>
  <si>
    <t>Підпрограма 6. "Впровадження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t>
  </si>
  <si>
    <t>5.</t>
  </si>
  <si>
    <t>5.1.Вивчення транспортного попиту</t>
  </si>
  <si>
    <t>6.</t>
  </si>
  <si>
    <t>6.1.1.Виготовлення пільгових електронних квитків</t>
  </si>
  <si>
    <t>6.1.2. Надання інформації, необхідної для виготовлення персоніфікованих безконтактних карток відповідно до чинного законодавства (для пільгової категорії пасажирів)</t>
  </si>
  <si>
    <t>Підвищення якості та комфортабельності пасажирських перевезень, безпеки транспортних послуг, що надаються міським електротранспортом; поліпшення екологічного стану міста</t>
  </si>
  <si>
    <t>Підвищення ефективності роботи міського електротранспорту</t>
  </si>
  <si>
    <t>Підвищення ефективності та надійності роботи міського електротранспорту</t>
  </si>
  <si>
    <r>
      <t>Підвищення якості та комфортабельності пасажирських перевезень,</t>
    </r>
    <r>
      <rPr>
        <sz val="12"/>
        <color indexed="8"/>
        <rFont val="Times New Roman"/>
        <family val="1"/>
      </rPr>
      <t xml:space="preserve"> безпеки транспортних послуг, що надаються міським комунальним автотранспортом</t>
    </r>
  </si>
  <si>
    <t>Підвищення якості та безпеки транспортних послуг, що надаються міським комунальним автотранспортом</t>
  </si>
  <si>
    <t>Покращення умов праці водіїв та кондукторів КП СМР "Електроавтотранс"</t>
  </si>
  <si>
    <t>Покращення екологічного стану міста, оздоровлення населення територіальної громади</t>
  </si>
  <si>
    <t>Створення передумов для муніципальної мережі прокату велосипедів</t>
  </si>
  <si>
    <t>Інформування населення Сумської міської територіальної громади щодо муніципальної мережі прокату велосипедів</t>
  </si>
  <si>
    <t xml:space="preserve">Забезпечення пільгової категорії правом безкоштовного проїзду </t>
  </si>
  <si>
    <t xml:space="preserve">4.1.2. Придбання велосипедів, безпекового обладнання та ремонтного обладнання </t>
  </si>
  <si>
    <t>4.1.3. Промоція муніципального велопрокату</t>
  </si>
  <si>
    <t>2023 рік (прогноз)</t>
  </si>
  <si>
    <t>2024 рік (прогноз)</t>
  </si>
  <si>
    <t>бюджет Сумської міської територіальної громади</t>
  </si>
  <si>
    <r>
      <t xml:space="preserve">Завдання 2. </t>
    </r>
    <r>
      <rPr>
        <sz val="12"/>
        <rFont val="Times New Roman"/>
        <family val="1"/>
      </rPr>
      <t xml:space="preserve">Відновлення технічного  ресурсу існуючого парку рухомого складу міського електротранспорту  </t>
    </r>
  </si>
  <si>
    <t xml:space="preserve">
КП СМР
«Електроавтотранс» </t>
  </si>
  <si>
    <r>
      <t>Завдання 3</t>
    </r>
    <r>
      <rPr>
        <sz val="12"/>
        <rFont val="Times New Roman"/>
        <family val="1"/>
      </rPr>
      <t>. Збереження і розвиток електротранспортної інфраструктури  КПКВК 0217670</t>
    </r>
  </si>
  <si>
    <t>Упраління капітального будівни-цтва та дорожнього господарства СМР</t>
  </si>
  <si>
    <r>
      <t>Підпрограма 2.</t>
    </r>
    <r>
      <rPr>
        <sz val="12"/>
        <rFont val="Times New Roman"/>
        <family val="1"/>
      </rPr>
      <t xml:space="preserve">  "Розвиток пасажирського автотранспорту"</t>
    </r>
  </si>
  <si>
    <r>
      <t>Мета:</t>
    </r>
    <r>
      <rPr>
        <sz val="12"/>
        <rFont val="Times New Roman"/>
        <family val="1"/>
      </rPr>
      <t xml:space="preserve"> надання населенню Сумської міської територіальної громади доступних і якісних послуг із пасажирських перевезень міським електроранспортом, покращення екологічної ситуації</t>
    </r>
  </si>
  <si>
    <r>
      <t>Мета:</t>
    </r>
    <r>
      <rPr>
        <sz val="12"/>
        <rFont val="Times New Roman"/>
        <family val="1"/>
      </rPr>
      <t xml:space="preserve"> надання населенню Сумської міської територіальної громади доступних і якісних послуг із пасажирських перевезень комунальним автотранспортом</t>
    </r>
  </si>
  <si>
    <r>
      <t>Завдання 1.</t>
    </r>
    <r>
      <rPr>
        <sz val="12"/>
        <rFont val="Times New Roman"/>
        <family val="1"/>
      </rPr>
      <t xml:space="preserve"> Оновлення парку комунального автотранспорту </t>
    </r>
  </si>
  <si>
    <t xml:space="preserve">
КП СМР
«Електроавтотранс» 
</t>
  </si>
  <si>
    <r>
      <rPr>
        <b/>
        <u val="single"/>
        <sz val="12"/>
        <rFont val="Times New Roman"/>
        <family val="1"/>
      </rPr>
      <t>Підпрограма 3.</t>
    </r>
    <r>
      <rPr>
        <b/>
        <sz val="12"/>
        <rFont val="Times New Roman"/>
        <family val="1"/>
      </rPr>
      <t xml:space="preserve"> </t>
    </r>
    <r>
      <rPr>
        <sz val="12"/>
        <rFont val="Times New Roman"/>
        <family val="1"/>
      </rPr>
      <t>"Забезпечення сталого функціонування підприємств транспортної галузі "</t>
    </r>
  </si>
  <si>
    <r>
      <t xml:space="preserve">Мета: </t>
    </r>
    <r>
      <rPr>
        <sz val="12"/>
        <rFont val="Times New Roman"/>
        <family val="1"/>
      </rPr>
      <t>Забезпечення конкурентоспроможності та сталого розвитку транспортних підприємств, покращення якості послуг пасажирських перевезень, стимулювання оновлення автобусного парку</t>
    </r>
  </si>
  <si>
    <r>
      <t xml:space="preserve">Завдання 2. </t>
    </r>
    <r>
      <rPr>
        <sz val="12"/>
        <rFont val="Times New Roman"/>
        <family val="1"/>
      </rPr>
      <t>Придбання спеціалізованої техніки КПКВК 0217670</t>
    </r>
  </si>
  <si>
    <r>
      <rPr>
        <b/>
        <sz val="12"/>
        <rFont val="Times New Roman"/>
        <family val="1"/>
      </rPr>
      <t>Завдання 1</t>
    </r>
    <r>
      <rPr>
        <sz val="12"/>
        <rFont val="Times New Roman"/>
        <family val="1"/>
      </rPr>
      <t xml:space="preserve">. Створення муніципальної мережі прокату велосипедів  </t>
    </r>
  </si>
  <si>
    <t>КПКВК 0217670</t>
  </si>
  <si>
    <t>КПКВК 0217693</t>
  </si>
  <si>
    <t>Виконавчий комітет Сумської міської ради, КП "Паркінг" СМР</t>
  </si>
  <si>
    <r>
      <rPr>
        <b/>
        <sz val="12"/>
        <rFont val="Times New Roman"/>
        <family val="1"/>
      </rPr>
      <t>Підпрограма 5</t>
    </r>
    <r>
      <rPr>
        <sz val="12"/>
        <rFont val="Times New Roman"/>
        <family val="1"/>
      </rPr>
      <t>."Організація перевезення пасажирів на маршрутах пасажирського транспорту, що не виходять за межі  Сумської міської територіальної громади "</t>
    </r>
  </si>
  <si>
    <r>
      <rPr>
        <b/>
        <sz val="12"/>
        <rFont val="Times New Roman"/>
        <family val="1"/>
      </rPr>
      <t xml:space="preserve">Мета: </t>
    </r>
    <r>
      <rPr>
        <sz val="12"/>
        <rFont val="Times New Roman"/>
        <family val="1"/>
      </rPr>
      <t>Підвищення якості транспортних послуг на території Сумської міської територіальної громади</t>
    </r>
  </si>
  <si>
    <t>Підвищення якості транспортних послуг на території Сумської міської територіальної громади</t>
  </si>
  <si>
    <t>Виконком СМР (відділ транспор-ту, зв'язку та телекомуні-каційних послуг  СМР)</t>
  </si>
  <si>
    <t>Виконком СМР (відділ транспор-ту, зв'язку та телекомуні-каційних послуг  СМР), КП "Паркінг" СМР, КП "Інфо-сервіс" СМР</t>
  </si>
  <si>
    <r>
      <rPr>
        <b/>
        <sz val="12"/>
        <rFont val="Times New Roman"/>
        <family val="1"/>
      </rPr>
      <t>Завдання 1.</t>
    </r>
    <r>
      <rPr>
        <sz val="12"/>
        <rFont val="Times New Roman"/>
        <family val="1"/>
      </rPr>
      <t xml:space="preserve"> Вивчення транспортного попиту КПКВК 0217450</t>
    </r>
  </si>
  <si>
    <t>Виконком СМР (відділ транспор-ту, зв'язку та телекомунікаційних послуг  СМР)</t>
  </si>
  <si>
    <r>
      <rPr>
        <b/>
        <u val="single"/>
        <sz val="12"/>
        <rFont val="Times New Roman"/>
        <family val="1"/>
      </rPr>
      <t>Підпрограма 6.</t>
    </r>
    <r>
      <rPr>
        <sz val="12"/>
        <rFont val="Times New Roman"/>
        <family val="1"/>
      </rPr>
      <t xml:space="preserve"> "Впровадження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t>
    </r>
  </si>
  <si>
    <t>Мета: Підвищення рівня обслуговування, ефективності управління та безпеки перевезення пасажирів  у міському транспорті на території Сумської міської територіальної громади</t>
  </si>
  <si>
    <t xml:space="preserve">Виконком СМР (відділ транспор-ту, зв'язку та телекомунікаційних послуг  СМР), суб'єкт господарю-вання, що виготовляє пільгові електронні квитки, Департамент соціального захисту населення СМР </t>
  </si>
  <si>
    <r>
      <rPr>
        <b/>
        <sz val="12"/>
        <rFont val="Times New Roman"/>
        <family val="1"/>
      </rPr>
      <t>Завдання 1.</t>
    </r>
    <r>
      <rPr>
        <sz val="12"/>
        <rFont val="Times New Roman"/>
        <family val="1"/>
      </rPr>
      <t xml:space="preserve"> Функціонування автоматизованої системи обліку оплати проїзду в міському комунальному транспорті КПКВК 0217450</t>
    </r>
  </si>
  <si>
    <r>
      <t>Підпрограма 1.</t>
    </r>
    <r>
      <rPr>
        <sz val="12"/>
        <rFont val="Times New Roman"/>
        <family val="1"/>
      </rPr>
      <t xml:space="preserve"> "Розвиток та вдосконалення електротранспорту"                              </t>
    </r>
  </si>
  <si>
    <r>
      <t>Підпрограма 1.</t>
    </r>
    <r>
      <rPr>
        <b/>
        <sz val="12"/>
        <rFont val="Times New Roman"/>
        <family val="1"/>
      </rPr>
      <t xml:space="preserve"> "Розвиток та вдосконалення електротранспорту"  </t>
    </r>
    <r>
      <rPr>
        <sz val="12"/>
        <rFont val="Times New Roman"/>
        <family val="1"/>
      </rPr>
      <t xml:space="preserve">
</t>
    </r>
    <r>
      <rPr>
        <b/>
        <sz val="12"/>
        <rFont val="Times New Roman"/>
        <family val="1"/>
      </rPr>
      <t xml:space="preserve">Мета: надання населенню Сумської міської територіальної громади доступних і якісних послуг із пасажирських перевезень міським електроранспортом, покращення екологічної ситуації
</t>
    </r>
  </si>
  <si>
    <t>Мета: впровадження нової транспортної політики, що базуватиметься на принципах сталої міської мобільності, в основі яких лежить якість у пересуванні громадським транспортом, розвиток усіх видів пересувань, їх безпечність та доступність для маломобільних груп населення</t>
  </si>
  <si>
    <r>
      <t xml:space="preserve">Завдання 2. </t>
    </r>
    <r>
      <rPr>
        <sz val="12"/>
        <rFont val="Times New Roman"/>
        <family val="1"/>
      </rPr>
      <t>Збереження і розвиток електротранспортної інфраструктури, тис. грн. КПКВК 0217670</t>
    </r>
  </si>
  <si>
    <t>кількість спеціальних автомобілів (пересувна електротехнічна лабораторія), що необхідно придбати, од.</t>
  </si>
  <si>
    <t>кількість спеціальних автомобілів (пересувна електротехнічна лабораторія), що буде придбана, од.</t>
  </si>
  <si>
    <r>
      <t>Завдання 5.</t>
    </r>
    <r>
      <rPr>
        <sz val="12"/>
        <rFont val="Times New Roman"/>
        <family val="1"/>
      </rPr>
      <t xml:space="preserve"> Капітальний ремонт кабельних мереж КПКВК 1517330</t>
    </r>
  </si>
  <si>
    <t>середня вартість облаштування  1 повороту, тис. грн.</t>
  </si>
  <si>
    <t>відсоток реконструйованої контактної мережі до її загальної протяжності, %</t>
  </si>
  <si>
    <t>відсоток облаштованих поворотів до потреби, %</t>
  </si>
  <si>
    <r>
      <rPr>
        <b/>
        <sz val="12"/>
        <rFont val="Times New Roman"/>
        <family val="1"/>
      </rPr>
      <t>Завдання 4.</t>
    </r>
    <r>
      <rPr>
        <sz val="12"/>
        <rFont val="Times New Roman"/>
        <family val="1"/>
      </rPr>
      <t xml:space="preserve">  Капітальний ремонт кабельних мереж, тис. грн.
КПКВК 1517330</t>
    </r>
  </si>
  <si>
    <t>загальна протяжність кабельних ліній „+”„-” 0,6 кВ, тис. км</t>
  </si>
  <si>
    <r>
      <t>Підпрограма 3.</t>
    </r>
    <r>
      <rPr>
        <b/>
        <sz val="12"/>
        <rFont val="Times New Roman"/>
        <family val="1"/>
      </rPr>
      <t>"Забезпечення сталого функціонування підприємств транспортної галузі "
Мета:Забезпечення конкурентоспроможності та сталого розвитку транспортних підприємств, покращення якості послуг пасажирських перевезень, стимулювання оновлення автобусного парку</t>
    </r>
  </si>
  <si>
    <r>
      <t xml:space="preserve">Відповідальний виконавець: </t>
    </r>
    <r>
      <rPr>
        <sz val="12"/>
        <rFont val="Times New Roman"/>
        <family val="1"/>
      </rPr>
      <t>Виконком Сумської міської ради,  КП СМР «Електроавтотранс», перевізники м. Суми</t>
    </r>
  </si>
  <si>
    <r>
      <t>Завдання 2</t>
    </r>
    <r>
      <rPr>
        <sz val="12"/>
        <rFont val="Times New Roman"/>
        <family val="1"/>
      </rPr>
      <t>.</t>
    </r>
    <r>
      <rPr>
        <sz val="12"/>
        <color indexed="8"/>
        <rFont val="Times New Roman"/>
        <family val="1"/>
      </rPr>
      <t xml:space="preserve"> </t>
    </r>
    <r>
      <rPr>
        <sz val="12"/>
        <rFont val="Times New Roman"/>
        <family val="1"/>
      </rPr>
      <t>Придбання спеціалізованої техніки</t>
    </r>
    <r>
      <rPr>
        <sz val="12"/>
        <color indexed="8"/>
        <rFont val="Times New Roman"/>
        <family val="1"/>
      </rPr>
      <t>, тис. грн. КПКВК 0217670</t>
    </r>
  </si>
  <si>
    <r>
      <t>Завдання 1.</t>
    </r>
    <r>
      <rPr>
        <sz val="12"/>
        <color indexed="8"/>
        <rFont val="Times New Roman"/>
        <family val="1"/>
      </rPr>
      <t xml:space="preserve"> Створення муніципальної мережі прокату велосипедів            </t>
    </r>
  </si>
  <si>
    <t>середня вартість одного велосипеда,  грн.</t>
  </si>
  <si>
    <t>кількість велосипедів, що необхідно придбати, од.</t>
  </si>
  <si>
    <t>орієнтовний річний обсяг видатків на промоцію муніципального велопрокату, тис. грн.</t>
  </si>
  <si>
    <t>кількість велосипедів, що планується придбати, од.</t>
  </si>
  <si>
    <t>кількість муніципальних пунктів прокату велосипедів, що необхідно створити, од.</t>
  </si>
  <si>
    <t>середньомісячна вартість промоції муніципального велопрокату, тис. грн.</t>
  </si>
  <si>
    <t>відсоток створених муніципальних пунктів прокату велосипедів до потреби, %</t>
  </si>
  <si>
    <t>відсоток придбаних велосипедів до потреби, %</t>
  </si>
  <si>
    <t>орієнтовний річний обсяг видатків, запланований на промоцію муніципального велопрокату, тис. грн.</t>
  </si>
  <si>
    <t>відсоток промоційно охоплених об'єктів (муніципальних пунктів прокату велосипедів), %</t>
  </si>
  <si>
    <r>
      <t>Підпрограма 5.</t>
    </r>
    <r>
      <rPr>
        <b/>
        <sz val="12"/>
        <rFont val="Times New Roman"/>
        <family val="1"/>
      </rPr>
      <t xml:space="preserve"> "Організація перевезення пасажирів на маршрутах пасажирського транспорту, що не виходять за межі  Сумської міської територіальної громади "</t>
    </r>
    <r>
      <rPr>
        <sz val="12"/>
        <rFont val="Times New Roman"/>
        <family val="1"/>
      </rPr>
      <t xml:space="preserve">
Мета: Підвищення якості транспортних послуг на території Сумської міської територіальної громади
</t>
    </r>
  </si>
  <si>
    <r>
      <t xml:space="preserve">Підпрограма 6. </t>
    </r>
    <r>
      <rPr>
        <b/>
        <sz val="12"/>
        <rFont val="Times New Roman"/>
        <family val="1"/>
      </rPr>
      <t>"Впровадження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t>
    </r>
    <r>
      <rPr>
        <sz val="12"/>
        <rFont val="Times New Roman"/>
        <family val="1"/>
      </rPr>
      <t xml:space="preserve">
Мета:  Підвищення рівня обслуговування, ефективності управління та безпеки перевезення пасажирів  у міському транспорті на території Сумської міської територіальної громади</t>
    </r>
  </si>
  <si>
    <t>Всього на виконання підпрограми 5, тис. грн.</t>
  </si>
  <si>
    <t>Всього на виконання підпрограми 6, тис. грн.</t>
  </si>
  <si>
    <r>
      <rPr>
        <b/>
        <sz val="12"/>
        <rFont val="Times New Roman"/>
        <family val="1"/>
      </rPr>
      <t xml:space="preserve">Завдання 1. </t>
    </r>
    <r>
      <rPr>
        <sz val="12"/>
        <rFont val="Times New Roman"/>
        <family val="1"/>
      </rPr>
      <t>Функціонування автоматизованої системи обліку оплати проїзду в міському комунальному транспорті КПКВК 0217450</t>
    </r>
  </si>
  <si>
    <t>орієнтовна кількість осіб, які протягом року реєструються в ЄДАРП та мають право на пільговий проїзд у міському пасажирському транспорті, чол.</t>
  </si>
  <si>
    <t>відсоток забезпечення осіб, що мають право на пільговий проїзд у міському пасажирському транспорті (які щороку реєструються ву в ЄДАРП), послугою з бешкотовного надання безконтактних персоніфікованих карток для безоплатного проїзду пільгових категорій пасажирів у міському пасажирському транспорті , %</t>
  </si>
  <si>
    <t>1.6.Модернізація підстанцій</t>
  </si>
  <si>
    <t xml:space="preserve">Ресурсне забезпечення Програми розвитку та вдосконалення  
пасажирського транспорту і мобільності на території Сумської міської територіальної громади 
на 2022-2024 роки
</t>
  </si>
  <si>
    <t>Підвищення ефективності та надійності роботи міського електротранспорту, зниження аварійних простоїв тролейбусів</t>
  </si>
  <si>
    <t>Підвищення якості та доступності транспортних послуг, що надаються міським електротранспортом, відновлення роботи затребуваних тролейбусних маршрутів</t>
  </si>
  <si>
    <t>1.4.Реконструкція електротранспортної інфраструктури</t>
  </si>
  <si>
    <t>1.4.2.Реконструкція контактної мережі тролейбуса на перехресті  вул. Набережної  р. Стрілки і вул. Іллінської  з будівництвом правого та лівого поворотів</t>
  </si>
  <si>
    <t>3.2.1. Придбання  автомобіля місткістю до 20 місць (для підвозу водіїв з роботи у нічний час)</t>
  </si>
  <si>
    <t>Підпрограма 4. "Розвиток альтернативних видів транспорту та формування позитивного сприйняття міської мобільності"</t>
  </si>
  <si>
    <t>4.2. Розробка Плану сталої міської мобільності м. Суми</t>
  </si>
  <si>
    <t>4.2.1. Макетування, верстка та друк ПСММ</t>
  </si>
  <si>
    <t xml:space="preserve">Виконком СМР (відділ транспор-ту, зв'язку та телекомунікаційних послуг  СМР) </t>
  </si>
  <si>
    <r>
      <t xml:space="preserve">Підпрограма 4. </t>
    </r>
    <r>
      <rPr>
        <sz val="12"/>
        <rFont val="Times New Roman"/>
        <family val="1"/>
      </rPr>
      <t>"Розвиток альтернативних видів транспорту та формування позитивного сприйняття міської мобільності  "</t>
    </r>
  </si>
  <si>
    <r>
      <t>Мета:</t>
    </r>
    <r>
      <rPr>
        <sz val="12"/>
        <rFont val="Times New Roman"/>
        <family val="1"/>
      </rPr>
      <t xml:space="preserve"> Розвиток альтернативних видів пересування, покращення екологічного стану міста, оздоровлення населення територіальної громади, поширення інформації про міську мобільність </t>
    </r>
  </si>
  <si>
    <r>
      <rPr>
        <b/>
        <sz val="12"/>
        <rFont val="Times New Roman"/>
        <family val="1"/>
      </rPr>
      <t>Завдання 2.</t>
    </r>
    <r>
      <rPr>
        <sz val="12"/>
        <rFont val="Times New Roman"/>
        <family val="1"/>
      </rPr>
      <t xml:space="preserve"> Розробка Плану сталої міської мобільності м. Суми КПКВК 0217693</t>
    </r>
  </si>
  <si>
    <r>
      <t>Підпрограма 4.</t>
    </r>
    <r>
      <rPr>
        <b/>
        <sz val="12"/>
        <rFont val="Times New Roman"/>
        <family val="1"/>
      </rPr>
      <t xml:space="preserve"> "Розвиток альтернативних видів транспорту та формування позитивного сприйняття міської мобільності" </t>
    </r>
    <r>
      <rPr>
        <sz val="12"/>
        <rFont val="Times New Roman"/>
        <family val="1"/>
      </rPr>
      <t xml:space="preserve">
Мета:  Розвиток альтернативних видів пересування, покращення екологічного стану міста, оздоровлення населення територіальної громади
</t>
    </r>
  </si>
  <si>
    <r>
      <rPr>
        <b/>
        <sz val="12"/>
        <color indexed="8"/>
        <rFont val="Times New Roman"/>
        <family val="1"/>
      </rPr>
      <t>Завдання 2.</t>
    </r>
    <r>
      <rPr>
        <sz val="12"/>
        <color indexed="8"/>
        <rFont val="Times New Roman"/>
        <family val="1"/>
      </rPr>
      <t xml:space="preserve"> Розробка Плану сталої міської мобільності м. Суми КПКВК 0217693</t>
    </r>
  </si>
  <si>
    <t>орієнтовний обсяг видатків на макетування, верстку та друк ПСММ, тис. грн.</t>
  </si>
  <si>
    <t>орієнтовна вартість одного друкованого примірника ПСММ, грн.</t>
  </si>
  <si>
    <t>планова орієнтовна кількість друкованих примірників ПСММ, од.</t>
  </si>
  <si>
    <t>відстоток надрукованих примірників ПСММ до їх потреби, %</t>
  </si>
  <si>
    <t>КПКВК 0214082</t>
  </si>
  <si>
    <t>середня вартість облаштування одного муніципального пункту прокату велосипедів,  тис. грн.</t>
  </si>
  <si>
    <t>кількість ремонтного обладнання (набір інструментів та змазуючих матеріалів), що планується придбати, од.</t>
  </si>
  <si>
    <t xml:space="preserve">середня вартість одиниці ремонтного обладнання (набір інструментів та змазуючих матеріалів), грн. </t>
  </si>
  <si>
    <t>кількість шоломів для захисту голови, що планується придбати, од.</t>
  </si>
  <si>
    <t>кількість комплектів світловідбиваючих ліхтарів та фар, що планується придбати, од.</t>
  </si>
  <si>
    <t>середня вартість одного шолому для захисту голови, грн.</t>
  </si>
  <si>
    <t>середня вартість одного комплекту світловідбиваючих ліхтарів та фар, грн.</t>
  </si>
  <si>
    <t>1.1.2.Реалізація підпроєкту "Оновлення рухомого  складу КП "Електроавтотранс" у м. Суми" (придбання тролейбусів)</t>
  </si>
  <si>
    <t>бюджет Сумської МТГ (шляхом поповнення статутного капіталу). Сплата ПДВ</t>
  </si>
  <si>
    <t>1.3.3.Придбання одноагрегатної модульної комплектної тягової підстанції для міського електротранспорту</t>
  </si>
  <si>
    <t>1.3.4. Придбання телемеханіки для диспетчерського пункту телеуправління тяговими підстанціями</t>
  </si>
  <si>
    <t>1.3.5. Придбання спец автомобіля (пересувна електротехнічна лабораторія)</t>
  </si>
  <si>
    <t>сума, необхідна для реалізації підпроєкту "Оновлення рухомого  складу КП "Електроавтотранс" у м. Суми" (придбання тролейбусів, сплата ПДВ), тис. грн.</t>
  </si>
  <si>
    <t>кількість обладнання (модульна комплектна тягова підстанція), що необхідно замінити, од.</t>
  </si>
  <si>
    <t>кількість обладнання (одноагрегатна модульна комплектна тягова підстанція), що необхідно замінити, од.</t>
  </si>
  <si>
    <t>кількість обладнання (одноагрегатна модульна комплектна тягова підстанція), що буде замінена, од.</t>
  </si>
  <si>
    <t>середня вартість  1 комплекту обладнання (одноагрегатна модульна комплектна тягова підстанція), тис. грн.</t>
  </si>
  <si>
    <t>3.1.1.Відшкодування різниці між  встановленим  граничним та споживчим тарифами на послуги міського електричного транспорту  КП СМР «Електроавтотранс»</t>
  </si>
  <si>
    <t xml:space="preserve">3.1.Відшкодування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t>
  </si>
  <si>
    <t>3.1.2.Відшкодування різниці між встановленим  граничним та споживчим тарифами  на послуги  з перевезення пасажирів на автобусних маршрутах загального користування КП СМР «Електроавтотранс»</t>
  </si>
  <si>
    <t>Забезпечення балансу між платоспроможним попитом пасажирів на транспортні послуги та обсягом витрат КП СМР "Електроавтотранс" на їх надання, забезпечення беззбиткового функціонування комунального підприємства</t>
  </si>
  <si>
    <r>
      <t>Завдання 1.</t>
    </r>
    <r>
      <rPr>
        <sz val="12"/>
        <rFont val="Times New Roman"/>
        <family val="1"/>
      </rPr>
      <t xml:space="preserve"> 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t>
    </r>
  </si>
  <si>
    <t xml:space="preserve">Виконавчий комітет  Сумської міської ради, КП СМР
«Електроавтотранс» , приватні перевізники м. Суми
 </t>
  </si>
  <si>
    <t>КПКВК 0217422 (КП СМР "Електроавтотранс")</t>
  </si>
  <si>
    <t>КПКВК 0217412 (КП СМР "Електроавтотранс")</t>
  </si>
  <si>
    <r>
      <t xml:space="preserve">Завдання 1. </t>
    </r>
    <r>
      <rPr>
        <sz val="12"/>
        <rFont val="Times New Roman"/>
        <family val="1"/>
      </rPr>
      <t xml:space="preserve">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t>
    </r>
  </si>
  <si>
    <r>
      <t xml:space="preserve">орієнтовний обсяг видатків </t>
    </r>
    <r>
      <rPr>
        <sz val="12"/>
        <color indexed="8"/>
        <rFont val="Times New Roman"/>
        <family val="1"/>
      </rPr>
      <t>на відшкодування різниці  між встановленими граничними та споживчими тарифами КП СМР "Електроавтотранс", тис. грн.</t>
    </r>
  </si>
  <si>
    <t>кількість приватних перевізників, яким планується відшкодовувати різницю в тарифах, од.</t>
  </si>
  <si>
    <t>середньомісячний розмір відшкодування різниці між встановленим граничним та споживчим тарифами на послуги з перевезення пасажирів на автобусних маршрутах загального користування КП СМР "Електроавтотранс", грн.</t>
  </si>
  <si>
    <t>темп зростання видатків на відшкодування різниці в тарифах на послуги міського електричного транспорту КП СМР "Електроватотранс" порівняно з попереднім роком, %</t>
  </si>
  <si>
    <r>
      <t xml:space="preserve">темп зростання видатків на відшкодування різниці в тарифах </t>
    </r>
    <r>
      <rPr>
        <sz val="12"/>
        <color indexed="8"/>
        <rFont val="Times New Roman"/>
        <family val="1"/>
      </rPr>
      <t xml:space="preserve">на </t>
    </r>
    <r>
      <rPr>
        <sz val="12"/>
        <rFont val="Times New Roman"/>
        <family val="1"/>
      </rPr>
      <t>послуги з перевезення пасажирів на автобусних маршрутах загального користування КП СМР "Електроватотранс"  порівняно з попереднім роком, %</t>
    </r>
  </si>
  <si>
    <t>кількість муніципальних пунктів прокату велосипедів, що планується створити, од.</t>
  </si>
  <si>
    <r>
      <t xml:space="preserve">Завдання 6. </t>
    </r>
    <r>
      <rPr>
        <sz val="12"/>
        <rFont val="Times New Roman"/>
        <family val="1"/>
      </rPr>
      <t xml:space="preserve">Модернізація підстанцій </t>
    </r>
  </si>
  <si>
    <t>кількість  автомобілів місткістю до 20 місць, що необхідно придбати, од.</t>
  </si>
  <si>
    <t>кількість  автомобілів місткістю до 20 місць, що планується придбати, од.</t>
  </si>
  <si>
    <t xml:space="preserve"> середня вартість автомобіля місткістю до 20 місць, тис. грн.</t>
  </si>
  <si>
    <t>відсоток придбаних  автомобілів місткістю до 20 місць до потреби, %</t>
  </si>
  <si>
    <r>
      <t>6.1.Функціонування автоматизованої системи обліку оплати проїзду</t>
    </r>
    <r>
      <rPr>
        <sz val="12"/>
        <color indexed="8"/>
        <rFont val="Times New Roman"/>
        <family val="1"/>
      </rPr>
      <t xml:space="preserve"> в міському комунальному </t>
    </r>
    <r>
      <rPr>
        <sz val="12"/>
        <rFont val="Times New Roman"/>
        <family val="1"/>
      </rPr>
      <t>транспорті</t>
    </r>
  </si>
  <si>
    <t>кількість осіб, що мають право на пільговий проїзд у міському пасажирському транспорті (що перебувають на обліку в ЄДАРП станом на 01.01.2020), чол.</t>
  </si>
  <si>
    <t>залучені (кредитні) кошти без ПДВ</t>
  </si>
  <si>
    <t>бюджет Сумської МТГ. Сплата ПДВ</t>
  </si>
  <si>
    <t>2023-2024 роки</t>
  </si>
  <si>
    <t xml:space="preserve"> КП СМР "Електроавтотранс"</t>
  </si>
  <si>
    <t>Покращення проведення технічного обслуговування, ремонтів транспортних засобів, створення необхідних умов для високопродуктивної праці персоналу КП СМР "Електроавтотранс"</t>
  </si>
  <si>
    <t>Покращення умов проведення технічного обслуговування, ремонтів транспортних засобів, створення необхідних умов для високопродуктивної праці персоналу КП СМР "Електроавтотранс"</t>
  </si>
  <si>
    <t>1.4.1.Реконструкція контактної мережі з заміною опор, контактного проводу, спецчастин та інших елементів (33,61 км)</t>
  </si>
  <si>
    <t>1.5.1.Капітальний ремонт кабельних ліній  „+”„-” 0,6 кВ (9,293 км)</t>
  </si>
  <si>
    <t>1.5.2.Капітальний ремонт живлячих кабельних ліній 6 кВ (18,9 км)</t>
  </si>
  <si>
    <r>
      <t>Завдання 1.</t>
    </r>
    <r>
      <rPr>
        <sz val="12"/>
        <rFont val="Times New Roman"/>
        <family val="1"/>
      </rPr>
      <t xml:space="preserve"> Оновлення парку тролейбусів          КПКВК 0217670</t>
    </r>
  </si>
  <si>
    <t>сума, необхідна для сплати ПДВ за придбані тролейбуси за рахунок залучених (кредитних) коштів, тис. грн.</t>
  </si>
  <si>
    <t xml:space="preserve">кількість електротранспорту, що буде придбана за рахунок залучених (кредитних) коштів, од. </t>
  </si>
  <si>
    <t>сума ПДВ з розрахунку на 1 придбаний тролейбус, тис. грн.</t>
  </si>
  <si>
    <t>сума, необхідна для сплати ПДВ за придбану модульну комплектну тягову підстанцію  за рахунок залучених (кредитних) коштів, тис. грн.</t>
  </si>
  <si>
    <t>кількість обладнання (модульна комплектна тягова підстанція), що буде придбана за залучені (кредитні) кошти, од.</t>
  </si>
  <si>
    <t>сума ПДВ з розрахунку на 1 придбану модульну комплектну тягову підстанцію, тис. грн.</t>
  </si>
  <si>
    <t>середня вартість 1 спеціального автомобіля (пересувна електротехнічна лабораторія), тис. грн.</t>
  </si>
  <si>
    <t>відсоток придбаних спеціальних автомобілів (пересувна електротехнічна лабораторія) до їх загальної кількості,  %</t>
  </si>
  <si>
    <t>сума, необхідна для сплати ПДВ за виконання реконструкції контактної мережі, тис. грн.</t>
  </si>
  <si>
    <t>протяжність контактної мережі, яку планується реконструювати за рахунок залучених (кредитних) коштів, км</t>
  </si>
  <si>
    <t>сума ПДВ з розрахунку на 1  км реконструйованої контактної мережі, тис. грн.</t>
  </si>
  <si>
    <t>кількість поворотів, які планується облаштувати на перехресті вул. Набережної р. Стрілки і  вул. Іллінська, од.</t>
  </si>
  <si>
    <t>протяжність кабельних ліній „+”„-” 0,6 кВ, які планується капітально відремонтувати за рахунок залучених (кредитних) коштів, км</t>
  </si>
  <si>
    <t>протяжність кабельних ліній 6 кВ, які планується капітально відремонтувати за рахунок залучених (кредитних) коштів, км</t>
  </si>
  <si>
    <t>сума, необхідна для сплати ПДВ за виконання капітального ремонту кабельних ліній „+”„-” 0,6 кВ, тис. грн.</t>
  </si>
  <si>
    <t>сума, необхідна для сплати ПДВ за виконання капітального ремонту кабельних ліній 6 кВ, тис. грн.</t>
  </si>
  <si>
    <t>сума ПДВ з розрахунку на 1  км капітально відремонтованих кабельних ліній „+”„-” 0,6 кВ, тис. грн.</t>
  </si>
  <si>
    <t>сума ПДВ з розрахунку на 1  км капітально відремонтованих кабельних ліній ,6 кВ, тис. грн.</t>
  </si>
  <si>
    <t>середня вартість послуг з підтримки та супроводження АСДУ з розрахунку на 1 транспортний засіб на місяць, грн.</t>
  </si>
  <si>
    <t>відстоток міського пасажирського транспорту, підключеного до АСДУ, %</t>
  </si>
  <si>
    <t>середньомісячний розмір відшкодування різниці між встановленим граничним та споживчим тарифами  на послуги міського електричного транспорту КП СМР "Електроавтотранс", грн.</t>
  </si>
  <si>
    <t>кількість поворотів, які необхідно облаштувати на перехресті вул. Набережної р. Стрілки і  вул. Іллінська, од.</t>
  </si>
  <si>
    <t xml:space="preserve">відсоток капітально відремонтованих кабельних ліній  6 кВ до її загальної протяжності, %                                              </t>
  </si>
  <si>
    <t xml:space="preserve">відсоток капітально відремонтованих кабельних ліній  „+”„-” 0,6 кВ до її загальної протяжності, %                                                   </t>
  </si>
  <si>
    <t>5.1.1.Проведення обстеження пасажиропотоку (з розробкою сценарію транспортної моделі) на  маршрутах пасажирського транспорту, що не виходять за межі  Сумської міської територіальної громади</t>
  </si>
  <si>
    <t>кількість  автобусних маршрутів пасажирського транспорту,  на яких буде проведено обстеження пасажиропотоку (з розробкою сценарію транспортної моделі) з урахуванням приміських маршрутів, що не виходять за межі Сумської міської територіальної громади, од.</t>
  </si>
  <si>
    <t>кількість тролейбусних маршрутів,  на яких буде проведено обстеження пасажиропотоку (з розробкою сценарію транспортної моделі) з урахуванням приміських маршрутів, що не виходять за межі Сумської міської територіальної громади,од.</t>
  </si>
  <si>
    <t>Підвищення ефективності управління та безпеки перевезення пасажирів; отримання звітів про роботу міського пасажирського  транспорту</t>
  </si>
  <si>
    <t>кількість міського пасажирського транспорту (тролейбуси, автобуси), що необхідно підключити до АСДУ , од.</t>
  </si>
  <si>
    <t xml:space="preserve">Виконком СМР (відділ транспорту, зв'язку та телекомунікаційних послуг  СМР), суб'єкт господарю-вання, що виготовляє пільгові електронні квитки </t>
  </si>
  <si>
    <r>
      <t xml:space="preserve">Завдання 4. </t>
    </r>
    <r>
      <rPr>
        <sz val="12"/>
        <rFont val="Times New Roman"/>
        <family val="1"/>
      </rPr>
      <t>Реконструкція електротранспортної інфраструктури КПКВК 1517330</t>
    </r>
  </si>
  <si>
    <r>
      <t xml:space="preserve">Завдання 1. </t>
    </r>
    <r>
      <rPr>
        <sz val="12"/>
        <rFont val="Times New Roman"/>
        <family val="1"/>
      </rPr>
      <t>Оновлення парку тролейбусів, тис. грн. КПКВК 0217670</t>
    </r>
  </si>
  <si>
    <r>
      <rPr>
        <b/>
        <sz val="12"/>
        <rFont val="Times New Roman"/>
        <family val="1"/>
      </rPr>
      <t>Завдання 3</t>
    </r>
    <r>
      <rPr>
        <sz val="12"/>
        <rFont val="Times New Roman"/>
        <family val="1"/>
      </rPr>
      <t xml:space="preserve">.  Реконструкція електротранспортної інфраструктури, тис. грн.  КПКВК  1517330
</t>
    </r>
  </si>
  <si>
    <t>Управління капіталь-ного будівни-цтва та дорожньо-го госпо-дарства СМР</t>
  </si>
  <si>
    <r>
      <t>Упра</t>
    </r>
    <r>
      <rPr>
        <sz val="12"/>
        <color indexed="8"/>
        <rFont val="Times New Roman"/>
        <family val="1"/>
      </rPr>
      <t>в</t>
    </r>
    <r>
      <rPr>
        <sz val="12"/>
        <rFont val="Times New Roman"/>
        <family val="1"/>
      </rPr>
      <t>ління капіталь-ного будівни-цтва та дорожньо-го госпо-дарства СМР</t>
    </r>
  </si>
  <si>
    <t>Виконком СМР (відділ транспорту, зв'язку та телекомуні-каційних послуг  СМР)</t>
  </si>
  <si>
    <t>6.2.1. Підтримка та супроводження АСДУ</t>
  </si>
  <si>
    <r>
      <t xml:space="preserve">Завдання 2. </t>
    </r>
    <r>
      <rPr>
        <sz val="12"/>
        <rFont val="Times New Roman"/>
        <family val="1"/>
      </rPr>
      <t xml:space="preserve">Функціонування автоматизованої системи диспетчерського управління в міському пасажирському транспортіз метою забезпечення контролю за дотриманням перевізниками (фізичними особоми-підприємцями та юридичними особами) договорів про організацію перевезень пасажирів </t>
    </r>
  </si>
  <si>
    <r>
      <rPr>
        <b/>
        <sz val="12"/>
        <rFont val="Times New Roman"/>
        <family val="1"/>
      </rPr>
      <t xml:space="preserve">Завдання 2. </t>
    </r>
    <r>
      <rPr>
        <sz val="12"/>
        <rFont val="Times New Roman"/>
        <family val="1"/>
      </rPr>
      <t xml:space="preserve"> Функціонування автоматизованої системи диспетчерського управління в міському пасажирському транспорті з метою забезпечення контролю за дотриманням перевізниками (фізичними особоми-підприємцями та юридичними особами) договорів про організацію перевезень пасажирів КПКВК 0217450</t>
    </r>
  </si>
  <si>
    <t>кількість міського пасажирського транспорту,що планується підключити до АСДУ, од.</t>
  </si>
  <si>
    <t>6.2.Функціонування автоматизованої системи диспетчерського управління в міському пасажирському транспорті з метою забезпечення контролю за дотриманням перевізниками (фізичними особами-підприємцями та юридичними особами) договорів про організацію перевезень пасажирів</t>
  </si>
  <si>
    <r>
      <t xml:space="preserve">Завдання 3. </t>
    </r>
    <r>
      <rPr>
        <sz val="12"/>
        <color indexed="8"/>
        <rFont val="Times New Roman"/>
        <family val="1"/>
      </rPr>
      <t>Покращення виробничо-технічної бази КП СМР "Електроавтотранс"</t>
    </r>
  </si>
  <si>
    <t>3.3. Покращення виробничо-технічної бази КП СМР "Електроавтотранс"</t>
  </si>
  <si>
    <r>
      <t>3.3.1. Капітальний ремонт покрівлі цехів служби рухомого складу (2619 м</t>
    </r>
    <r>
      <rPr>
        <vertAlign val="superscript"/>
        <sz val="12"/>
        <rFont val="Times New Roman"/>
        <family val="1"/>
      </rPr>
      <t>2</t>
    </r>
    <r>
      <rPr>
        <sz val="12"/>
        <rFont val="Times New Roman"/>
        <family val="1"/>
      </rPr>
      <t>)</t>
    </r>
  </si>
  <si>
    <t>3.3.2. Капітальний ремонт оглядових канав №1, №2, №3, №5</t>
  </si>
  <si>
    <t>Виконком СМР</t>
  </si>
  <si>
    <t>Забезпечення функціонування КП СМР "Електроавтотранс"</t>
  </si>
  <si>
    <r>
      <t xml:space="preserve">Завдання 4. </t>
    </r>
    <r>
      <rPr>
        <sz val="12"/>
        <color indexed="8"/>
        <rFont val="Times New Roman"/>
        <family val="1"/>
      </rPr>
      <t xml:space="preserve"> Надання фінансової підтримки КП СМР "Електроавтотранс"</t>
    </r>
  </si>
  <si>
    <t>орієнтовний обсяг видатків на фінансову підтримку, тис.грн.</t>
  </si>
  <si>
    <t>кількість комунальних підприємств, яким планується фінансова підтримка, од.</t>
  </si>
  <si>
    <t>середньомісячний розмір фінансової підтримки по електричному транспорту, грн.</t>
  </si>
  <si>
    <t>середньомісячний розмір фінансової підтримки по автотранспорту, грн.</t>
  </si>
  <si>
    <t>темп зростання видатків на фінансову підтримку у електротранспорті порівняно з попереднім роком, %</t>
  </si>
  <si>
    <t>темп зростання видатків на фінансову підтримку у автотранспорті порівняно з попереднім роком, %</t>
  </si>
  <si>
    <t>КПКВК 0217426 (електротранспорт)</t>
  </si>
  <si>
    <t>КПКВК 0217413 (автотранспорт)</t>
  </si>
  <si>
    <t xml:space="preserve">2022 (план) </t>
  </si>
  <si>
    <t>2022 рік (план)</t>
  </si>
  <si>
    <t>С. В. Яковенко</t>
  </si>
  <si>
    <r>
      <rPr>
        <b/>
        <sz val="12"/>
        <rFont val="Times New Roman"/>
        <family val="1"/>
      </rPr>
      <t xml:space="preserve">Начальник відділу  транспорту, зв’язку та 
телекомунікаційних послуг Сумської міської ради      </t>
    </r>
    <r>
      <rPr>
        <sz val="12"/>
        <rFont val="Times New Roman"/>
        <family val="1"/>
      </rPr>
      <t xml:space="preserve">
</t>
    </r>
  </si>
  <si>
    <r>
      <rPr>
        <b/>
        <sz val="12"/>
        <rFont val="Times New Roman"/>
        <family val="1"/>
      </rPr>
      <t xml:space="preserve">Начальник відділу  транспорту, зв’язку та 
телекомунікаційних послуг Сумської міської ради  </t>
    </r>
    <r>
      <rPr>
        <sz val="12"/>
        <rFont val="Times New Roman"/>
        <family val="1"/>
      </rPr>
      <t xml:space="preserve">    
</t>
    </r>
  </si>
  <si>
    <t xml:space="preserve">Начальник відділу  транспорту, зв’язку та 
телекомунікаційних послуг Сумської міської ради </t>
  </si>
  <si>
    <t>3.4. Надання фінансової підтримки  КП СМР "Електроавтотранс"</t>
  </si>
  <si>
    <r>
      <t xml:space="preserve">3.4.1. Надання фінансової підтримки КП СМР "Електроавтотранс" </t>
    </r>
    <r>
      <rPr>
        <sz val="11"/>
        <rFont val="Times New Roman"/>
        <family val="1"/>
      </rPr>
      <t xml:space="preserve">на покриття збитків, які виникли внаслідок введення воєнного стану в Україні згідно Указу Президента України від 24 лютого 2022 року № 64/2022 "Про введення воєнного стану в Україні", розпорядження Сумської обласної військової адміністрації від 02.03.2022 №84-ОД (на виплату заробітної плати та платежів прирівняних до неї, ЄСВ, оплату за запасні частини та матеріали, відшкодування витрат по виплаті та доставці пільгових пенсій (Список 2), відшкодування витрат за використану електроенергію, поточний ремонт кабельної лінії 6 кВ, поточний ремонт теплової мережі </t>
    </r>
  </si>
  <si>
    <t xml:space="preserve">  </t>
  </si>
  <si>
    <t>до рішення Виконавчого комітету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10.06.2022    № 229</t>
  </si>
  <si>
    <t>до рішення Виконавчого комітету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10.06.2022   № 229</t>
  </si>
  <si>
    <t>до рішення Виконавчого комітету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10.06.2022   № 229</t>
  </si>
  <si>
    <t>до рішення Виконавчого комітету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10.06.2022  № 229</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</si>
</sst>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
    <numFmt numFmtId="199" formatCode="#,##0.000"/>
    <numFmt numFmtId="200" formatCode="0.0"/>
    <numFmt numFmtId="201" formatCode="#,##0.0&quot;р.&quot;"/>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FC19]d\ mmmm\ yyyy\ &quot;г.&quot;"/>
    <numFmt numFmtId="207" formatCode="#,##0.00&quot;р.&quot;"/>
    <numFmt numFmtId="208" formatCode="[$-422]d\ mmmm\ yyyy&quot; р.&quot;"/>
    <numFmt numFmtId="209" formatCode="0.000"/>
  </numFmts>
  <fonts count="49">
    <font>
      <sz val="10"/>
      <name val="Arial"/>
      <family val="0"/>
    </font>
    <font>
      <b/>
      <sz val="12"/>
      <name val="Times New Roman"/>
      <family val="1"/>
    </font>
    <font>
      <sz val="12"/>
      <name val="Times New Roman"/>
      <family val="1"/>
    </font>
    <font>
      <b/>
      <u val="single"/>
      <sz val="12"/>
      <name val="Times New Roman"/>
      <family val="1"/>
    </font>
    <font>
      <u val="single"/>
      <sz val="7.5"/>
      <color indexed="12"/>
      <name val="Arial"/>
      <family val="2"/>
    </font>
    <font>
      <u val="single"/>
      <sz val="7.5"/>
      <color indexed="36"/>
      <name val="Arial"/>
      <family val="2"/>
    </font>
    <font>
      <sz val="12"/>
      <color indexed="8"/>
      <name val="Times New Roman"/>
      <family val="1"/>
    </font>
    <font>
      <b/>
      <sz val="10"/>
      <name val="Times New Roman"/>
      <family val="1"/>
    </font>
    <font>
      <sz val="10"/>
      <name val="Times New Roman"/>
      <family val="1"/>
    </font>
    <font>
      <sz val="8"/>
      <name val="Arial"/>
      <family val="2"/>
    </font>
    <font>
      <b/>
      <sz val="12"/>
      <color indexed="8"/>
      <name val="Times New Roman"/>
      <family val="1"/>
    </font>
    <font>
      <i/>
      <sz val="12"/>
      <name val="Times New Roman"/>
      <family val="1"/>
    </font>
    <font>
      <sz val="11"/>
      <name val="Times New Roman"/>
      <family val="1"/>
    </font>
    <font>
      <vertAlign val="superscript"/>
      <sz val="12"/>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48" fillId="31" borderId="0" applyNumberFormat="0" applyBorder="0" applyAlignment="0" applyProtection="0"/>
  </cellStyleXfs>
  <cellXfs count="346">
    <xf numFmtId="0" fontId="0" fillId="0" borderId="0" xfId="0" applyAlignment="1">
      <alignment/>
    </xf>
    <xf numFmtId="0" fontId="2" fillId="32" borderId="0" xfId="0" applyFont="1" applyFill="1" applyAlignment="1">
      <alignment/>
    </xf>
    <xf numFmtId="0" fontId="2" fillId="32" borderId="0" xfId="0" applyFont="1" applyFill="1" applyAlignment="1">
      <alignment/>
    </xf>
    <xf numFmtId="0" fontId="2" fillId="32" borderId="0" xfId="0" applyFont="1" applyFill="1" applyAlignment="1">
      <alignment horizontal="center" vertical="center" wrapText="1"/>
    </xf>
    <xf numFmtId="0" fontId="2" fillId="32" borderId="10" xfId="0" applyFont="1" applyFill="1" applyBorder="1" applyAlignment="1">
      <alignment vertical="top" wrapText="1"/>
    </xf>
    <xf numFmtId="2" fontId="2" fillId="32" borderId="10" xfId="0" applyNumberFormat="1" applyFont="1" applyFill="1" applyBorder="1" applyAlignment="1">
      <alignment/>
    </xf>
    <xf numFmtId="0" fontId="2" fillId="32" borderId="10" xfId="0" applyFont="1" applyFill="1" applyBorder="1" applyAlignment="1">
      <alignment/>
    </xf>
    <xf numFmtId="0" fontId="2" fillId="32" borderId="0" xfId="0" applyFont="1" applyFill="1" applyBorder="1" applyAlignment="1">
      <alignment vertical="top" wrapText="1"/>
    </xf>
    <xf numFmtId="0" fontId="2" fillId="32" borderId="0" xfId="0" applyFont="1" applyFill="1" applyAlignment="1">
      <alignment horizontal="justify"/>
    </xf>
    <xf numFmtId="0" fontId="2" fillId="32" borderId="0" xfId="0" applyFont="1" applyFill="1" applyAlignment="1">
      <alignment vertical="center"/>
    </xf>
    <xf numFmtId="49" fontId="2" fillId="32" borderId="0" xfId="0" applyNumberFormat="1" applyFont="1" applyFill="1" applyAlignment="1">
      <alignment/>
    </xf>
    <xf numFmtId="3" fontId="2" fillId="32" borderId="0" xfId="0" applyNumberFormat="1" applyFont="1" applyFill="1" applyBorder="1" applyAlignment="1">
      <alignment horizontal="center" vertical="center"/>
    </xf>
    <xf numFmtId="0" fontId="2" fillId="32" borderId="0" xfId="0" applyFont="1" applyFill="1" applyAlignment="1">
      <alignment wrapText="1"/>
    </xf>
    <xf numFmtId="0" fontId="2" fillId="32" borderId="0" xfId="0" applyFont="1" applyFill="1" applyBorder="1" applyAlignment="1">
      <alignment wrapText="1"/>
    </xf>
    <xf numFmtId="0" fontId="1" fillId="32" borderId="0" xfId="0" applyFont="1" applyFill="1" applyAlignment="1">
      <alignment wrapText="1"/>
    </xf>
    <xf numFmtId="0" fontId="2" fillId="32" borderId="10" xfId="0" applyFont="1" applyFill="1" applyBorder="1" applyAlignment="1">
      <alignment horizontal="center" vertical="center" wrapText="1"/>
    </xf>
    <xf numFmtId="2" fontId="2" fillId="32" borderId="10" xfId="0" applyNumberFormat="1" applyFont="1" applyFill="1" applyBorder="1" applyAlignment="1">
      <alignment horizontal="center" vertical="center" wrapText="1"/>
    </xf>
    <xf numFmtId="0" fontId="1" fillId="32" borderId="10" xfId="0" applyFont="1" applyFill="1" applyBorder="1" applyAlignment="1">
      <alignment wrapText="1"/>
    </xf>
    <xf numFmtId="0" fontId="1" fillId="32" borderId="10" xfId="0" applyFont="1" applyFill="1" applyBorder="1" applyAlignment="1">
      <alignment horizontal="center" wrapText="1"/>
    </xf>
    <xf numFmtId="0" fontId="2" fillId="32" borderId="10" xfId="0" applyFont="1" applyFill="1" applyBorder="1" applyAlignment="1">
      <alignment wrapText="1"/>
    </xf>
    <xf numFmtId="2" fontId="2" fillId="32" borderId="10" xfId="0" applyNumberFormat="1" applyFont="1" applyFill="1" applyBorder="1" applyAlignment="1">
      <alignment wrapText="1"/>
    </xf>
    <xf numFmtId="0" fontId="2" fillId="32" borderId="11" xfId="0" applyFont="1" applyFill="1" applyBorder="1" applyAlignment="1">
      <alignment horizontal="center" vertical="center" wrapText="1"/>
    </xf>
    <xf numFmtId="0" fontId="2" fillId="32" borderId="12" xfId="0" applyFont="1" applyFill="1" applyBorder="1" applyAlignment="1">
      <alignment wrapText="1"/>
    </xf>
    <xf numFmtId="0" fontId="2" fillId="32" borderId="13" xfId="0" applyFont="1" applyFill="1" applyBorder="1" applyAlignment="1">
      <alignment horizontal="center" vertical="center" wrapText="1"/>
    </xf>
    <xf numFmtId="0" fontId="2" fillId="32" borderId="13" xfId="0" applyFont="1" applyFill="1" applyBorder="1" applyAlignment="1">
      <alignment wrapText="1"/>
    </xf>
    <xf numFmtId="0" fontId="2" fillId="32" borderId="10" xfId="0" applyFont="1" applyFill="1" applyBorder="1" applyAlignment="1">
      <alignment horizontal="center" wrapText="1"/>
    </xf>
    <xf numFmtId="2" fontId="2" fillId="32" borderId="11" xfId="0" applyNumberFormat="1" applyFont="1" applyFill="1" applyBorder="1" applyAlignment="1">
      <alignment horizontal="center" vertical="center" wrapText="1"/>
    </xf>
    <xf numFmtId="0" fontId="2" fillId="32" borderId="10" xfId="0" applyFont="1" applyFill="1" applyBorder="1" applyAlignment="1">
      <alignment horizontal="left" vertical="top" wrapText="1"/>
    </xf>
    <xf numFmtId="2" fontId="2" fillId="32" borderId="0" xfId="0" applyNumberFormat="1" applyFont="1" applyFill="1" applyBorder="1" applyAlignment="1">
      <alignment wrapText="1"/>
    </xf>
    <xf numFmtId="0" fontId="2" fillId="32" borderId="0" xfId="0" applyFont="1" applyFill="1" applyAlignment="1">
      <alignment vertical="center" wrapText="1"/>
    </xf>
    <xf numFmtId="49" fontId="2" fillId="32" borderId="0" xfId="0" applyNumberFormat="1" applyFont="1" applyFill="1" applyAlignment="1">
      <alignment horizontal="center" vertical="center" wrapText="1"/>
    </xf>
    <xf numFmtId="3" fontId="2" fillId="32" borderId="0" xfId="0" applyNumberFormat="1" applyFont="1" applyFill="1" applyAlignment="1">
      <alignment horizontal="center" vertical="center" wrapText="1"/>
    </xf>
    <xf numFmtId="3" fontId="2" fillId="32" borderId="0" xfId="0" applyNumberFormat="1"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3" fontId="2" fillId="32" borderId="0" xfId="0" applyNumberFormat="1" applyFont="1" applyFill="1" applyAlignment="1">
      <alignment horizontal="justify" vertical="distributed" wrapText="1"/>
    </xf>
    <xf numFmtId="0" fontId="1" fillId="32" borderId="0" xfId="0" applyFont="1" applyFill="1" applyAlignment="1">
      <alignment horizontal="center" vertical="center" wrapText="1"/>
    </xf>
    <xf numFmtId="49" fontId="2" fillId="32" borderId="10"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3" fontId="1" fillId="32" borderId="10" xfId="0" applyNumberFormat="1" applyFont="1" applyFill="1" applyBorder="1" applyAlignment="1">
      <alignment horizontal="center" vertical="center" wrapText="1"/>
    </xf>
    <xf numFmtId="0" fontId="1" fillId="32" borderId="10" xfId="0" applyFont="1" applyFill="1" applyBorder="1" applyAlignment="1">
      <alignment vertical="center" wrapText="1"/>
    </xf>
    <xf numFmtId="2" fontId="1" fillId="32" borderId="10" xfId="0" applyNumberFormat="1" applyFont="1" applyFill="1" applyBorder="1" applyAlignment="1">
      <alignment horizontal="center" vertical="center" wrapText="1"/>
    </xf>
    <xf numFmtId="0" fontId="3" fillId="32" borderId="10" xfId="0" applyFont="1" applyFill="1" applyBorder="1" applyAlignment="1">
      <alignment vertical="center" wrapText="1"/>
    </xf>
    <xf numFmtId="49" fontId="2" fillId="32" borderId="14" xfId="0" applyNumberFormat="1" applyFont="1" applyFill="1" applyBorder="1" applyAlignment="1">
      <alignment horizontal="center" vertical="center" wrapText="1"/>
    </xf>
    <xf numFmtId="2" fontId="1" fillId="32" borderId="14" xfId="0" applyNumberFormat="1" applyFont="1" applyFill="1" applyBorder="1" applyAlignment="1">
      <alignment horizontal="center" vertical="center" wrapText="1"/>
    </xf>
    <xf numFmtId="49" fontId="2" fillId="32" borderId="15" xfId="0" applyNumberFormat="1" applyFont="1" applyFill="1" applyBorder="1" applyAlignment="1">
      <alignment horizontal="center" vertical="center" wrapText="1"/>
    </xf>
    <xf numFmtId="2" fontId="2" fillId="32" borderId="14" xfId="0" applyNumberFormat="1" applyFont="1" applyFill="1" applyBorder="1" applyAlignment="1">
      <alignment horizontal="center" vertical="center" wrapText="1"/>
    </xf>
    <xf numFmtId="49" fontId="2" fillId="32" borderId="0" xfId="0" applyNumberFormat="1" applyFont="1" applyFill="1" applyBorder="1" applyAlignment="1">
      <alignment horizontal="center" vertical="center" wrapText="1"/>
    </xf>
    <xf numFmtId="2" fontId="2"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wrapText="1"/>
    </xf>
    <xf numFmtId="3" fontId="1" fillId="32" borderId="0" xfId="0" applyNumberFormat="1" applyFont="1" applyFill="1" applyBorder="1" applyAlignment="1">
      <alignment horizontal="center" vertical="center" wrapText="1"/>
    </xf>
    <xf numFmtId="0" fontId="1" fillId="32" borderId="10" xfId="0" applyFont="1" applyFill="1" applyBorder="1" applyAlignment="1">
      <alignment vertical="top" wrapText="1"/>
    </xf>
    <xf numFmtId="0" fontId="1" fillId="32" borderId="10" xfId="0" applyFont="1" applyFill="1" applyBorder="1" applyAlignment="1">
      <alignment/>
    </xf>
    <xf numFmtId="0" fontId="2" fillId="32" borderId="10" xfId="0" applyFont="1" applyFill="1" applyBorder="1" applyAlignment="1">
      <alignment horizontal="justify" vertical="top" wrapText="1"/>
    </xf>
    <xf numFmtId="0" fontId="1" fillId="32" borderId="10" xfId="0" applyFont="1" applyFill="1" applyBorder="1" applyAlignment="1">
      <alignment horizontal="justify" vertical="top"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justify" vertical="center" wrapText="1"/>
    </xf>
    <xf numFmtId="2" fontId="2" fillId="32" borderId="10" xfId="0" applyNumberFormat="1" applyFont="1" applyFill="1" applyBorder="1" applyAlignment="1">
      <alignment horizontal="center" vertical="top" wrapText="1"/>
    </xf>
    <xf numFmtId="2" fontId="2" fillId="32" borderId="10" xfId="0" applyNumberFormat="1" applyFont="1" applyFill="1" applyBorder="1" applyAlignment="1">
      <alignment horizontal="justify" vertical="top" wrapText="1"/>
    </xf>
    <xf numFmtId="2" fontId="1" fillId="32" borderId="10" xfId="0" applyNumberFormat="1" applyFont="1" applyFill="1" applyBorder="1" applyAlignment="1">
      <alignment horizontal="center" vertical="top" wrapText="1"/>
    </xf>
    <xf numFmtId="0" fontId="2" fillId="32" borderId="10" xfId="0" applyFont="1" applyFill="1" applyBorder="1" applyAlignment="1">
      <alignment vertical="center" wrapText="1"/>
    </xf>
    <xf numFmtId="2" fontId="2" fillId="32" borderId="10" xfId="0" applyNumberFormat="1" applyFont="1" applyFill="1" applyBorder="1" applyAlignment="1">
      <alignment vertical="top" wrapText="1"/>
    </xf>
    <xf numFmtId="0" fontId="1" fillId="32" borderId="10" xfId="0" applyFont="1" applyFill="1" applyBorder="1" applyAlignment="1">
      <alignment horizontal="justify" vertical="center" wrapText="1"/>
    </xf>
    <xf numFmtId="2" fontId="1" fillId="32" borderId="10" xfId="0" applyNumberFormat="1" applyFont="1" applyFill="1" applyBorder="1" applyAlignment="1">
      <alignment vertical="top" wrapText="1"/>
    </xf>
    <xf numFmtId="0" fontId="2" fillId="32" borderId="10" xfId="0" applyNumberFormat="1" applyFont="1" applyFill="1" applyBorder="1" applyAlignment="1">
      <alignment/>
    </xf>
    <xf numFmtId="0" fontId="2" fillId="32" borderId="11" xfId="0" applyFont="1" applyFill="1" applyBorder="1" applyAlignment="1">
      <alignment vertical="top" wrapText="1"/>
    </xf>
    <xf numFmtId="2" fontId="2" fillId="32" borderId="10" xfId="0" applyNumberFormat="1" applyFont="1" applyFill="1" applyBorder="1" applyAlignment="1">
      <alignment horizontal="center" wrapText="1"/>
    </xf>
    <xf numFmtId="2" fontId="2" fillId="32" borderId="13" xfId="0" applyNumberFormat="1" applyFont="1" applyFill="1" applyBorder="1" applyAlignment="1">
      <alignment horizontal="center" vertical="center" wrapText="1"/>
    </xf>
    <xf numFmtId="0" fontId="2" fillId="32" borderId="10" xfId="0" applyFont="1" applyFill="1" applyBorder="1" applyAlignment="1">
      <alignment horizontal="left" vertical="top" wrapText="1"/>
    </xf>
    <xf numFmtId="0" fontId="2" fillId="32" borderId="10" xfId="0" applyFont="1" applyFill="1" applyBorder="1" applyAlignment="1">
      <alignment horizontal="left" wrapText="1"/>
    </xf>
    <xf numFmtId="0" fontId="1" fillId="32" borderId="10" xfId="0" applyFont="1" applyFill="1" applyBorder="1" applyAlignment="1">
      <alignment horizontal="justify"/>
    </xf>
    <xf numFmtId="0" fontId="2" fillId="32" borderId="16" xfId="0" applyFont="1" applyFill="1" applyBorder="1" applyAlignment="1">
      <alignment horizontal="left" vertical="top" wrapText="1"/>
    </xf>
    <xf numFmtId="2" fontId="1" fillId="32" borderId="10" xfId="0" applyNumberFormat="1" applyFont="1" applyFill="1" applyBorder="1" applyAlignment="1">
      <alignment horizontal="center" vertical="center" wrapText="1"/>
    </xf>
    <xf numFmtId="0" fontId="2" fillId="32" borderId="10" xfId="0" applyFont="1" applyFill="1" applyBorder="1" applyAlignment="1">
      <alignment wrapText="1"/>
    </xf>
    <xf numFmtId="197" fontId="2" fillId="32" borderId="10" xfId="60" applyFont="1" applyFill="1" applyBorder="1" applyAlignment="1">
      <alignment horizontal="center" vertical="top" wrapText="1"/>
    </xf>
    <xf numFmtId="2" fontId="2" fillId="32" borderId="10" xfId="0" applyNumberFormat="1" applyFont="1" applyFill="1" applyBorder="1" applyAlignment="1">
      <alignment vertical="top" wrapText="1"/>
    </xf>
    <xf numFmtId="49" fontId="1" fillId="32" borderId="0" xfId="0" applyNumberFormat="1" applyFont="1" applyFill="1" applyAlignment="1">
      <alignment horizontal="center" vertical="center" wrapText="1"/>
    </xf>
    <xf numFmtId="0" fontId="2" fillId="32" borderId="10" xfId="0" applyFont="1" applyFill="1" applyBorder="1" applyAlignment="1">
      <alignment vertical="top" wrapText="1"/>
    </xf>
    <xf numFmtId="2" fontId="6" fillId="0" borderId="10" xfId="0" applyNumberFormat="1" applyFont="1" applyFill="1" applyBorder="1" applyAlignment="1">
      <alignment horizontal="center" vertical="center" wrapText="1"/>
    </xf>
    <xf numFmtId="2" fontId="2" fillId="0" borderId="10" xfId="0" applyNumberFormat="1" applyFont="1" applyFill="1" applyBorder="1" applyAlignment="1">
      <alignment/>
    </xf>
    <xf numFmtId="2" fontId="6" fillId="0" borderId="10" xfId="0" applyNumberFormat="1" applyFont="1" applyFill="1" applyBorder="1" applyAlignment="1">
      <alignment horizontal="center" vertical="top" wrapText="1"/>
    </xf>
    <xf numFmtId="2" fontId="6" fillId="0" borderId="10" xfId="0" applyNumberFormat="1" applyFont="1" applyFill="1" applyBorder="1" applyAlignment="1">
      <alignment horizontal="justify" vertical="top" wrapText="1"/>
    </xf>
    <xf numFmtId="0" fontId="2" fillId="32" borderId="13" xfId="0" applyFont="1" applyFill="1" applyBorder="1" applyAlignment="1">
      <alignment vertical="top" wrapText="1"/>
    </xf>
    <xf numFmtId="0" fontId="2" fillId="33" borderId="10" xfId="0" applyFont="1" applyFill="1" applyBorder="1" applyAlignment="1">
      <alignment vertical="top" wrapText="1"/>
    </xf>
    <xf numFmtId="2"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justify" vertical="top" wrapText="1"/>
    </xf>
    <xf numFmtId="2" fontId="2" fillId="0" borderId="10" xfId="0" applyNumberFormat="1" applyFont="1" applyFill="1" applyBorder="1" applyAlignment="1">
      <alignment horizontal="center" vertical="top" wrapText="1"/>
    </xf>
    <xf numFmtId="2" fontId="2" fillId="0" borderId="10" xfId="0" applyNumberFormat="1" applyFont="1" applyFill="1" applyBorder="1" applyAlignment="1">
      <alignment wrapText="1"/>
    </xf>
    <xf numFmtId="2"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2" fontId="1" fillId="0" borderId="10" xfId="0" applyNumberFormat="1" applyFont="1" applyFill="1" applyBorder="1" applyAlignment="1">
      <alignment/>
    </xf>
    <xf numFmtId="2" fontId="1" fillId="0" borderId="10" xfId="0" applyNumberFormat="1" applyFont="1" applyFill="1" applyBorder="1" applyAlignment="1">
      <alignment wrapText="1"/>
    </xf>
    <xf numFmtId="0" fontId="1" fillId="0" borderId="10" xfId="0" applyFont="1" applyFill="1" applyBorder="1" applyAlignment="1">
      <alignment horizontal="center" vertical="top" wrapText="1"/>
    </xf>
    <xf numFmtId="2" fontId="1" fillId="0" borderId="10" xfId="0" applyNumberFormat="1" applyFont="1" applyFill="1" applyBorder="1" applyAlignment="1">
      <alignment horizontal="center" wrapText="1"/>
    </xf>
    <xf numFmtId="2" fontId="1" fillId="0" borderId="10" xfId="0" applyNumberFormat="1" applyFont="1" applyFill="1" applyBorder="1" applyAlignment="1">
      <alignment horizontal="center" wrapText="1"/>
    </xf>
    <xf numFmtId="0" fontId="2" fillId="0" borderId="10" xfId="0" applyFont="1" applyFill="1" applyBorder="1" applyAlignment="1">
      <alignment horizontal="justify" vertical="top" wrapText="1"/>
    </xf>
    <xf numFmtId="2" fontId="1" fillId="0" borderId="10"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1" fillId="0" borderId="10" xfId="0" applyFont="1" applyFill="1" applyBorder="1" applyAlignment="1">
      <alignment/>
    </xf>
    <xf numFmtId="0" fontId="2" fillId="32" borderId="10" xfId="0" applyFont="1" applyFill="1" applyBorder="1" applyAlignment="1">
      <alignment horizontal="center"/>
    </xf>
    <xf numFmtId="173" fontId="2" fillId="32" borderId="10" xfId="0" applyNumberFormat="1" applyFont="1" applyFill="1" applyBorder="1" applyAlignment="1">
      <alignment/>
    </xf>
    <xf numFmtId="2" fontId="2" fillId="32" borderId="0" xfId="0" applyNumberFormat="1" applyFont="1" applyFill="1" applyBorder="1" applyAlignment="1">
      <alignment/>
    </xf>
    <xf numFmtId="0" fontId="2" fillId="0" borderId="0" xfId="0" applyFont="1" applyAlignment="1">
      <alignment horizontal="center"/>
    </xf>
    <xf numFmtId="0" fontId="11" fillId="32" borderId="10" xfId="0" applyFont="1" applyFill="1" applyBorder="1" applyAlignment="1">
      <alignment vertical="top" wrapText="1"/>
    </xf>
    <xf numFmtId="2" fontId="1" fillId="32" borderId="13" xfId="0" applyNumberFormat="1" applyFont="1" applyFill="1" applyBorder="1" applyAlignment="1">
      <alignment horizontal="center" vertical="center" wrapText="1"/>
    </xf>
    <xf numFmtId="2" fontId="1" fillId="0" borderId="10" xfId="0" applyNumberFormat="1" applyFont="1" applyBorder="1" applyAlignment="1">
      <alignment/>
    </xf>
    <xf numFmtId="49" fontId="2" fillId="32" borderId="17" xfId="0" applyNumberFormat="1" applyFont="1" applyFill="1" applyBorder="1" applyAlignment="1">
      <alignment horizontal="center" vertical="center" wrapText="1"/>
    </xf>
    <xf numFmtId="0" fontId="8" fillId="0" borderId="0" xfId="0" applyFont="1" applyAlignment="1">
      <alignment/>
    </xf>
    <xf numFmtId="0" fontId="12" fillId="0" borderId="10" xfId="0" applyFont="1" applyFill="1" applyBorder="1" applyAlignment="1">
      <alignment wrapText="1"/>
    </xf>
    <xf numFmtId="0" fontId="2" fillId="0" borderId="10" xfId="0" applyFont="1" applyFill="1" applyBorder="1" applyAlignment="1">
      <alignment wrapText="1"/>
    </xf>
    <xf numFmtId="0" fontId="12" fillId="0" borderId="10" xfId="0" applyFont="1" applyFill="1" applyBorder="1" applyAlignment="1">
      <alignment vertical="top" wrapText="1"/>
    </xf>
    <xf numFmtId="0" fontId="2" fillId="0" borderId="18" xfId="0" applyFont="1" applyFill="1" applyBorder="1" applyAlignment="1">
      <alignment vertical="top" wrapText="1"/>
    </xf>
    <xf numFmtId="0" fontId="6" fillId="0" borderId="10" xfId="0" applyFont="1" applyFill="1" applyBorder="1" applyAlignment="1">
      <alignment vertical="top" wrapText="1"/>
    </xf>
    <xf numFmtId="0" fontId="2" fillId="0" borderId="10" xfId="0" applyFont="1" applyFill="1" applyBorder="1" applyAlignment="1">
      <alignment horizontal="justify" wrapText="1"/>
    </xf>
    <xf numFmtId="0" fontId="6"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xf>
    <xf numFmtId="1" fontId="2" fillId="32" borderId="10" xfId="0" applyNumberFormat="1" applyFont="1" applyFill="1" applyBorder="1" applyAlignment="1">
      <alignment/>
    </xf>
    <xf numFmtId="200" fontId="2" fillId="32" borderId="10" xfId="0" applyNumberFormat="1" applyFont="1" applyFill="1" applyBorder="1" applyAlignment="1">
      <alignment/>
    </xf>
    <xf numFmtId="0" fontId="0" fillId="0" borderId="13" xfId="0" applyFill="1" applyBorder="1" applyAlignment="1">
      <alignment wrapText="1"/>
    </xf>
    <xf numFmtId="0" fontId="0" fillId="0" borderId="12" xfId="0" applyFill="1" applyBorder="1" applyAlignment="1">
      <alignment wrapText="1"/>
    </xf>
    <xf numFmtId="0" fontId="2" fillId="32" borderId="11" xfId="0" applyFont="1" applyFill="1" applyBorder="1" applyAlignment="1">
      <alignment wrapText="1"/>
    </xf>
    <xf numFmtId="0" fontId="2" fillId="32" borderId="18" xfId="0" applyFont="1" applyFill="1" applyBorder="1" applyAlignment="1">
      <alignment horizontal="left" vertical="top" wrapText="1"/>
    </xf>
    <xf numFmtId="0" fontId="12" fillId="32" borderId="10" xfId="0" applyFont="1" applyFill="1" applyBorder="1" applyAlignment="1">
      <alignment vertical="top" wrapText="1"/>
    </xf>
    <xf numFmtId="0" fontId="6" fillId="32" borderId="10" xfId="0" applyFont="1" applyFill="1" applyBorder="1" applyAlignment="1">
      <alignment vertical="top" wrapText="1"/>
    </xf>
    <xf numFmtId="0" fontId="0" fillId="0" borderId="11" xfId="0" applyBorder="1" applyAlignment="1">
      <alignment wrapText="1"/>
    </xf>
    <xf numFmtId="0" fontId="2" fillId="32" borderId="11" xfId="0" applyFont="1" applyFill="1" applyBorder="1" applyAlignment="1">
      <alignment horizontal="left" vertical="top" wrapText="1"/>
    </xf>
    <xf numFmtId="0" fontId="2" fillId="0" borderId="0" xfId="0" applyFont="1" applyAlignment="1">
      <alignment/>
    </xf>
    <xf numFmtId="0" fontId="2" fillId="32" borderId="11" xfId="0" applyFont="1" applyFill="1" applyBorder="1" applyAlignment="1">
      <alignment horizontal="justify" vertical="top" wrapText="1"/>
    </xf>
    <xf numFmtId="2" fontId="2" fillId="32" borderId="11" xfId="0" applyNumberFormat="1" applyFont="1" applyFill="1" applyBorder="1" applyAlignment="1">
      <alignment horizontal="center" vertical="top" wrapText="1"/>
    </xf>
    <xf numFmtId="2" fontId="2" fillId="32" borderId="11" xfId="0" applyNumberFormat="1" applyFont="1" applyFill="1" applyBorder="1" applyAlignment="1">
      <alignment horizontal="justify" vertical="top" wrapText="1"/>
    </xf>
    <xf numFmtId="0" fontId="10" fillId="0" borderId="10" xfId="0" applyFont="1" applyFill="1" applyBorder="1" applyAlignment="1">
      <alignment horizontal="justify" vertical="top" wrapText="1"/>
    </xf>
    <xf numFmtId="0" fontId="6" fillId="0" borderId="10" xfId="0" applyFont="1" applyFill="1" applyBorder="1" applyAlignment="1">
      <alignment horizontal="justify" vertical="top" wrapText="1"/>
    </xf>
    <xf numFmtId="0" fontId="10" fillId="0" borderId="10" xfId="0" applyFont="1" applyFill="1" applyBorder="1" applyAlignment="1">
      <alignment vertical="top" wrapText="1"/>
    </xf>
    <xf numFmtId="1" fontId="6" fillId="0" borderId="10" xfId="0" applyNumberFormat="1" applyFont="1" applyFill="1" applyBorder="1" applyAlignment="1">
      <alignment horizontal="center" vertical="top" wrapText="1"/>
    </xf>
    <xf numFmtId="1" fontId="6" fillId="0" borderId="10" xfId="0" applyNumberFormat="1" applyFont="1" applyFill="1" applyBorder="1" applyAlignment="1">
      <alignment horizontal="justify" vertical="top" wrapText="1"/>
    </xf>
    <xf numFmtId="0" fontId="6" fillId="0" borderId="10" xfId="0" applyFont="1" applyFill="1" applyBorder="1" applyAlignment="1">
      <alignment wrapText="1"/>
    </xf>
    <xf numFmtId="49" fontId="1" fillId="32" borderId="10" xfId="0" applyNumberFormat="1" applyFont="1" applyFill="1" applyBorder="1" applyAlignment="1">
      <alignment horizontal="center" vertical="center" wrapText="1"/>
    </xf>
    <xf numFmtId="0" fontId="0" fillId="0" borderId="13" xfId="0"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10" xfId="0" applyFont="1" applyFill="1" applyBorder="1" applyAlignment="1">
      <alignment/>
    </xf>
    <xf numFmtId="0" fontId="2" fillId="32" borderId="19" xfId="0" applyFont="1" applyFill="1" applyBorder="1" applyAlignment="1">
      <alignment wrapText="1"/>
    </xf>
    <xf numFmtId="0" fontId="0" fillId="0" borderId="10" xfId="0" applyBorder="1" applyAlignment="1">
      <alignment horizontal="center" vertical="center" wrapText="1"/>
    </xf>
    <xf numFmtId="0" fontId="10" fillId="0" borderId="10" xfId="0" applyFont="1" applyFill="1" applyBorder="1" applyAlignment="1">
      <alignment wrapText="1"/>
    </xf>
    <xf numFmtId="0" fontId="2" fillId="0" borderId="11" xfId="0" applyFont="1" applyFill="1" applyBorder="1" applyAlignment="1">
      <alignment wrapText="1"/>
    </xf>
    <xf numFmtId="0" fontId="2" fillId="0" borderId="13" xfId="0" applyFont="1" applyFill="1" applyBorder="1" applyAlignment="1">
      <alignment vertical="top" wrapText="1"/>
    </xf>
    <xf numFmtId="0" fontId="2" fillId="0" borderId="12" xfId="0" applyFont="1" applyFill="1" applyBorder="1" applyAlignment="1">
      <alignment vertical="top" wrapText="1"/>
    </xf>
    <xf numFmtId="0" fontId="0" fillId="0" borderId="19" xfId="0" applyFill="1" applyBorder="1" applyAlignment="1">
      <alignment wrapText="1"/>
    </xf>
    <xf numFmtId="0" fontId="2" fillId="32" borderId="18" xfId="0" applyFont="1" applyFill="1" applyBorder="1" applyAlignment="1">
      <alignment vertical="top" wrapText="1"/>
    </xf>
    <xf numFmtId="0" fontId="12" fillId="0" borderId="13" xfId="0" applyFont="1" applyFill="1" applyBorder="1" applyAlignment="1">
      <alignment vertical="top" wrapText="1"/>
    </xf>
    <xf numFmtId="0" fontId="0" fillId="0" borderId="16" xfId="0" applyFill="1" applyBorder="1" applyAlignment="1">
      <alignment wrapText="1"/>
    </xf>
    <xf numFmtId="0" fontId="1" fillId="32" borderId="13" xfId="0" applyFont="1" applyFill="1" applyBorder="1" applyAlignment="1">
      <alignment horizontal="center" vertical="top" wrapText="1"/>
    </xf>
    <xf numFmtId="0" fontId="2" fillId="32" borderId="20" xfId="0" applyFont="1" applyFill="1" applyBorder="1" applyAlignment="1">
      <alignment horizontal="left" vertical="top" wrapText="1"/>
    </xf>
    <xf numFmtId="0" fontId="2" fillId="0" borderId="10" xfId="0" applyFont="1" applyBorder="1" applyAlignment="1">
      <alignment/>
    </xf>
    <xf numFmtId="0" fontId="2" fillId="0" borderId="11" xfId="0" applyFont="1" applyFill="1" applyBorder="1" applyAlignment="1">
      <alignment vertical="top" wrapText="1"/>
    </xf>
    <xf numFmtId="0" fontId="0" fillId="0" borderId="21" xfId="0" applyFill="1" applyBorder="1" applyAlignment="1">
      <alignment wrapText="1"/>
    </xf>
    <xf numFmtId="209" fontId="2" fillId="32" borderId="10" xfId="0" applyNumberFormat="1" applyFont="1" applyFill="1" applyBorder="1" applyAlignment="1">
      <alignment horizontal="center" vertical="top" wrapText="1"/>
    </xf>
    <xf numFmtId="0" fontId="1" fillId="0" borderId="11" xfId="0" applyFont="1" applyFill="1" applyBorder="1" applyAlignment="1">
      <alignment vertical="center" wrapText="1"/>
    </xf>
    <xf numFmtId="0" fontId="2" fillId="0" borderId="12" xfId="0" applyFont="1" applyFill="1" applyBorder="1" applyAlignment="1">
      <alignment/>
    </xf>
    <xf numFmtId="49" fontId="2" fillId="32" borderId="11"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1" xfId="0" applyFont="1" applyFill="1" applyBorder="1" applyAlignment="1">
      <alignment horizontal="center" vertical="top" wrapText="1"/>
    </xf>
    <xf numFmtId="0" fontId="2" fillId="0" borderId="21" xfId="0" applyFont="1" applyFill="1" applyBorder="1" applyAlignment="1">
      <alignment vertical="top" wrapText="1"/>
    </xf>
    <xf numFmtId="0" fontId="2" fillId="0" borderId="19" xfId="0" applyFont="1" applyFill="1" applyBorder="1" applyAlignment="1">
      <alignment vertical="top" wrapText="1"/>
    </xf>
    <xf numFmtId="0" fontId="12" fillId="0" borderId="18" xfId="0" applyFont="1" applyFill="1" applyBorder="1" applyAlignment="1">
      <alignment vertical="top" wrapText="1"/>
    </xf>
    <xf numFmtId="0" fontId="2" fillId="0" borderId="22" xfId="0" applyFont="1" applyFill="1" applyBorder="1" applyAlignment="1">
      <alignment vertical="top" wrapText="1"/>
    </xf>
    <xf numFmtId="0" fontId="12" fillId="0" borderId="11" xfId="0" applyFont="1" applyFill="1" applyBorder="1" applyAlignment="1">
      <alignment vertical="top" wrapText="1"/>
    </xf>
    <xf numFmtId="0" fontId="2" fillId="32" borderId="20" xfId="0" applyFont="1" applyFill="1" applyBorder="1" applyAlignment="1">
      <alignment vertical="top" wrapText="1"/>
    </xf>
    <xf numFmtId="0" fontId="2" fillId="0" borderId="13" xfId="0" applyFont="1" applyFill="1" applyBorder="1" applyAlignment="1">
      <alignment wrapText="1"/>
    </xf>
    <xf numFmtId="0" fontId="2" fillId="0" borderId="14" xfId="0" applyFont="1" applyFill="1" applyBorder="1" applyAlignment="1">
      <alignment vertical="top" wrapText="1"/>
    </xf>
    <xf numFmtId="0" fontId="2" fillId="32" borderId="14" xfId="0" applyFont="1" applyFill="1" applyBorder="1" applyAlignment="1">
      <alignment wrapText="1"/>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1" fillId="32" borderId="13" xfId="0" applyFont="1" applyFill="1" applyBorder="1" applyAlignment="1">
      <alignment horizontal="justify"/>
    </xf>
    <xf numFmtId="0" fontId="1" fillId="32" borderId="11" xfId="0" applyFont="1" applyFill="1" applyBorder="1" applyAlignment="1">
      <alignment horizontal="justify"/>
    </xf>
    <xf numFmtId="0" fontId="1" fillId="32" borderId="12" xfId="0" applyFont="1" applyFill="1" applyBorder="1" applyAlignment="1">
      <alignment horizontal="justify"/>
    </xf>
    <xf numFmtId="200" fontId="2" fillId="32" borderId="10" xfId="0" applyNumberFormat="1" applyFont="1" applyFill="1" applyBorder="1" applyAlignment="1">
      <alignment horizontal="center" vertical="top" wrapText="1"/>
    </xf>
    <xf numFmtId="200" fontId="2" fillId="0" borderId="10" xfId="0" applyNumberFormat="1" applyFont="1" applyFill="1" applyBorder="1" applyAlignment="1">
      <alignment horizontal="center" vertical="top" wrapText="1"/>
    </xf>
    <xf numFmtId="197" fontId="2" fillId="32" borderId="11" xfId="60" applyFont="1" applyFill="1" applyBorder="1" applyAlignment="1">
      <alignment horizontal="center" vertical="top" wrapText="1"/>
    </xf>
    <xf numFmtId="0" fontId="2" fillId="0" borderId="11" xfId="0" applyFont="1" applyBorder="1" applyAlignment="1">
      <alignment/>
    </xf>
    <xf numFmtId="2" fontId="2" fillId="0" borderId="10" xfId="0" applyNumberFormat="1" applyFont="1" applyBorder="1" applyAlignment="1">
      <alignment/>
    </xf>
    <xf numFmtId="2" fontId="2" fillId="34" borderId="14" xfId="0" applyNumberFormat="1" applyFont="1" applyFill="1" applyBorder="1" applyAlignment="1">
      <alignment horizontal="center" vertical="center" wrapText="1"/>
    </xf>
    <xf numFmtId="197" fontId="2" fillId="0" borderId="10" xfId="60" applyFont="1" applyFill="1" applyBorder="1" applyAlignment="1">
      <alignment wrapText="1"/>
    </xf>
    <xf numFmtId="197" fontId="2" fillId="0" borderId="11" xfId="60" applyFont="1" applyFill="1" applyBorder="1" applyAlignment="1">
      <alignment wrapText="1"/>
    </xf>
    <xf numFmtId="197" fontId="2" fillId="32" borderId="15" xfId="60" applyFont="1" applyFill="1" applyBorder="1" applyAlignment="1">
      <alignment wrapText="1"/>
    </xf>
    <xf numFmtId="197" fontId="2" fillId="32" borderId="10" xfId="60" applyFont="1" applyFill="1" applyBorder="1" applyAlignment="1">
      <alignment wrapText="1"/>
    </xf>
    <xf numFmtId="197" fontId="2" fillId="34" borderId="10" xfId="60" applyFont="1" applyFill="1" applyBorder="1" applyAlignment="1">
      <alignment wrapText="1"/>
    </xf>
    <xf numFmtId="197" fontId="2" fillId="34" borderId="14" xfId="60" applyFont="1" applyFill="1" applyBorder="1" applyAlignment="1">
      <alignment wrapText="1"/>
    </xf>
    <xf numFmtId="197" fontId="2" fillId="34" borderId="17" xfId="60" applyFont="1" applyFill="1" applyBorder="1" applyAlignment="1">
      <alignment wrapText="1"/>
    </xf>
    <xf numFmtId="197" fontId="2" fillId="34" borderId="13" xfId="60" applyFont="1" applyFill="1" applyBorder="1" applyAlignment="1">
      <alignment wrapText="1"/>
    </xf>
    <xf numFmtId="197" fontId="2" fillId="34" borderId="18" xfId="60" applyFont="1" applyFill="1" applyBorder="1" applyAlignment="1">
      <alignment wrapText="1"/>
    </xf>
    <xf numFmtId="2" fontId="2" fillId="34" borderId="10" xfId="0" applyNumberFormat="1" applyFont="1" applyFill="1" applyBorder="1" applyAlignment="1">
      <alignment horizontal="center" vertical="center" wrapText="1"/>
    </xf>
    <xf numFmtId="0" fontId="2" fillId="34" borderId="11" xfId="0" applyFont="1" applyFill="1" applyBorder="1" applyAlignment="1">
      <alignment vertical="top" wrapText="1"/>
    </xf>
    <xf numFmtId="0" fontId="12" fillId="34" borderId="11" xfId="0" applyFont="1" applyFill="1" applyBorder="1" applyAlignment="1">
      <alignment vertical="top" wrapText="1"/>
    </xf>
    <xf numFmtId="0" fontId="2" fillId="34" borderId="16" xfId="0" applyFont="1" applyFill="1" applyBorder="1" applyAlignment="1">
      <alignment vertical="top" wrapText="1"/>
    </xf>
    <xf numFmtId="0" fontId="2" fillId="34" borderId="11" xfId="0" applyFont="1" applyFill="1" applyBorder="1" applyAlignment="1">
      <alignment horizontal="left" vertical="top" wrapText="1"/>
    </xf>
    <xf numFmtId="0" fontId="2" fillId="34" borderId="10" xfId="0" applyFont="1" applyFill="1" applyBorder="1" applyAlignment="1">
      <alignment horizontal="center" vertical="center" wrapText="1"/>
    </xf>
    <xf numFmtId="2" fontId="2" fillId="34" borderId="13"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1" fillId="34" borderId="10" xfId="0" applyFont="1" applyFill="1" applyBorder="1" applyAlignment="1">
      <alignment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wrapText="1"/>
    </xf>
    <xf numFmtId="0" fontId="2" fillId="34" borderId="11" xfId="0" applyFont="1" applyFill="1" applyBorder="1" applyAlignment="1">
      <alignment wrapText="1"/>
    </xf>
    <xf numFmtId="0" fontId="1" fillId="34" borderId="11" xfId="0" applyFont="1" applyFill="1" applyBorder="1" applyAlignment="1">
      <alignment horizontal="justify" vertical="top" wrapText="1"/>
    </xf>
    <xf numFmtId="2" fontId="2" fillId="32" borderId="10" xfId="0" applyNumberFormat="1" applyFont="1" applyFill="1" applyBorder="1" applyAlignment="1">
      <alignment horizontal="center" vertical="center"/>
    </xf>
    <xf numFmtId="0" fontId="10" fillId="34" borderId="10" xfId="0" applyFont="1" applyFill="1" applyBorder="1" applyAlignment="1">
      <alignment horizontal="justify" vertical="top" wrapText="1"/>
    </xf>
    <xf numFmtId="0" fontId="1" fillId="32" borderId="0" xfId="0" applyFont="1" applyFill="1" applyBorder="1" applyAlignment="1">
      <alignment vertical="center" wrapText="1"/>
    </xf>
    <xf numFmtId="0" fontId="0" fillId="0" borderId="14" xfId="0" applyFont="1" applyBorder="1" applyAlignment="1">
      <alignment wrapText="1"/>
    </xf>
    <xf numFmtId="0" fontId="6" fillId="32" borderId="18" xfId="0" applyFont="1" applyFill="1" applyBorder="1" applyAlignment="1">
      <alignment vertical="top" wrapText="1"/>
    </xf>
    <xf numFmtId="2" fontId="2" fillId="34" borderId="10" xfId="0" applyNumberFormat="1" applyFont="1" applyFill="1" applyBorder="1" applyAlignment="1">
      <alignment wrapText="1"/>
    </xf>
    <xf numFmtId="49" fontId="2" fillId="32" borderId="23" xfId="0" applyNumberFormat="1" applyFont="1" applyFill="1" applyBorder="1" applyAlignment="1">
      <alignment horizontal="center" vertical="center" wrapText="1"/>
    </xf>
    <xf numFmtId="2" fontId="2" fillId="32" borderId="16" xfId="0" applyNumberFormat="1" applyFont="1" applyFill="1" applyBorder="1" applyAlignment="1">
      <alignment horizontal="center" vertical="center" wrapText="1"/>
    </xf>
    <xf numFmtId="0" fontId="2" fillId="34" borderId="11" xfId="0" applyFont="1" applyFill="1" applyBorder="1" applyAlignment="1">
      <alignment vertical="top" wrapText="1"/>
    </xf>
    <xf numFmtId="2" fontId="2" fillId="34" borderId="10" xfId="0" applyNumberFormat="1" applyFont="1" applyFill="1" applyBorder="1" applyAlignment="1">
      <alignment horizontal="center" vertical="center" wrapText="1"/>
    </xf>
    <xf numFmtId="2" fontId="2" fillId="32" borderId="13" xfId="0" applyNumberFormat="1" applyFont="1" applyFill="1" applyBorder="1" applyAlignment="1">
      <alignment horizontal="center" wrapText="1"/>
    </xf>
    <xf numFmtId="2" fontId="2" fillId="32" borderId="13" xfId="0" applyNumberFormat="1" applyFont="1" applyFill="1" applyBorder="1" applyAlignment="1">
      <alignment wrapText="1"/>
    </xf>
    <xf numFmtId="2" fontId="2" fillId="32" borderId="12" xfId="0" applyNumberFormat="1" applyFont="1" applyFill="1" applyBorder="1" applyAlignment="1">
      <alignment wrapText="1"/>
    </xf>
    <xf numFmtId="0" fontId="2" fillId="32" borderId="12" xfId="0" applyFont="1" applyFill="1" applyBorder="1" applyAlignment="1">
      <alignment horizontal="left" wrapText="1"/>
    </xf>
    <xf numFmtId="0" fontId="2" fillId="32" borderId="16" xfId="0" applyFont="1" applyFill="1" applyBorder="1" applyAlignment="1">
      <alignment wrapText="1"/>
    </xf>
    <xf numFmtId="0" fontId="2" fillId="32" borderId="13" xfId="0" applyFont="1" applyFill="1" applyBorder="1" applyAlignment="1">
      <alignment horizontal="left" vertical="top" wrapText="1"/>
    </xf>
    <xf numFmtId="0" fontId="0" fillId="0" borderId="14" xfId="0" applyFill="1" applyBorder="1" applyAlignment="1">
      <alignment wrapText="1"/>
    </xf>
    <xf numFmtId="0" fontId="14" fillId="0" borderId="11" xfId="0" applyFont="1" applyFill="1" applyBorder="1" applyAlignment="1">
      <alignment vertical="top" wrapText="1"/>
    </xf>
    <xf numFmtId="0" fontId="2" fillId="0" borderId="11" xfId="0" applyFont="1" applyFill="1" applyBorder="1" applyAlignment="1">
      <alignment wrapText="1"/>
    </xf>
    <xf numFmtId="0" fontId="0" fillId="0" borderId="13" xfId="0" applyBorder="1" applyAlignment="1">
      <alignment wrapText="1"/>
    </xf>
    <xf numFmtId="0" fontId="2" fillId="0" borderId="11" xfId="0" applyFont="1" applyFill="1" applyBorder="1" applyAlignment="1">
      <alignment vertical="top" wrapText="1"/>
    </xf>
    <xf numFmtId="0" fontId="0" fillId="0" borderId="13" xfId="0" applyBorder="1" applyAlignment="1">
      <alignment vertical="top" wrapText="1"/>
    </xf>
    <xf numFmtId="0" fontId="2" fillId="0" borderId="11" xfId="0" applyFont="1" applyFill="1" applyBorder="1" applyAlignment="1">
      <alignment vertical="center" wrapText="1"/>
    </xf>
    <xf numFmtId="0" fontId="0" fillId="0" borderId="13" xfId="0" applyBorder="1" applyAlignment="1">
      <alignment vertical="center" wrapText="1"/>
    </xf>
    <xf numFmtId="197" fontId="2" fillId="0" borderId="11" xfId="60" applyFont="1" applyFill="1" applyBorder="1" applyAlignment="1">
      <alignment wrapText="1"/>
    </xf>
    <xf numFmtId="197" fontId="0" fillId="0" borderId="13" xfId="60" applyFont="1" applyBorder="1" applyAlignment="1">
      <alignment wrapText="1"/>
    </xf>
    <xf numFmtId="0" fontId="2" fillId="0" borderId="10" xfId="0" applyFont="1" applyFill="1" applyBorder="1" applyAlignment="1">
      <alignment vertical="top" wrapText="1"/>
    </xf>
    <xf numFmtId="0" fontId="2" fillId="0" borderId="0" xfId="0" applyFont="1" applyFill="1" applyBorder="1" applyAlignment="1">
      <alignment wrapText="1"/>
    </xf>
    <xf numFmtId="0" fontId="2" fillId="32" borderId="0" xfId="0" applyFont="1" applyFill="1" applyBorder="1" applyAlignment="1">
      <alignment wrapText="1"/>
    </xf>
    <xf numFmtId="0" fontId="1" fillId="32" borderId="10" xfId="0" applyFont="1" applyFill="1" applyBorder="1" applyAlignment="1">
      <alignment horizontal="left" wrapText="1"/>
    </xf>
    <xf numFmtId="0" fontId="1" fillId="32" borderId="10" xfId="0" applyFont="1" applyFill="1" applyBorder="1" applyAlignment="1">
      <alignment wrapText="1"/>
    </xf>
    <xf numFmtId="0" fontId="1" fillId="32" borderId="11" xfId="0" applyFont="1" applyFill="1" applyBorder="1" applyAlignment="1">
      <alignment vertical="top" wrapText="1"/>
    </xf>
    <xf numFmtId="0" fontId="1" fillId="32" borderId="13" xfId="0" applyFont="1" applyFill="1" applyBorder="1" applyAlignment="1">
      <alignment vertical="top" wrapText="1"/>
    </xf>
    <xf numFmtId="0" fontId="1" fillId="32" borderId="0" xfId="0" applyFont="1" applyFill="1" applyAlignment="1">
      <alignment horizontal="center" wrapText="1"/>
    </xf>
    <xf numFmtId="0" fontId="1" fillId="32" borderId="10" xfId="0" applyFont="1" applyFill="1" applyBorder="1" applyAlignment="1">
      <alignment horizontal="center" vertical="top" wrapText="1"/>
    </xf>
    <xf numFmtId="0" fontId="1" fillId="32" borderId="14" xfId="0" applyFont="1" applyFill="1" applyBorder="1" applyAlignment="1">
      <alignment horizontal="center" wrapText="1"/>
    </xf>
    <xf numFmtId="0" fontId="1" fillId="32" borderId="17" xfId="0" applyFont="1" applyFill="1" applyBorder="1" applyAlignment="1">
      <alignment horizontal="center" wrapText="1"/>
    </xf>
    <xf numFmtId="0" fontId="1" fillId="32" borderId="18" xfId="0" applyFont="1" applyFill="1" applyBorder="1" applyAlignment="1">
      <alignment horizontal="center" wrapText="1"/>
    </xf>
    <xf numFmtId="0" fontId="1" fillId="32" borderId="11" xfId="0" applyFont="1" applyFill="1" applyBorder="1" applyAlignment="1">
      <alignment wrapText="1"/>
    </xf>
    <xf numFmtId="0" fontId="1" fillId="32" borderId="13" xfId="0" applyFont="1" applyFill="1" applyBorder="1" applyAlignment="1">
      <alignment wrapText="1"/>
    </xf>
    <xf numFmtId="0" fontId="2" fillId="0" borderId="12" xfId="0" applyFont="1" applyFill="1" applyBorder="1" applyAlignment="1">
      <alignment vertical="top" wrapText="1"/>
    </xf>
    <xf numFmtId="0" fontId="2" fillId="0" borderId="18" xfId="0" applyFont="1" applyFill="1" applyBorder="1" applyAlignment="1">
      <alignment wrapText="1"/>
    </xf>
    <xf numFmtId="0" fontId="0" fillId="0" borderId="12" xfId="0" applyFill="1" applyBorder="1" applyAlignment="1">
      <alignment wrapText="1"/>
    </xf>
    <xf numFmtId="0" fontId="1" fillId="32" borderId="10" xfId="0" applyFont="1" applyFill="1" applyBorder="1" applyAlignment="1">
      <alignment horizontal="center" wrapText="1"/>
    </xf>
    <xf numFmtId="0" fontId="0" fillId="0" borderId="10" xfId="0" applyBorder="1" applyAlignment="1">
      <alignment horizontal="center" wrapText="1"/>
    </xf>
    <xf numFmtId="0" fontId="2" fillId="32" borderId="14" xfId="0" applyFont="1" applyFill="1" applyBorder="1" applyAlignment="1">
      <alignment horizontal="center" wrapText="1"/>
    </xf>
    <xf numFmtId="0" fontId="2" fillId="32" borderId="17" xfId="0" applyFont="1" applyFill="1" applyBorder="1" applyAlignment="1">
      <alignment horizontal="center" wrapText="1"/>
    </xf>
    <xf numFmtId="0" fontId="2" fillId="32" borderId="18" xfId="0" applyFont="1" applyFill="1" applyBorder="1" applyAlignment="1">
      <alignment horizontal="center" wrapText="1"/>
    </xf>
    <xf numFmtId="2" fontId="1" fillId="32" borderId="0" xfId="0" applyNumberFormat="1" applyFont="1" applyFill="1" applyBorder="1" applyAlignment="1">
      <alignment horizontal="center" vertical="center" wrapText="1"/>
    </xf>
    <xf numFmtId="2" fontId="2" fillId="32" borderId="0" xfId="0" applyNumberFormat="1" applyFont="1" applyFill="1" applyBorder="1" applyAlignment="1">
      <alignment horizontal="center" vertical="center" wrapText="1"/>
    </xf>
    <xf numFmtId="0" fontId="0" fillId="0" borderId="0" xfId="0" applyAlignment="1">
      <alignment wrapText="1"/>
    </xf>
    <xf numFmtId="0" fontId="2" fillId="32" borderId="0" xfId="0" applyFont="1" applyFill="1" applyAlignment="1">
      <alignment wrapText="1"/>
    </xf>
    <xf numFmtId="0" fontId="2" fillId="34" borderId="11" xfId="0" applyFont="1" applyFill="1" applyBorder="1" applyAlignment="1">
      <alignment vertical="top" wrapText="1"/>
    </xf>
    <xf numFmtId="0" fontId="0" fillId="34" borderId="13" xfId="0" applyFill="1" applyBorder="1" applyAlignment="1">
      <alignment vertical="top" wrapText="1"/>
    </xf>
    <xf numFmtId="2" fontId="2" fillId="34" borderId="11" xfId="0" applyNumberFormat="1" applyFont="1" applyFill="1" applyBorder="1" applyAlignment="1">
      <alignment wrapText="1"/>
    </xf>
    <xf numFmtId="0" fontId="6" fillId="34" borderId="11" xfId="0" applyFont="1" applyFill="1" applyBorder="1" applyAlignment="1">
      <alignment vertical="top" wrapText="1"/>
    </xf>
    <xf numFmtId="0" fontId="0" fillId="34" borderId="12" xfId="0" applyFill="1" applyBorder="1" applyAlignment="1">
      <alignment wrapText="1"/>
    </xf>
    <xf numFmtId="0" fontId="0" fillId="34" borderId="13" xfId="0" applyFill="1" applyBorder="1" applyAlignment="1">
      <alignment wrapText="1"/>
    </xf>
    <xf numFmtId="0" fontId="1" fillId="0" borderId="14"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32" borderId="16" xfId="0" applyFont="1" applyFill="1" applyBorder="1" applyAlignment="1">
      <alignment wrapText="1"/>
    </xf>
    <xf numFmtId="0" fontId="1" fillId="32" borderId="17" xfId="0" applyFont="1" applyFill="1" applyBorder="1" applyAlignment="1">
      <alignment wrapText="1"/>
    </xf>
    <xf numFmtId="0" fontId="1" fillId="32" borderId="18" xfId="0" applyFont="1" applyFill="1" applyBorder="1" applyAlignment="1">
      <alignment wrapText="1"/>
    </xf>
    <xf numFmtId="2" fontId="2" fillId="32" borderId="11" xfId="0" applyNumberFormat="1" applyFont="1" applyFill="1" applyBorder="1" applyAlignment="1">
      <alignment horizontal="center" wrapText="1"/>
    </xf>
    <xf numFmtId="0" fontId="0" fillId="0" borderId="13" xfId="0" applyBorder="1" applyAlignment="1">
      <alignment horizontal="center" wrapText="1"/>
    </xf>
    <xf numFmtId="0" fontId="2" fillId="32" borderId="11" xfId="0" applyFont="1" applyFill="1" applyBorder="1" applyAlignment="1">
      <alignment horizontal="left" wrapText="1"/>
    </xf>
    <xf numFmtId="0" fontId="0" fillId="0" borderId="13" xfId="0" applyBorder="1" applyAlignment="1">
      <alignment horizontal="left" wrapText="1"/>
    </xf>
    <xf numFmtId="0" fontId="2" fillId="32" borderId="11" xfId="0" applyFont="1" applyFill="1" applyBorder="1" applyAlignment="1">
      <alignment horizontal="center" wrapText="1"/>
    </xf>
    <xf numFmtId="0" fontId="2" fillId="32" borderId="10" xfId="0" applyFont="1" applyFill="1" applyBorder="1" applyAlignment="1">
      <alignment horizontal="left" vertical="top" wrapText="1"/>
    </xf>
    <xf numFmtId="0" fontId="0" fillId="0" borderId="10" xfId="0" applyBorder="1" applyAlignment="1">
      <alignment horizontal="left" vertical="top" wrapText="1"/>
    </xf>
    <xf numFmtId="0" fontId="1" fillId="32" borderId="16" xfId="0" applyFont="1" applyFill="1" applyBorder="1" applyAlignment="1">
      <alignment horizontal="center" vertical="top" wrapText="1"/>
    </xf>
    <xf numFmtId="0" fontId="0" fillId="0" borderId="23" xfId="0" applyBorder="1" applyAlignment="1">
      <alignment wrapText="1"/>
    </xf>
    <xf numFmtId="0" fontId="0" fillId="0" borderId="24" xfId="0" applyBorder="1" applyAlignment="1">
      <alignment wrapText="1"/>
    </xf>
    <xf numFmtId="0" fontId="1" fillId="0" borderId="14" xfId="0" applyFont="1" applyFill="1" applyBorder="1" applyAlignment="1">
      <alignment horizontal="center" wrapText="1"/>
    </xf>
    <xf numFmtId="0" fontId="1" fillId="0" borderId="17" xfId="0" applyFont="1" applyFill="1" applyBorder="1" applyAlignment="1">
      <alignment horizontal="center" wrapText="1"/>
    </xf>
    <xf numFmtId="0" fontId="1" fillId="0" borderId="18" xfId="0" applyFont="1" applyFill="1" applyBorder="1" applyAlignment="1">
      <alignment horizontal="center" wrapText="1"/>
    </xf>
    <xf numFmtId="0" fontId="2" fillId="0" borderId="12" xfId="0" applyFont="1" applyFill="1" applyBorder="1" applyAlignment="1">
      <alignment wrapText="1"/>
    </xf>
    <xf numFmtId="0" fontId="2" fillId="32" borderId="0" xfId="0" applyFont="1" applyFill="1" applyAlignment="1">
      <alignment vertical="justify" wrapText="1"/>
    </xf>
    <xf numFmtId="0" fontId="2" fillId="32" borderId="0" xfId="0" applyFont="1" applyFill="1" applyBorder="1" applyAlignment="1">
      <alignment horizontal="left" vertical="distributed" wrapText="1"/>
    </xf>
    <xf numFmtId="0" fontId="1" fillId="34" borderId="10" xfId="0" applyFont="1" applyFill="1" applyBorder="1" applyAlignment="1">
      <alignment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0" fillId="0" borderId="12" xfId="0" applyBorder="1" applyAlignment="1">
      <alignment horizontal="center" vertical="center" wrapText="1"/>
    </xf>
    <xf numFmtId="0" fontId="2" fillId="32" borderId="11" xfId="0"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2" fontId="2" fillId="34" borderId="10" xfId="0" applyNumberFormat="1" applyFont="1" applyFill="1" applyBorder="1" applyAlignment="1">
      <alignment horizontal="center" vertical="center" wrapText="1"/>
    </xf>
    <xf numFmtId="0" fontId="0" fillId="0" borderId="13" xfId="0" applyBorder="1" applyAlignment="1">
      <alignment horizontal="center" vertical="center" wrapText="1"/>
    </xf>
    <xf numFmtId="2" fontId="2" fillId="32" borderId="11"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49" fontId="2" fillId="32" borderId="11" xfId="0" applyNumberFormat="1" applyFont="1" applyFill="1" applyBorder="1" applyAlignment="1">
      <alignment horizontal="center" vertical="center" wrapText="1"/>
    </xf>
    <xf numFmtId="49" fontId="2" fillId="32" borderId="12" xfId="0" applyNumberFormat="1" applyFont="1" applyFill="1" applyBorder="1" applyAlignment="1">
      <alignment horizontal="center" vertical="center" wrapText="1"/>
    </xf>
    <xf numFmtId="0" fontId="1" fillId="32" borderId="11" xfId="0" applyFont="1" applyFill="1" applyBorder="1" applyAlignment="1">
      <alignment vertical="center" wrapText="1"/>
    </xf>
    <xf numFmtId="0" fontId="0" fillId="0" borderId="12" xfId="0" applyBorder="1" applyAlignment="1">
      <alignment vertical="center" wrapText="1"/>
    </xf>
    <xf numFmtId="0" fontId="2" fillId="32" borderId="0" xfId="0" applyFont="1" applyFill="1" applyBorder="1" applyAlignment="1">
      <alignment horizontal="center" vertical="center" wrapText="1"/>
    </xf>
    <xf numFmtId="0" fontId="1" fillId="32" borderId="0" xfId="0" applyFont="1" applyFill="1" applyAlignment="1">
      <alignment horizontal="center" vertical="center" wrapText="1"/>
    </xf>
    <xf numFmtId="0" fontId="2" fillId="0" borderId="0" xfId="0" applyFont="1" applyFill="1" applyBorder="1" applyAlignment="1">
      <alignment horizontal="left" vertical="center" wrapText="1"/>
    </xf>
    <xf numFmtId="0" fontId="2" fillId="32" borderId="0" xfId="0" applyFont="1" applyFill="1" applyBorder="1" applyAlignment="1">
      <alignment horizontal="left" vertical="center" wrapText="1"/>
    </xf>
    <xf numFmtId="2" fontId="2" fillId="0" borderId="10" xfId="0" applyNumberFormat="1" applyFont="1" applyFill="1" applyBorder="1" applyAlignment="1">
      <alignment horizontal="justify" wrapText="1"/>
    </xf>
    <xf numFmtId="0" fontId="2" fillId="32" borderId="14" xfId="0" applyFont="1" applyFill="1" applyBorder="1" applyAlignment="1">
      <alignment wrapText="1"/>
    </xf>
    <xf numFmtId="0" fontId="0" fillId="0" borderId="17" xfId="0" applyBorder="1" applyAlignment="1">
      <alignment/>
    </xf>
    <xf numFmtId="0" fontId="0" fillId="0" borderId="18" xfId="0" applyBorder="1" applyAlignment="1">
      <alignment/>
    </xf>
    <xf numFmtId="2" fontId="2" fillId="0" borderId="10" xfId="0" applyNumberFormat="1" applyFont="1" applyFill="1" applyBorder="1" applyAlignment="1">
      <alignment horizontal="center" wrapText="1"/>
    </xf>
    <xf numFmtId="2" fontId="2" fillId="0" borderId="10" xfId="0" applyNumberFormat="1" applyFont="1" applyFill="1" applyBorder="1" applyAlignment="1">
      <alignment wrapText="1"/>
    </xf>
    <xf numFmtId="0" fontId="1" fillId="0" borderId="11" xfId="0" applyFont="1" applyFill="1" applyBorder="1" applyAlignment="1">
      <alignment vertical="top" wrapText="1"/>
    </xf>
    <xf numFmtId="0" fontId="2" fillId="0" borderId="13" xfId="0" applyFont="1" applyFill="1" applyBorder="1" applyAlignment="1">
      <alignment vertical="top" wrapText="1"/>
    </xf>
    <xf numFmtId="0" fontId="1" fillId="32" borderId="0" xfId="0" applyFont="1" applyFill="1" applyAlignment="1">
      <alignment horizontal="justify" vertical="top" wrapText="1"/>
    </xf>
    <xf numFmtId="0" fontId="0" fillId="0" borderId="0" xfId="0" applyAlignment="1">
      <alignment/>
    </xf>
    <xf numFmtId="0" fontId="2" fillId="32" borderId="10" xfId="0" applyFont="1" applyFill="1" applyBorder="1" applyAlignment="1">
      <alignment vertical="top" wrapText="1"/>
    </xf>
    <xf numFmtId="0" fontId="2" fillId="32" borderId="10" xfId="0" applyFont="1" applyFill="1" applyBorder="1" applyAlignment="1">
      <alignment vertical="top"/>
    </xf>
    <xf numFmtId="0" fontId="1" fillId="32" borderId="0" xfId="0" applyFont="1" applyFill="1" applyAlignment="1">
      <alignment horizontal="center" vertical="top" wrapText="1"/>
    </xf>
    <xf numFmtId="0" fontId="2" fillId="32" borderId="0" xfId="0" applyFont="1" applyFill="1" applyAlignment="1">
      <alignment vertical="top"/>
    </xf>
    <xf numFmtId="0" fontId="2" fillId="32" borderId="10" xfId="0" applyFont="1" applyFill="1" applyBorder="1" applyAlignment="1">
      <alignment/>
    </xf>
    <xf numFmtId="0" fontId="2" fillId="0" borderId="0" xfId="0" applyFont="1" applyFill="1" applyBorder="1" applyAlignment="1">
      <alignment vertical="top" wrapText="1"/>
    </xf>
    <xf numFmtId="0" fontId="2" fillId="0" borderId="0" xfId="0" applyFont="1" applyFill="1" applyAlignment="1">
      <alignment/>
    </xf>
    <xf numFmtId="0" fontId="1" fillId="32" borderId="10" xfId="0" applyFont="1" applyFill="1" applyBorder="1" applyAlignment="1">
      <alignment horizontal="center" vertical="top"/>
    </xf>
    <xf numFmtId="0" fontId="1" fillId="32" borderId="10" xfId="0" applyFont="1" applyFill="1" applyBorder="1" applyAlignment="1">
      <alignment vertical="top" wrapText="1"/>
    </xf>
    <xf numFmtId="0" fontId="1" fillId="0" borderId="10" xfId="0" applyFont="1" applyFill="1" applyBorder="1" applyAlignment="1">
      <alignment vertical="top" wrapText="1"/>
    </xf>
    <xf numFmtId="0" fontId="2" fillId="32" borderId="0" xfId="0" applyFont="1" applyFill="1" applyBorder="1" applyAlignment="1">
      <alignment vertical="top" wrapText="1"/>
    </xf>
    <xf numFmtId="0" fontId="2" fillId="32" borderId="0" xfId="0" applyFont="1" applyFill="1" applyAlignment="1">
      <alignment/>
    </xf>
    <xf numFmtId="0" fontId="2" fillId="32" borderId="0" xfId="0" applyFont="1" applyFill="1" applyBorder="1" applyAlignment="1">
      <alignment horizontal="center" vertical="center"/>
    </xf>
    <xf numFmtId="0" fontId="2" fillId="32" borderId="14" xfId="0" applyFont="1" applyFill="1" applyBorder="1" applyAlignment="1">
      <alignment horizontal="center"/>
    </xf>
    <xf numFmtId="0" fontId="2" fillId="32" borderId="17" xfId="0" applyFont="1" applyFill="1" applyBorder="1" applyAlignment="1">
      <alignment horizontal="center"/>
    </xf>
    <xf numFmtId="0" fontId="2" fillId="32" borderId="18" xfId="0" applyFont="1" applyFill="1" applyBorder="1" applyAlignment="1">
      <alignment horizontal="center"/>
    </xf>
    <xf numFmtId="0" fontId="2" fillId="32" borderId="12" xfId="0" applyFont="1" applyFill="1" applyBorder="1" applyAlignment="1">
      <alignment vertical="top" wrapText="1"/>
    </xf>
    <xf numFmtId="0" fontId="2" fillId="32" borderId="13" xfId="0" applyFont="1" applyFill="1" applyBorder="1" applyAlignment="1">
      <alignment vertical="top" wrapText="1"/>
    </xf>
    <xf numFmtId="0" fontId="2" fillId="32" borderId="0" xfId="0" applyFont="1" applyFill="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60"/>
  <sheetViews>
    <sheetView view="pageBreakPreview" zoomScaleSheetLayoutView="100" zoomScalePageLayoutView="0" workbookViewId="0" topLeftCell="A4">
      <selection activeCell="H2" sqref="H2:K2"/>
    </sheetView>
  </sheetViews>
  <sheetFormatPr defaultColWidth="9.28125" defaultRowHeight="12.75"/>
  <cols>
    <col min="1" max="1" width="4.7109375" style="12" customWidth="1"/>
    <col min="2" max="2" width="25.7109375" style="12" customWidth="1"/>
    <col min="3" max="3" width="32.8515625" style="12" customWidth="1"/>
    <col min="4" max="4" width="8.57421875" style="12" customWidth="1"/>
    <col min="5" max="5" width="12.00390625" style="12" customWidth="1"/>
    <col min="6" max="6" width="19.57421875" style="12" customWidth="1"/>
    <col min="7" max="9" width="12.28125" style="12" customWidth="1"/>
    <col min="10" max="10" width="12.7109375" style="12" customWidth="1"/>
    <col min="11" max="11" width="31.28125" style="12" customWidth="1"/>
    <col min="12" max="16384" width="9.28125" style="12" customWidth="1"/>
  </cols>
  <sheetData>
    <row r="1" spans="8:11" ht="15.75">
      <c r="H1" s="13"/>
      <c r="I1" s="13" t="s">
        <v>79</v>
      </c>
      <c r="J1" s="13"/>
      <c r="K1" s="13"/>
    </row>
    <row r="2" spans="8:11" ht="108" customHeight="1">
      <c r="H2" s="239" t="s">
        <v>359</v>
      </c>
      <c r="I2" s="239"/>
      <c r="J2" s="239"/>
      <c r="K2" s="239"/>
    </row>
    <row r="3" spans="8:11" ht="10.5" customHeight="1">
      <c r="H3" s="240"/>
      <c r="I3" s="240"/>
      <c r="J3" s="240"/>
      <c r="K3" s="240"/>
    </row>
    <row r="4" spans="3:10" ht="15.75">
      <c r="C4" s="14"/>
      <c r="D4" s="245" t="s">
        <v>12</v>
      </c>
      <c r="E4" s="245"/>
      <c r="F4" s="245"/>
      <c r="G4" s="245"/>
      <c r="H4" s="245"/>
      <c r="I4" s="245"/>
      <c r="J4" s="245"/>
    </row>
    <row r="5" spans="3:11" ht="15.75">
      <c r="C5" s="245" t="s">
        <v>116</v>
      </c>
      <c r="D5" s="245"/>
      <c r="E5" s="245"/>
      <c r="F5" s="245"/>
      <c r="G5" s="245"/>
      <c r="H5" s="245"/>
      <c r="I5" s="245"/>
      <c r="J5" s="245"/>
      <c r="K5" s="245"/>
    </row>
    <row r="6" spans="1:11" ht="31.5">
      <c r="A6" s="250" t="s">
        <v>13</v>
      </c>
      <c r="B6" s="241" t="s">
        <v>14</v>
      </c>
      <c r="C6" s="241" t="s">
        <v>15</v>
      </c>
      <c r="D6" s="242" t="s">
        <v>16</v>
      </c>
      <c r="E6" s="243" t="s">
        <v>17</v>
      </c>
      <c r="F6" s="17" t="s">
        <v>100</v>
      </c>
      <c r="G6" s="246" t="s">
        <v>20</v>
      </c>
      <c r="H6" s="246"/>
      <c r="I6" s="246"/>
      <c r="J6" s="246"/>
      <c r="K6" s="242" t="s">
        <v>19</v>
      </c>
    </row>
    <row r="7" spans="1:11" ht="27.75" customHeight="1">
      <c r="A7" s="251"/>
      <c r="B7" s="242"/>
      <c r="C7" s="242"/>
      <c r="D7" s="242"/>
      <c r="E7" s="244"/>
      <c r="F7" s="17"/>
      <c r="G7" s="17" t="s">
        <v>18</v>
      </c>
      <c r="H7" s="18" t="s">
        <v>350</v>
      </c>
      <c r="I7" s="18" t="s">
        <v>121</v>
      </c>
      <c r="J7" s="18" t="s">
        <v>122</v>
      </c>
      <c r="K7" s="242"/>
    </row>
    <row r="8" spans="1:11" ht="16.5" customHeight="1">
      <c r="A8" s="247" t="s">
        <v>119</v>
      </c>
      <c r="B8" s="248"/>
      <c r="C8" s="248"/>
      <c r="D8" s="248"/>
      <c r="E8" s="248"/>
      <c r="F8" s="248"/>
      <c r="G8" s="248"/>
      <c r="H8" s="248"/>
      <c r="I8" s="248"/>
      <c r="J8" s="248"/>
      <c r="K8" s="249"/>
    </row>
    <row r="9" spans="1:11" ht="30">
      <c r="A9" s="232" t="s">
        <v>21</v>
      </c>
      <c r="B9" s="232" t="s">
        <v>22</v>
      </c>
      <c r="C9" s="230" t="s">
        <v>50</v>
      </c>
      <c r="D9" s="232" t="s">
        <v>129</v>
      </c>
      <c r="E9" s="234" t="s">
        <v>107</v>
      </c>
      <c r="F9" s="117" t="s">
        <v>284</v>
      </c>
      <c r="G9" s="190">
        <f>H9+I9+J9</f>
        <v>153140</v>
      </c>
      <c r="H9" s="190">
        <v>0</v>
      </c>
      <c r="I9" s="190">
        <v>0</v>
      </c>
      <c r="J9" s="190">
        <v>153140</v>
      </c>
      <c r="K9" s="232" t="s">
        <v>52</v>
      </c>
    </row>
    <row r="10" spans="1:11" ht="90">
      <c r="A10" s="252"/>
      <c r="B10" s="252"/>
      <c r="C10" s="231"/>
      <c r="D10" s="233"/>
      <c r="E10" s="235"/>
      <c r="F10" s="115" t="s">
        <v>253</v>
      </c>
      <c r="G10" s="191">
        <f>SUM(H10:J10)</f>
        <v>30628</v>
      </c>
      <c r="H10" s="191">
        <v>0</v>
      </c>
      <c r="I10" s="191">
        <v>0</v>
      </c>
      <c r="J10" s="191">
        <v>30628</v>
      </c>
      <c r="K10" s="252"/>
    </row>
    <row r="11" spans="1:11" ht="90">
      <c r="A11" s="252"/>
      <c r="B11" s="233"/>
      <c r="C11" s="152" t="s">
        <v>252</v>
      </c>
      <c r="D11" s="104" t="s">
        <v>131</v>
      </c>
      <c r="E11" s="116" t="s">
        <v>64</v>
      </c>
      <c r="F11" s="115" t="s">
        <v>253</v>
      </c>
      <c r="G11" s="191">
        <f>SUM(H11:J11)</f>
        <v>1500</v>
      </c>
      <c r="H11" s="191">
        <v>0</v>
      </c>
      <c r="I11" s="191">
        <v>1500</v>
      </c>
      <c r="J11" s="191">
        <v>0</v>
      </c>
      <c r="K11" s="233"/>
    </row>
    <row r="12" spans="1:11" ht="15.75">
      <c r="A12" s="254"/>
      <c r="B12" s="232" t="s">
        <v>123</v>
      </c>
      <c r="C12" s="232" t="s">
        <v>124</v>
      </c>
      <c r="D12" s="238" t="s">
        <v>120</v>
      </c>
      <c r="E12" s="238" t="s">
        <v>103</v>
      </c>
      <c r="F12" s="232" t="s">
        <v>68</v>
      </c>
      <c r="G12" s="236">
        <f>SUM(H12:J13)</f>
        <v>4374.8</v>
      </c>
      <c r="H12" s="236">
        <v>1721.3</v>
      </c>
      <c r="I12" s="236">
        <v>1294.5</v>
      </c>
      <c r="J12" s="236">
        <v>1359</v>
      </c>
      <c r="K12" s="238" t="s">
        <v>149</v>
      </c>
    </row>
    <row r="13" spans="1:11" ht="62.25" customHeight="1">
      <c r="A13" s="176"/>
      <c r="B13" s="233"/>
      <c r="C13" s="231"/>
      <c r="D13" s="253"/>
      <c r="E13" s="238"/>
      <c r="F13" s="233"/>
      <c r="G13" s="237"/>
      <c r="H13" s="237"/>
      <c r="I13" s="237"/>
      <c r="J13" s="237"/>
      <c r="K13" s="238"/>
    </row>
    <row r="14" spans="1:11" ht="110.25">
      <c r="A14" s="158"/>
      <c r="B14" s="104" t="s">
        <v>125</v>
      </c>
      <c r="C14" s="118" t="s">
        <v>126</v>
      </c>
      <c r="D14" s="118" t="s">
        <v>127</v>
      </c>
      <c r="E14" s="104" t="s">
        <v>48</v>
      </c>
      <c r="F14" s="117" t="s">
        <v>114</v>
      </c>
      <c r="G14" s="190">
        <f aca="true" t="shared" si="0" ref="G14:G27">H14+I14+J14</f>
        <v>2347.4</v>
      </c>
      <c r="H14" s="190">
        <v>2347.4</v>
      </c>
      <c r="I14" s="190">
        <v>0</v>
      </c>
      <c r="J14" s="190">
        <v>0</v>
      </c>
      <c r="K14" s="104" t="s">
        <v>150</v>
      </c>
    </row>
    <row r="15" spans="1:11" ht="30">
      <c r="A15" s="163"/>
      <c r="B15" s="229"/>
      <c r="C15" s="232" t="s">
        <v>128</v>
      </c>
      <c r="D15" s="232" t="s">
        <v>131</v>
      </c>
      <c r="E15" s="232" t="s">
        <v>48</v>
      </c>
      <c r="F15" s="117" t="s">
        <v>284</v>
      </c>
      <c r="G15" s="190">
        <f>SUM(H15:J15)</f>
        <v>62496</v>
      </c>
      <c r="H15" s="192">
        <v>0</v>
      </c>
      <c r="I15" s="190">
        <v>62496</v>
      </c>
      <c r="J15" s="190">
        <v>0</v>
      </c>
      <c r="K15" s="232" t="s">
        <v>151</v>
      </c>
    </row>
    <row r="16" spans="1:11" ht="90">
      <c r="A16" s="155"/>
      <c r="B16" s="154"/>
      <c r="C16" s="233"/>
      <c r="D16" s="233"/>
      <c r="E16" s="233"/>
      <c r="F16" s="117" t="s">
        <v>253</v>
      </c>
      <c r="G16" s="190">
        <f>SUM(H16:J16)</f>
        <v>12499.2</v>
      </c>
      <c r="H16" s="192">
        <v>0</v>
      </c>
      <c r="I16" s="190">
        <v>12499.2</v>
      </c>
      <c r="J16" s="190">
        <v>0</v>
      </c>
      <c r="K16" s="252"/>
    </row>
    <row r="17" spans="1:11" ht="110.25">
      <c r="A17" s="155"/>
      <c r="B17" s="154"/>
      <c r="C17" s="118" t="s">
        <v>254</v>
      </c>
      <c r="D17" s="118" t="s">
        <v>127</v>
      </c>
      <c r="E17" s="104" t="s">
        <v>48</v>
      </c>
      <c r="F17" s="117" t="s">
        <v>114</v>
      </c>
      <c r="G17" s="190">
        <f>SUM(H17:J17)</f>
        <v>21000</v>
      </c>
      <c r="H17" s="190">
        <v>21000</v>
      </c>
      <c r="I17" s="190">
        <v>0</v>
      </c>
      <c r="J17" s="190">
        <v>0</v>
      </c>
      <c r="K17" s="233"/>
    </row>
    <row r="18" spans="1:11" ht="110.25">
      <c r="A18" s="155"/>
      <c r="B18" s="154"/>
      <c r="C18" s="118" t="s">
        <v>255</v>
      </c>
      <c r="D18" s="104" t="s">
        <v>129</v>
      </c>
      <c r="E18" s="104" t="s">
        <v>108</v>
      </c>
      <c r="F18" s="117" t="s">
        <v>114</v>
      </c>
      <c r="G18" s="190">
        <f>H18+I18+J18</f>
        <v>11200.8</v>
      </c>
      <c r="H18" s="190">
        <v>0</v>
      </c>
      <c r="I18" s="190">
        <v>0</v>
      </c>
      <c r="J18" s="190">
        <v>11200.8</v>
      </c>
      <c r="K18" s="104" t="s">
        <v>151</v>
      </c>
    </row>
    <row r="19" spans="1:11" ht="110.25">
      <c r="A19" s="155"/>
      <c r="B19" s="153"/>
      <c r="C19" s="175" t="s">
        <v>256</v>
      </c>
      <c r="D19" s="67" t="s">
        <v>131</v>
      </c>
      <c r="E19" s="128" t="s">
        <v>108</v>
      </c>
      <c r="F19" s="4" t="s">
        <v>114</v>
      </c>
      <c r="G19" s="193">
        <f>H19+I19+J19</f>
        <v>3646.5</v>
      </c>
      <c r="H19" s="193">
        <v>0</v>
      </c>
      <c r="I19" s="193">
        <v>3646.5</v>
      </c>
      <c r="J19" s="193">
        <v>0</v>
      </c>
      <c r="K19" s="128" t="s">
        <v>151</v>
      </c>
    </row>
    <row r="20" spans="1:11" ht="141.75">
      <c r="A20" s="126"/>
      <c r="B20" s="104" t="s">
        <v>228</v>
      </c>
      <c r="C20" s="104" t="s">
        <v>290</v>
      </c>
      <c r="D20" s="177" t="s">
        <v>286</v>
      </c>
      <c r="E20" s="104" t="s">
        <v>327</v>
      </c>
      <c r="F20" s="172" t="s">
        <v>284</v>
      </c>
      <c r="G20" s="194">
        <f t="shared" si="0"/>
        <v>62000</v>
      </c>
      <c r="H20" s="194">
        <v>0</v>
      </c>
      <c r="I20" s="194">
        <v>6200</v>
      </c>
      <c r="J20" s="195">
        <v>55800</v>
      </c>
      <c r="K20" s="104" t="s">
        <v>226</v>
      </c>
    </row>
    <row r="21" spans="1:11" ht="30">
      <c r="A21" s="228"/>
      <c r="B21" s="104"/>
      <c r="C21" s="118"/>
      <c r="D21" s="104"/>
      <c r="E21" s="104"/>
      <c r="F21" s="117" t="s">
        <v>285</v>
      </c>
      <c r="G21" s="194">
        <f t="shared" si="0"/>
        <v>12400</v>
      </c>
      <c r="H21" s="196">
        <v>0</v>
      </c>
      <c r="I21" s="194">
        <v>1240</v>
      </c>
      <c r="J21" s="194">
        <v>11160</v>
      </c>
      <c r="K21" s="104"/>
    </row>
    <row r="22" spans="1:11" ht="141.75">
      <c r="A22" s="155"/>
      <c r="B22" s="154"/>
      <c r="C22" s="173" t="s">
        <v>229</v>
      </c>
      <c r="D22" s="154" t="s">
        <v>131</v>
      </c>
      <c r="E22" s="154" t="s">
        <v>328</v>
      </c>
      <c r="F22" s="157" t="s">
        <v>110</v>
      </c>
      <c r="G22" s="197">
        <f>SUM(H22:J22)</f>
        <v>3783.2</v>
      </c>
      <c r="H22" s="197">
        <v>0</v>
      </c>
      <c r="I22" s="197">
        <v>3783.2</v>
      </c>
      <c r="J22" s="197">
        <v>0</v>
      </c>
      <c r="K22" s="154" t="s">
        <v>227</v>
      </c>
    </row>
    <row r="23" spans="1:11" ht="141.75">
      <c r="A23" s="155"/>
      <c r="B23" s="170" t="s">
        <v>130</v>
      </c>
      <c r="C23" s="170" t="s">
        <v>291</v>
      </c>
      <c r="D23" s="170" t="s">
        <v>286</v>
      </c>
      <c r="E23" s="162" t="s">
        <v>327</v>
      </c>
      <c r="F23" s="172" t="s">
        <v>284</v>
      </c>
      <c r="G23" s="194">
        <f t="shared" si="0"/>
        <v>17050</v>
      </c>
      <c r="H23" s="194">
        <v>0</v>
      </c>
      <c r="I23" s="194">
        <v>1705</v>
      </c>
      <c r="J23" s="194">
        <v>15345</v>
      </c>
      <c r="K23" s="104" t="s">
        <v>151</v>
      </c>
    </row>
    <row r="24" spans="1:11" ht="30">
      <c r="A24" s="155"/>
      <c r="B24" s="171"/>
      <c r="C24" s="154"/>
      <c r="D24" s="154"/>
      <c r="E24" s="173"/>
      <c r="F24" s="174" t="s">
        <v>285</v>
      </c>
      <c r="G24" s="194">
        <f t="shared" si="0"/>
        <v>3410</v>
      </c>
      <c r="H24" s="194">
        <v>0</v>
      </c>
      <c r="I24" s="194">
        <v>341</v>
      </c>
      <c r="J24" s="194">
        <v>3069</v>
      </c>
      <c r="K24" s="104"/>
    </row>
    <row r="25" spans="1:11" ht="141.75">
      <c r="A25" s="155"/>
      <c r="B25" s="170"/>
      <c r="C25" s="162" t="s">
        <v>292</v>
      </c>
      <c r="D25" s="170" t="s">
        <v>286</v>
      </c>
      <c r="E25" s="170" t="s">
        <v>327</v>
      </c>
      <c r="F25" s="117" t="s">
        <v>284</v>
      </c>
      <c r="G25" s="198">
        <f t="shared" si="0"/>
        <v>7750</v>
      </c>
      <c r="H25" s="194">
        <v>0</v>
      </c>
      <c r="I25" s="194">
        <v>775</v>
      </c>
      <c r="J25" s="194">
        <v>6975</v>
      </c>
      <c r="K25" s="104" t="s">
        <v>151</v>
      </c>
    </row>
    <row r="26" spans="1:11" ht="30">
      <c r="A26" s="127"/>
      <c r="B26" s="153"/>
      <c r="C26" s="153"/>
      <c r="D26" s="153"/>
      <c r="E26" s="153"/>
      <c r="F26" s="157" t="s">
        <v>285</v>
      </c>
      <c r="G26" s="198">
        <f t="shared" si="0"/>
        <v>1550</v>
      </c>
      <c r="H26" s="194">
        <v>0</v>
      </c>
      <c r="I26" s="194">
        <v>155</v>
      </c>
      <c r="J26" s="194">
        <v>1395</v>
      </c>
      <c r="K26" s="104"/>
    </row>
    <row r="27" spans="1:11" ht="141.75">
      <c r="A27" s="126"/>
      <c r="B27" s="104" t="s">
        <v>224</v>
      </c>
      <c r="C27" s="4" t="s">
        <v>132</v>
      </c>
      <c r="D27" s="19" t="s">
        <v>131</v>
      </c>
      <c r="E27" s="116" t="s">
        <v>327</v>
      </c>
      <c r="F27" s="19" t="s">
        <v>68</v>
      </c>
      <c r="G27" s="193">
        <f t="shared" si="0"/>
        <v>103.4</v>
      </c>
      <c r="H27" s="193">
        <v>0</v>
      </c>
      <c r="I27" s="193">
        <v>103.4</v>
      </c>
      <c r="J27" s="193">
        <v>0</v>
      </c>
      <c r="K27" s="19" t="s">
        <v>151</v>
      </c>
    </row>
    <row r="28" spans="1:11" ht="15.75">
      <c r="A28" s="286" t="s">
        <v>133</v>
      </c>
      <c r="B28" s="287"/>
      <c r="C28" s="287"/>
      <c r="D28" s="287"/>
      <c r="E28" s="287"/>
      <c r="F28" s="287"/>
      <c r="G28" s="287"/>
      <c r="H28" s="287"/>
      <c r="I28" s="287"/>
      <c r="J28" s="287"/>
      <c r="K28" s="288"/>
    </row>
    <row r="29" spans="1:11" ht="110.25">
      <c r="A29" s="230" t="s">
        <v>23</v>
      </c>
      <c r="B29" s="104" t="s">
        <v>134</v>
      </c>
      <c r="C29" s="119" t="s">
        <v>135</v>
      </c>
      <c r="D29" s="104" t="s">
        <v>120</v>
      </c>
      <c r="E29" s="104" t="s">
        <v>103</v>
      </c>
      <c r="F29" s="104" t="s">
        <v>68</v>
      </c>
      <c r="G29" s="90">
        <f>H29+I29+J29</f>
        <v>25946</v>
      </c>
      <c r="H29" s="90">
        <v>9960</v>
      </c>
      <c r="I29" s="90">
        <v>10480</v>
      </c>
      <c r="J29" s="90">
        <v>5506</v>
      </c>
      <c r="K29" s="120" t="s">
        <v>152</v>
      </c>
    </row>
    <row r="30" spans="1:11" ht="110.25">
      <c r="A30" s="289"/>
      <c r="B30" s="104" t="s">
        <v>70</v>
      </c>
      <c r="C30" s="121" t="s">
        <v>136</v>
      </c>
      <c r="D30" s="104" t="s">
        <v>120</v>
      </c>
      <c r="E30" s="104" t="s">
        <v>49</v>
      </c>
      <c r="F30" s="104" t="s">
        <v>69</v>
      </c>
      <c r="G30" s="90">
        <f>H30+I30+J30</f>
        <v>2969.6</v>
      </c>
      <c r="H30" s="90">
        <v>940</v>
      </c>
      <c r="I30" s="90">
        <v>990</v>
      </c>
      <c r="J30" s="90">
        <v>1039.6</v>
      </c>
      <c r="K30" s="104" t="s">
        <v>153</v>
      </c>
    </row>
    <row r="31" spans="1:11" ht="15.75">
      <c r="A31" s="283" t="s">
        <v>137</v>
      </c>
      <c r="B31" s="284"/>
      <c r="C31" s="284"/>
      <c r="D31" s="284"/>
      <c r="E31" s="284"/>
      <c r="F31" s="284"/>
      <c r="G31" s="284"/>
      <c r="H31" s="284"/>
      <c r="I31" s="284"/>
      <c r="J31" s="284"/>
      <c r="K31" s="285"/>
    </row>
    <row r="32" spans="1:11" ht="189">
      <c r="A32" s="128" t="s">
        <v>71</v>
      </c>
      <c r="B32" s="160" t="s">
        <v>263</v>
      </c>
      <c r="C32" s="129" t="s">
        <v>262</v>
      </c>
      <c r="D32" s="57" t="s">
        <v>120</v>
      </c>
      <c r="E32" s="57" t="s">
        <v>64</v>
      </c>
      <c r="F32" s="57" t="s">
        <v>109</v>
      </c>
      <c r="G32" s="68">
        <f>SUM(H32:J32)</f>
        <v>291460.57</v>
      </c>
      <c r="H32" s="68">
        <f>65662.5-4000-403.8-8361.53</f>
        <v>52897.17</v>
      </c>
      <c r="I32" s="68">
        <v>117275.7</v>
      </c>
      <c r="J32" s="68">
        <v>121287.7</v>
      </c>
      <c r="K32" s="71" t="s">
        <v>265</v>
      </c>
    </row>
    <row r="33" spans="1:11" ht="141.75">
      <c r="A33" s="149"/>
      <c r="B33" s="159"/>
      <c r="C33" s="129" t="s">
        <v>264</v>
      </c>
      <c r="D33" s="57" t="s">
        <v>120</v>
      </c>
      <c r="E33" s="57" t="s">
        <v>64</v>
      </c>
      <c r="F33" s="57" t="s">
        <v>109</v>
      </c>
      <c r="G33" s="68">
        <f>SUM(H33:J33)</f>
        <v>97987.7</v>
      </c>
      <c r="H33" s="68">
        <f>23755.7-1000-196.2</f>
        <v>22559.5</v>
      </c>
      <c r="I33" s="68">
        <v>36414.5</v>
      </c>
      <c r="J33" s="68">
        <v>39013.7</v>
      </c>
      <c r="K33" s="71" t="s">
        <v>265</v>
      </c>
    </row>
    <row r="34" spans="1:11" ht="15.75">
      <c r="A34" s="19"/>
      <c r="B34" s="281" t="s">
        <v>138</v>
      </c>
      <c r="C34" s="278" t="s">
        <v>230</v>
      </c>
      <c r="D34" s="280" t="s">
        <v>129</v>
      </c>
      <c r="E34" s="280" t="s">
        <v>64</v>
      </c>
      <c r="F34" s="278" t="s">
        <v>114</v>
      </c>
      <c r="G34" s="276">
        <f>I34</f>
        <v>0</v>
      </c>
      <c r="H34" s="276">
        <v>0</v>
      </c>
      <c r="I34" s="276">
        <v>0</v>
      </c>
      <c r="J34" s="276">
        <v>1481</v>
      </c>
      <c r="K34" s="278" t="s">
        <v>154</v>
      </c>
    </row>
    <row r="35" spans="1:11" ht="15.75">
      <c r="A35" s="22"/>
      <c r="B35" s="282"/>
      <c r="C35" s="279"/>
      <c r="D35" s="277"/>
      <c r="E35" s="277"/>
      <c r="F35" s="279"/>
      <c r="G35" s="277"/>
      <c r="H35" s="277"/>
      <c r="I35" s="277"/>
      <c r="J35" s="277"/>
      <c r="K35" s="279"/>
    </row>
    <row r="36" spans="1:11" s="13" customFormat="1" ht="110.25">
      <c r="A36" s="178"/>
      <c r="B36" s="27" t="s">
        <v>336</v>
      </c>
      <c r="C36" s="156" t="s">
        <v>337</v>
      </c>
      <c r="D36" s="19" t="s">
        <v>127</v>
      </c>
      <c r="E36" s="19" t="s">
        <v>49</v>
      </c>
      <c r="F36" s="19" t="s">
        <v>68</v>
      </c>
      <c r="G36" s="20">
        <f>SUM(H36:J36)</f>
        <v>1500</v>
      </c>
      <c r="H36" s="20">
        <v>0</v>
      </c>
      <c r="I36" s="20">
        <v>1500</v>
      </c>
      <c r="J36" s="20">
        <v>0</v>
      </c>
      <c r="K36" s="71" t="s">
        <v>289</v>
      </c>
    </row>
    <row r="37" spans="1:11" s="13" customFormat="1" ht="112.5" customHeight="1">
      <c r="A37" s="19"/>
      <c r="B37" s="27"/>
      <c r="C37" s="4" t="s">
        <v>338</v>
      </c>
      <c r="D37" s="19" t="s">
        <v>127</v>
      </c>
      <c r="E37" s="19" t="s">
        <v>287</v>
      </c>
      <c r="F37" s="19" t="s">
        <v>68</v>
      </c>
      <c r="G37" s="20">
        <f>SUM(H37:J37)</f>
        <v>5471.3</v>
      </c>
      <c r="H37" s="20">
        <v>0</v>
      </c>
      <c r="I37" s="20">
        <v>5471.3</v>
      </c>
      <c r="J37" s="20">
        <v>0</v>
      </c>
      <c r="K37" s="71" t="s">
        <v>288</v>
      </c>
    </row>
    <row r="38" spans="1:11" s="13" customFormat="1" ht="324.75" customHeight="1">
      <c r="A38" s="24"/>
      <c r="B38" s="203" t="s">
        <v>356</v>
      </c>
      <c r="C38" s="220" t="s">
        <v>357</v>
      </c>
      <c r="D38" s="19" t="s">
        <v>127</v>
      </c>
      <c r="E38" s="210" t="s">
        <v>339</v>
      </c>
      <c r="F38" s="71" t="s">
        <v>109</v>
      </c>
      <c r="G38" s="20">
        <f>H38</f>
        <v>15961.53</v>
      </c>
      <c r="H38" s="20">
        <f>Додаток3!D36</f>
        <v>15961.53</v>
      </c>
      <c r="I38" s="20"/>
      <c r="J38" s="20"/>
      <c r="K38" s="71" t="s">
        <v>340</v>
      </c>
    </row>
    <row r="39" spans="1:11" ht="15.75">
      <c r="A39" s="255" t="s">
        <v>231</v>
      </c>
      <c r="B39" s="256"/>
      <c r="C39" s="256"/>
      <c r="D39" s="256"/>
      <c r="E39" s="256"/>
      <c r="F39" s="256"/>
      <c r="G39" s="256"/>
      <c r="H39" s="256"/>
      <c r="I39" s="256"/>
      <c r="J39" s="256"/>
      <c r="K39" s="256"/>
    </row>
    <row r="40" spans="1:11" ht="78.75">
      <c r="A40" s="149" t="s">
        <v>99</v>
      </c>
      <c r="B40" s="133" t="s">
        <v>141</v>
      </c>
      <c r="C40" s="27" t="s">
        <v>139</v>
      </c>
      <c r="D40" s="25" t="s">
        <v>286</v>
      </c>
      <c r="E40" s="25" t="s">
        <v>140</v>
      </c>
      <c r="F40" s="71" t="s">
        <v>114</v>
      </c>
      <c r="G40" s="68">
        <f>SUM(H40:J40)</f>
        <v>921.9499999999999</v>
      </c>
      <c r="H40" s="20">
        <v>0</v>
      </c>
      <c r="I40" s="68">
        <v>613.3</v>
      </c>
      <c r="J40" s="68">
        <v>308.65</v>
      </c>
      <c r="K40" s="71" t="s">
        <v>156</v>
      </c>
    </row>
    <row r="41" spans="1:11" ht="63">
      <c r="A41" s="226"/>
      <c r="B41" s="227"/>
      <c r="C41" s="129" t="s">
        <v>159</v>
      </c>
      <c r="D41" s="25" t="s">
        <v>286</v>
      </c>
      <c r="E41" s="25" t="s">
        <v>140</v>
      </c>
      <c r="F41" s="71" t="s">
        <v>358</v>
      </c>
      <c r="G41" s="68">
        <f>SUM(H41:J41)</f>
        <v>561.01</v>
      </c>
      <c r="H41" s="20">
        <v>0</v>
      </c>
      <c r="I41" s="68">
        <v>372.4</v>
      </c>
      <c r="J41" s="68">
        <v>188.61</v>
      </c>
      <c r="K41" s="71" t="s">
        <v>155</v>
      </c>
    </row>
    <row r="42" spans="1:11" ht="236.25">
      <c r="A42" s="22"/>
      <c r="B42" s="159"/>
      <c r="C42" s="22" t="s">
        <v>160</v>
      </c>
      <c r="D42" s="22" t="s">
        <v>286</v>
      </c>
      <c r="E42" s="22" t="s">
        <v>184</v>
      </c>
      <c r="F42" s="22" t="s">
        <v>109</v>
      </c>
      <c r="G42" s="222">
        <f>SUM(H42:J42)</f>
        <v>120</v>
      </c>
      <c r="H42" s="223">
        <v>0</v>
      </c>
      <c r="I42" s="224">
        <v>70</v>
      </c>
      <c r="J42" s="224">
        <v>50</v>
      </c>
      <c r="K42" s="225" t="s">
        <v>157</v>
      </c>
    </row>
    <row r="43" spans="1:11" ht="157.5">
      <c r="A43" s="24"/>
      <c r="B43" s="55" t="s">
        <v>232</v>
      </c>
      <c r="C43" s="19" t="s">
        <v>233</v>
      </c>
      <c r="D43" s="19" t="s">
        <v>127</v>
      </c>
      <c r="E43" s="19" t="s">
        <v>234</v>
      </c>
      <c r="F43" s="128" t="s">
        <v>109</v>
      </c>
      <c r="G43" s="20">
        <f>SUM(H43:J43)</f>
        <v>80</v>
      </c>
      <c r="H43" s="20">
        <v>80</v>
      </c>
      <c r="I43" s="20">
        <v>0</v>
      </c>
      <c r="J43" s="20">
        <v>0</v>
      </c>
      <c r="K43" s="71"/>
    </row>
    <row r="44" spans="1:11" ht="15.75">
      <c r="A44" s="273" t="s">
        <v>142</v>
      </c>
      <c r="B44" s="274"/>
      <c r="C44" s="274"/>
      <c r="D44" s="274"/>
      <c r="E44" s="274"/>
      <c r="F44" s="274"/>
      <c r="G44" s="274"/>
      <c r="H44" s="274"/>
      <c r="I44" s="274"/>
      <c r="J44" s="274"/>
      <c r="K44" s="275"/>
    </row>
    <row r="45" spans="1:11" ht="157.5">
      <c r="A45" s="67" t="s">
        <v>144</v>
      </c>
      <c r="B45" s="70" t="s">
        <v>145</v>
      </c>
      <c r="C45" s="27" t="s">
        <v>318</v>
      </c>
      <c r="D45" s="25" t="s">
        <v>127</v>
      </c>
      <c r="E45" s="71" t="s">
        <v>183</v>
      </c>
      <c r="F45" s="130" t="s">
        <v>109</v>
      </c>
      <c r="G45" s="20">
        <f>H45+I45+J45</f>
        <v>510</v>
      </c>
      <c r="H45" s="68">
        <v>510</v>
      </c>
      <c r="I45" s="68">
        <v>0</v>
      </c>
      <c r="J45" s="68">
        <v>0</v>
      </c>
      <c r="K45" s="71" t="s">
        <v>182</v>
      </c>
    </row>
    <row r="46" spans="1:11" ht="15.75">
      <c r="A46" s="270" t="s">
        <v>143</v>
      </c>
      <c r="B46" s="271"/>
      <c r="C46" s="271"/>
      <c r="D46" s="271"/>
      <c r="E46" s="271"/>
      <c r="F46" s="271"/>
      <c r="G46" s="271"/>
      <c r="H46" s="271"/>
      <c r="I46" s="271"/>
      <c r="J46" s="271"/>
      <c r="K46" s="272"/>
    </row>
    <row r="47" spans="1:11" ht="225">
      <c r="A47" s="215" t="s">
        <v>146</v>
      </c>
      <c r="B47" s="4" t="s">
        <v>282</v>
      </c>
      <c r="C47" s="216" t="s">
        <v>147</v>
      </c>
      <c r="D47" s="4" t="s">
        <v>120</v>
      </c>
      <c r="E47" s="130" t="s">
        <v>323</v>
      </c>
      <c r="F47" s="4" t="s">
        <v>109</v>
      </c>
      <c r="G47" s="217">
        <f>SUM(H47:J47)</f>
        <v>2745.48</v>
      </c>
      <c r="H47" s="217">
        <v>2585.48</v>
      </c>
      <c r="I47" s="217">
        <v>80</v>
      </c>
      <c r="J47" s="217">
        <v>80</v>
      </c>
      <c r="K47" s="4" t="s">
        <v>158</v>
      </c>
    </row>
    <row r="48" spans="1:11" ht="110.25">
      <c r="A48" s="132"/>
      <c r="B48" s="4"/>
      <c r="C48" s="131" t="s">
        <v>148</v>
      </c>
      <c r="D48" s="4" t="s">
        <v>120</v>
      </c>
      <c r="E48" s="4" t="s">
        <v>104</v>
      </c>
      <c r="F48" s="4" t="s">
        <v>102</v>
      </c>
      <c r="G48" s="20">
        <v>0</v>
      </c>
      <c r="H48" s="20">
        <v>0</v>
      </c>
      <c r="I48" s="20">
        <v>0</v>
      </c>
      <c r="J48" s="20">
        <v>0</v>
      </c>
      <c r="K48" s="4" t="s">
        <v>105</v>
      </c>
    </row>
    <row r="49" spans="1:11" ht="120">
      <c r="A49" s="268"/>
      <c r="B49" s="264" t="s">
        <v>334</v>
      </c>
      <c r="C49" s="267" t="s">
        <v>330</v>
      </c>
      <c r="D49" s="200" t="s">
        <v>120</v>
      </c>
      <c r="E49" s="201" t="s">
        <v>329</v>
      </c>
      <c r="F49" s="264" t="s">
        <v>109</v>
      </c>
      <c r="G49" s="266">
        <f>SUM(H49:J50)</f>
        <v>1926</v>
      </c>
      <c r="H49" s="266">
        <f>(428*125*12)/1000</f>
        <v>642</v>
      </c>
      <c r="I49" s="266">
        <f>(428*125*12)/1000</f>
        <v>642</v>
      </c>
      <c r="J49" s="266">
        <f>(428*125*12)/1000</f>
        <v>642</v>
      </c>
      <c r="K49" s="67" t="s">
        <v>321</v>
      </c>
    </row>
    <row r="50" spans="1:11" ht="128.25" customHeight="1">
      <c r="A50" s="269"/>
      <c r="B50" s="265"/>
      <c r="C50" s="265"/>
      <c r="D50" s="202"/>
      <c r="E50" s="202"/>
      <c r="F50" s="265"/>
      <c r="G50" s="269"/>
      <c r="H50" s="269"/>
      <c r="I50" s="231"/>
      <c r="J50" s="231"/>
      <c r="K50" s="84"/>
    </row>
    <row r="51" spans="1:11" ht="15.75">
      <c r="A51" s="257" t="s">
        <v>24</v>
      </c>
      <c r="B51" s="258"/>
      <c r="C51" s="258"/>
      <c r="D51" s="258"/>
      <c r="E51" s="258"/>
      <c r="F51" s="259"/>
      <c r="G51" s="90">
        <f>SUM(H51:J51)</f>
        <v>860521.44</v>
      </c>
      <c r="H51" s="90">
        <f>H9+H12+H14+H18+H19+H20+H22+H23+H25+H27+H29+H30+H32+H33+H34+H37+H38+H45+H47+H48+H49+H43+H11+H15+H17+H10+H16+H21+H24+H26+H36+H40+H41+H42</f>
        <v>131204.38</v>
      </c>
      <c r="I51" s="90">
        <f>I9+I12+I14+I18+I19+I20+I22+I23+I25+I27+I29+I30+I32+I33+I34+I37+I45+I47+I48+I49+I43+I11+I15+I17+I10+I16+I21+I24+I26+I36+I40+I41+I42</f>
        <v>269648</v>
      </c>
      <c r="J51" s="90">
        <f>J9+J12+J14+J18+J19+J20+J22+J23+J25+J27+J29+J30+J32+J33+J34+J37+J45+J47+J48+J49+J43+J11+J15+J17+J10+J16+J21+J24+J26+J36+J40+J41+J42</f>
        <v>459669.06</v>
      </c>
      <c r="K51" s="24"/>
    </row>
    <row r="52" spans="1:11" ht="57.75" customHeight="1">
      <c r="A52" s="240" t="s">
        <v>354</v>
      </c>
      <c r="B52" s="263"/>
      <c r="C52" s="263"/>
      <c r="D52" s="13"/>
      <c r="E52" s="13"/>
      <c r="F52" s="13"/>
      <c r="G52" s="28"/>
      <c r="H52" s="28"/>
      <c r="I52" s="28"/>
      <c r="J52" s="260" t="s">
        <v>352</v>
      </c>
      <c r="K52" s="261"/>
    </row>
    <row r="54" spans="1:11" ht="15.75">
      <c r="A54" s="240"/>
      <c r="B54" s="262"/>
      <c r="C54" s="13"/>
      <c r="D54" s="13"/>
      <c r="E54" s="13"/>
      <c r="F54" s="13"/>
      <c r="G54" s="13"/>
      <c r="H54" s="13"/>
      <c r="I54" s="13"/>
      <c r="J54" s="13"/>
      <c r="K54" s="13"/>
    </row>
    <row r="55" spans="1:11" ht="15.75">
      <c r="A55" s="240"/>
      <c r="B55" s="263"/>
      <c r="C55" s="263"/>
      <c r="D55" s="13"/>
      <c r="E55" s="13"/>
      <c r="F55" s="13"/>
      <c r="G55" s="13"/>
      <c r="H55" s="13"/>
      <c r="I55" s="13"/>
      <c r="J55" s="13"/>
      <c r="K55" s="13"/>
    </row>
    <row r="56" spans="1:11" ht="1.5" customHeight="1">
      <c r="A56" s="13"/>
      <c r="B56" s="13"/>
      <c r="C56" s="13"/>
      <c r="D56" s="13"/>
      <c r="E56" s="13"/>
      <c r="F56" s="13"/>
      <c r="G56" s="13"/>
      <c r="H56" s="13"/>
      <c r="I56" s="13"/>
      <c r="J56" s="13"/>
      <c r="K56" s="13"/>
    </row>
    <row r="57" spans="1:11" ht="15.75" hidden="1">
      <c r="A57" s="13"/>
      <c r="B57" s="13"/>
      <c r="C57" s="13"/>
      <c r="D57" s="13"/>
      <c r="E57" s="13"/>
      <c r="F57" s="13"/>
      <c r="G57" s="13"/>
      <c r="H57" s="13"/>
      <c r="I57" s="13"/>
      <c r="J57" s="13"/>
      <c r="K57" s="13"/>
    </row>
    <row r="58" spans="1:11" ht="15.75" hidden="1">
      <c r="A58" s="13"/>
      <c r="B58" s="13"/>
      <c r="C58" s="13"/>
      <c r="D58" s="13"/>
      <c r="E58" s="13"/>
      <c r="F58" s="13"/>
      <c r="G58" s="13"/>
      <c r="H58" s="13"/>
      <c r="I58" s="13"/>
      <c r="J58" s="13"/>
      <c r="K58" s="13"/>
    </row>
    <row r="59" spans="1:11" ht="15.75" hidden="1">
      <c r="A59" s="13"/>
      <c r="B59" s="13"/>
      <c r="C59" s="13"/>
      <c r="D59" s="13"/>
      <c r="E59" s="13"/>
      <c r="F59" s="13"/>
      <c r="G59" s="13"/>
      <c r="H59" s="13"/>
      <c r="I59" s="13"/>
      <c r="J59" s="13"/>
      <c r="K59" s="13"/>
    </row>
    <row r="60" spans="1:11" ht="15.75" hidden="1">
      <c r="A60" s="13"/>
      <c r="B60" s="13"/>
      <c r="C60" s="13"/>
      <c r="D60" s="13"/>
      <c r="E60" s="13"/>
      <c r="F60" s="13"/>
      <c r="G60" s="13"/>
      <c r="H60" s="13"/>
      <c r="I60" s="13"/>
      <c r="J60" s="13"/>
      <c r="K60" s="13"/>
    </row>
  </sheetData>
  <sheetProtection/>
  <mergeCells count="61">
    <mergeCell ref="K15:K17"/>
    <mergeCell ref="C34:C35"/>
    <mergeCell ref="D34:D35"/>
    <mergeCell ref="E34:E35"/>
    <mergeCell ref="B34:B35"/>
    <mergeCell ref="F34:F35"/>
    <mergeCell ref="G34:G35"/>
    <mergeCell ref="A31:K31"/>
    <mergeCell ref="A28:K28"/>
    <mergeCell ref="A29:A30"/>
    <mergeCell ref="A55:C55"/>
    <mergeCell ref="A46:K46"/>
    <mergeCell ref="A44:K44"/>
    <mergeCell ref="H34:H35"/>
    <mergeCell ref="I34:I35"/>
    <mergeCell ref="J34:J35"/>
    <mergeCell ref="K34:K35"/>
    <mergeCell ref="G49:G50"/>
    <mergeCell ref="H49:H50"/>
    <mergeCell ref="B49:B50"/>
    <mergeCell ref="A39:K39"/>
    <mergeCell ref="A51:F51"/>
    <mergeCell ref="J52:K52"/>
    <mergeCell ref="A54:B54"/>
    <mergeCell ref="A52:C52"/>
    <mergeCell ref="F49:F50"/>
    <mergeCell ref="I49:I50"/>
    <mergeCell ref="J49:J50"/>
    <mergeCell ref="C49:C50"/>
    <mergeCell ref="A49:A50"/>
    <mergeCell ref="A8:K8"/>
    <mergeCell ref="A6:A7"/>
    <mergeCell ref="B6:B7"/>
    <mergeCell ref="H12:H13"/>
    <mergeCell ref="I12:I13"/>
    <mergeCell ref="B9:B11"/>
    <mergeCell ref="K9:K11"/>
    <mergeCell ref="D12:D13"/>
    <mergeCell ref="A9:A12"/>
    <mergeCell ref="J12:J13"/>
    <mergeCell ref="H2:K2"/>
    <mergeCell ref="H3:K3"/>
    <mergeCell ref="C6:C7"/>
    <mergeCell ref="D6:D7"/>
    <mergeCell ref="E6:E7"/>
    <mergeCell ref="D4:J4"/>
    <mergeCell ref="K6:K7"/>
    <mergeCell ref="C5:K5"/>
    <mergeCell ref="G6:J6"/>
    <mergeCell ref="G12:G13"/>
    <mergeCell ref="F12:F13"/>
    <mergeCell ref="B12:B13"/>
    <mergeCell ref="C12:C13"/>
    <mergeCell ref="K12:K13"/>
    <mergeCell ref="E12:E13"/>
    <mergeCell ref="C9:C10"/>
    <mergeCell ref="D9:D10"/>
    <mergeCell ref="E9:E10"/>
    <mergeCell ref="C15:C16"/>
    <mergeCell ref="D15:D16"/>
    <mergeCell ref="E15:E16"/>
  </mergeCells>
  <printOptions/>
  <pageMargins left="0.7480314960629921" right="0.7480314960629921" top="1.1811023622047245" bottom="0.984251968503937" header="0.5118110236220472" footer="0.5118110236220472"/>
  <pageSetup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M182"/>
  <sheetViews>
    <sheetView view="pageBreakPreview" zoomScale="75" zoomScaleNormal="70" zoomScaleSheetLayoutView="75" zoomScalePageLayoutView="0" workbookViewId="0" topLeftCell="A1">
      <selection activeCell="I2" sqref="I2:L2"/>
    </sheetView>
  </sheetViews>
  <sheetFormatPr defaultColWidth="9.28125" defaultRowHeight="12.75"/>
  <cols>
    <col min="1" max="1" width="55.7109375" style="9" customWidth="1"/>
    <col min="2" max="2" width="15.57421875" style="30" customWidth="1"/>
    <col min="3" max="3" width="11.7109375" style="3" customWidth="1"/>
    <col min="4" max="4" width="10.57421875" style="3" customWidth="1"/>
    <col min="5" max="6" width="12.28125" style="3" customWidth="1"/>
    <col min="7" max="7" width="11.28125" style="3" customWidth="1"/>
    <col min="8" max="8" width="12.421875" style="3" customWidth="1"/>
    <col min="9" max="9" width="11.421875" style="3" customWidth="1"/>
    <col min="10" max="10" width="11.00390625" style="3" customWidth="1"/>
    <col min="11" max="11" width="12.7109375" style="3" customWidth="1"/>
    <col min="12" max="12" width="34.57421875" style="3" customWidth="1"/>
    <col min="13" max="16384" width="9.28125" style="1" customWidth="1"/>
  </cols>
  <sheetData>
    <row r="1" spans="1:12" ht="15.75">
      <c r="A1" s="29"/>
      <c r="C1" s="31"/>
      <c r="D1" s="31"/>
      <c r="E1" s="31"/>
      <c r="F1" s="31"/>
      <c r="G1" s="32" t="s">
        <v>3</v>
      </c>
      <c r="H1" s="33"/>
      <c r="I1" s="313" t="s">
        <v>45</v>
      </c>
      <c r="J1" s="313"/>
      <c r="K1" s="313"/>
      <c r="L1" s="313"/>
    </row>
    <row r="2" spans="6:13" ht="105.75" customHeight="1">
      <c r="F2" s="31"/>
      <c r="G2" s="31"/>
      <c r="H2" s="31"/>
      <c r="I2" s="315" t="s">
        <v>360</v>
      </c>
      <c r="J2" s="315"/>
      <c r="K2" s="315"/>
      <c r="L2" s="315"/>
      <c r="M2" s="35"/>
    </row>
    <row r="3" spans="1:12" ht="15.75">
      <c r="A3" s="29"/>
      <c r="C3" s="31"/>
      <c r="D3" s="31"/>
      <c r="E3" s="31"/>
      <c r="F3" s="31"/>
      <c r="G3" s="31"/>
      <c r="H3" s="31"/>
      <c r="I3" s="316"/>
      <c r="J3" s="316"/>
      <c r="K3" s="316"/>
      <c r="L3" s="316"/>
    </row>
    <row r="4" spans="1:12" ht="31.5" customHeight="1">
      <c r="A4" s="314" t="s">
        <v>117</v>
      </c>
      <c r="B4" s="314"/>
      <c r="C4" s="314"/>
      <c r="D4" s="314"/>
      <c r="E4" s="314"/>
      <c r="F4" s="314"/>
      <c r="G4" s="314"/>
      <c r="H4" s="314"/>
      <c r="I4" s="314"/>
      <c r="J4" s="314"/>
      <c r="K4" s="314"/>
      <c r="L4" s="314"/>
    </row>
    <row r="5" spans="1:12" ht="10.5" customHeight="1">
      <c r="A5" s="36"/>
      <c r="B5" s="36"/>
      <c r="C5" s="36"/>
      <c r="D5" s="36"/>
      <c r="E5" s="36"/>
      <c r="F5" s="36"/>
      <c r="G5" s="36"/>
      <c r="H5" s="36"/>
      <c r="I5" s="36"/>
      <c r="J5" s="36"/>
      <c r="L5" s="3" t="s">
        <v>6</v>
      </c>
    </row>
    <row r="6" spans="1:12" ht="22.5" customHeight="1">
      <c r="A6" s="294" t="s">
        <v>65</v>
      </c>
      <c r="B6" s="293" t="s">
        <v>100</v>
      </c>
      <c r="C6" s="308" t="s">
        <v>351</v>
      </c>
      <c r="D6" s="308"/>
      <c r="E6" s="308"/>
      <c r="F6" s="308" t="s">
        <v>161</v>
      </c>
      <c r="G6" s="308"/>
      <c r="H6" s="308"/>
      <c r="I6" s="294" t="s">
        <v>162</v>
      </c>
      <c r="J6" s="294"/>
      <c r="K6" s="294"/>
      <c r="L6" s="294" t="s">
        <v>4</v>
      </c>
    </row>
    <row r="7" spans="1:12" ht="30.75" customHeight="1">
      <c r="A7" s="294"/>
      <c r="B7" s="293"/>
      <c r="C7" s="308" t="s">
        <v>1</v>
      </c>
      <c r="D7" s="308" t="s">
        <v>5</v>
      </c>
      <c r="E7" s="308"/>
      <c r="F7" s="308" t="s">
        <v>1</v>
      </c>
      <c r="G7" s="308" t="s">
        <v>80</v>
      </c>
      <c r="H7" s="308"/>
      <c r="I7" s="308" t="s">
        <v>1</v>
      </c>
      <c r="J7" s="308" t="s">
        <v>81</v>
      </c>
      <c r="K7" s="308"/>
      <c r="L7" s="294"/>
    </row>
    <row r="8" spans="1:12" ht="45.75" customHeight="1">
      <c r="A8" s="294"/>
      <c r="B8" s="293"/>
      <c r="C8" s="308"/>
      <c r="D8" s="38" t="s">
        <v>0</v>
      </c>
      <c r="E8" s="38" t="s">
        <v>10</v>
      </c>
      <c r="F8" s="308"/>
      <c r="G8" s="38" t="s">
        <v>0</v>
      </c>
      <c r="H8" s="38" t="s">
        <v>10</v>
      </c>
      <c r="I8" s="308"/>
      <c r="J8" s="38" t="s">
        <v>0</v>
      </c>
      <c r="K8" s="15" t="s">
        <v>10</v>
      </c>
      <c r="L8" s="294"/>
    </row>
    <row r="9" spans="1:12" ht="15.75">
      <c r="A9" s="39">
        <v>1</v>
      </c>
      <c r="B9" s="40">
        <v>2</v>
      </c>
      <c r="C9" s="41">
        <v>3</v>
      </c>
      <c r="D9" s="41">
        <v>4</v>
      </c>
      <c r="E9" s="41">
        <v>5</v>
      </c>
      <c r="F9" s="41">
        <v>6</v>
      </c>
      <c r="G9" s="41">
        <v>7</v>
      </c>
      <c r="H9" s="41">
        <v>8</v>
      </c>
      <c r="I9" s="41">
        <v>9</v>
      </c>
      <c r="J9" s="41">
        <v>10</v>
      </c>
      <c r="K9" s="39">
        <v>11</v>
      </c>
      <c r="L9" s="39">
        <v>12</v>
      </c>
    </row>
    <row r="10" spans="1:12" ht="27.75" customHeight="1">
      <c r="A10" s="42" t="s">
        <v>2</v>
      </c>
      <c r="B10" s="16"/>
      <c r="C10" s="91">
        <f aca="true" t="shared" si="0" ref="C10:K10">C11+C24+C29+C39+C45+C48</f>
        <v>131204.38</v>
      </c>
      <c r="D10" s="91">
        <f>D11+D24+D29+D39+D45+D48</f>
        <v>95235.68</v>
      </c>
      <c r="E10" s="91">
        <f>E11+E24+E29+E39+E45+E48</f>
        <v>23347.4</v>
      </c>
      <c r="F10" s="91">
        <f t="shared" si="0"/>
        <v>269648</v>
      </c>
      <c r="G10" s="91">
        <f t="shared" si="0"/>
        <v>154482.2</v>
      </c>
      <c r="H10" s="91">
        <f t="shared" si="0"/>
        <v>24150.600000000002</v>
      </c>
      <c r="I10" s="91">
        <f t="shared" si="0"/>
        <v>459669.05999999994</v>
      </c>
      <c r="J10" s="91">
        <f t="shared" si="0"/>
        <v>161073.4</v>
      </c>
      <c r="K10" s="91">
        <f t="shared" si="0"/>
        <v>59431.060000000005</v>
      </c>
      <c r="L10" s="298" t="s">
        <v>8</v>
      </c>
    </row>
    <row r="11" spans="1:12" ht="41.25" customHeight="1">
      <c r="A11" s="44" t="s">
        <v>191</v>
      </c>
      <c r="C11" s="91">
        <f>SUM(C13:C23)</f>
        <v>25068.7</v>
      </c>
      <c r="D11" s="43">
        <v>0</v>
      </c>
      <c r="E11" s="43">
        <f>E13+E17+E19+E21+E23+E14+E18+E20+E22</f>
        <v>23347.4</v>
      </c>
      <c r="F11" s="91">
        <f>SUM(F13:F23)</f>
        <v>95738.79999999999</v>
      </c>
      <c r="G11" s="92">
        <v>0</v>
      </c>
      <c r="H11" s="92">
        <f>H14+H18+H20+H22</f>
        <v>23164.9</v>
      </c>
      <c r="I11" s="91">
        <f>SUM(I13:I23)</f>
        <v>290071.8</v>
      </c>
      <c r="J11" s="92">
        <v>0</v>
      </c>
      <c r="K11" s="91">
        <f>K14+K18+K22+K20</f>
        <v>57452.8</v>
      </c>
      <c r="L11" s="299"/>
    </row>
    <row r="12" spans="1:12" ht="70.5" customHeight="1">
      <c r="A12" s="42" t="s">
        <v>169</v>
      </c>
      <c r="B12" s="37"/>
      <c r="C12" s="26"/>
      <c r="D12" s="16"/>
      <c r="E12" s="16"/>
      <c r="F12" s="93"/>
      <c r="G12" s="94"/>
      <c r="H12" s="95"/>
      <c r="I12" s="93"/>
      <c r="J12" s="94"/>
      <c r="K12" s="95"/>
      <c r="L12" s="299"/>
    </row>
    <row r="13" spans="1:12" ht="99.75" customHeight="1">
      <c r="A13" s="165" t="s">
        <v>293</v>
      </c>
      <c r="B13" s="167" t="s">
        <v>284</v>
      </c>
      <c r="C13" s="26">
        <f>Додаток2!H9</f>
        <v>0</v>
      </c>
      <c r="D13" s="26"/>
      <c r="E13" s="26">
        <v>0</v>
      </c>
      <c r="F13" s="93">
        <f>Додаток2!I9</f>
        <v>0</v>
      </c>
      <c r="G13" s="93"/>
      <c r="H13" s="93">
        <v>0</v>
      </c>
      <c r="I13" s="93">
        <f>Додаток2!J9</f>
        <v>153140</v>
      </c>
      <c r="J13" s="93"/>
      <c r="K13" s="93">
        <f>Додаток2!J9</f>
        <v>153140</v>
      </c>
      <c r="L13" s="299"/>
    </row>
    <row r="14" spans="1:12" ht="119.25" customHeight="1">
      <c r="A14" s="166"/>
      <c r="B14" s="179" t="s">
        <v>253</v>
      </c>
      <c r="C14" s="180">
        <v>0</v>
      </c>
      <c r="D14" s="180"/>
      <c r="E14" s="180">
        <f>Додаток2!H10+Додаток2!H11</f>
        <v>0</v>
      </c>
      <c r="F14" s="180">
        <f>H14</f>
        <v>1500</v>
      </c>
      <c r="G14" s="180"/>
      <c r="H14" s="180">
        <f>Додаток2!I10+Додаток2!I11</f>
        <v>1500</v>
      </c>
      <c r="I14" s="180">
        <f>K14</f>
        <v>30628</v>
      </c>
      <c r="J14" s="180"/>
      <c r="K14" s="180">
        <f>Додаток2!J10</f>
        <v>30628</v>
      </c>
      <c r="L14" s="168"/>
    </row>
    <row r="15" spans="1:12" ht="79.5" customHeight="1">
      <c r="A15" s="311" t="s">
        <v>164</v>
      </c>
      <c r="B15" s="309" t="s">
        <v>7</v>
      </c>
      <c r="C15" s="307">
        <f>Додаток2!H12</f>
        <v>1721.3</v>
      </c>
      <c r="D15" s="307"/>
      <c r="E15" s="307"/>
      <c r="F15" s="307">
        <f>Додаток2!I12</f>
        <v>1294.5</v>
      </c>
      <c r="G15" s="307"/>
      <c r="H15" s="307"/>
      <c r="I15" s="307">
        <f>Додаток2!J12</f>
        <v>1359</v>
      </c>
      <c r="J15" s="307"/>
      <c r="K15" s="307"/>
      <c r="L15" s="298" t="s">
        <v>165</v>
      </c>
    </row>
    <row r="16" spans="1:12" ht="135" customHeight="1" hidden="1">
      <c r="A16" s="312"/>
      <c r="B16" s="306"/>
      <c r="C16" s="306"/>
      <c r="D16" s="306"/>
      <c r="E16" s="306"/>
      <c r="F16" s="306"/>
      <c r="G16" s="306"/>
      <c r="H16" s="306"/>
      <c r="I16" s="306"/>
      <c r="J16" s="306"/>
      <c r="K16" s="306"/>
      <c r="L16" s="306"/>
    </row>
    <row r="17" spans="1:12" ht="63.75" customHeight="1">
      <c r="A17" s="72" t="s">
        <v>166</v>
      </c>
      <c r="B17" s="113" t="s">
        <v>284</v>
      </c>
      <c r="C17" s="16">
        <f>Додаток2!H15</f>
        <v>0</v>
      </c>
      <c r="D17" s="16"/>
      <c r="E17" s="189">
        <v>0</v>
      </c>
      <c r="F17" s="221">
        <f>Додаток2!I15</f>
        <v>62496</v>
      </c>
      <c r="G17" s="221"/>
      <c r="H17" s="189">
        <v>0</v>
      </c>
      <c r="I17" s="221">
        <f>Додаток2!J15</f>
        <v>0</v>
      </c>
      <c r="J17" s="221"/>
      <c r="K17" s="189">
        <v>0</v>
      </c>
      <c r="L17" s="15" t="s">
        <v>73</v>
      </c>
    </row>
    <row r="18" spans="1:12" ht="114.75" customHeight="1">
      <c r="A18" s="183"/>
      <c r="B18" s="218" t="s">
        <v>114</v>
      </c>
      <c r="C18" s="69">
        <f aca="true" t="shared" si="1" ref="C18:C23">E18</f>
        <v>23347.4</v>
      </c>
      <c r="D18" s="69"/>
      <c r="E18" s="219">
        <f>Додаток2!H14+Додаток2!H16+Додаток2!H17+Додаток2!H18+Додаток2!H19</f>
        <v>23347.4</v>
      </c>
      <c r="F18" s="69">
        <f>H18</f>
        <v>16145.7</v>
      </c>
      <c r="G18" s="69"/>
      <c r="H18" s="219">
        <f>Додаток2!I14+Додаток2!I16+Додаток2!I17+Додаток2!I18+Додаток2!I19</f>
        <v>16145.7</v>
      </c>
      <c r="I18" s="69">
        <f aca="true" t="shared" si="2" ref="I18:I23">K18</f>
        <v>11200.8</v>
      </c>
      <c r="J18" s="69"/>
      <c r="K18" s="219">
        <f>Додаток2!J14+Додаток2!J16+Додаток2!J17+Додаток2!J18+Додаток2!J19</f>
        <v>11200.8</v>
      </c>
      <c r="L18" s="168"/>
    </row>
    <row r="19" spans="1:12" ht="67.5" customHeight="1">
      <c r="A19" s="182" t="s">
        <v>324</v>
      </c>
      <c r="B19" s="113" t="s">
        <v>284</v>
      </c>
      <c r="C19" s="16">
        <f>Додаток2!H20</f>
        <v>0</v>
      </c>
      <c r="D19" s="16"/>
      <c r="E19" s="16">
        <v>0</v>
      </c>
      <c r="F19" s="16">
        <f>Додаток2!I20</f>
        <v>6200</v>
      </c>
      <c r="G19" s="16"/>
      <c r="H19" s="16">
        <f>Додаток2!I20</f>
        <v>6200</v>
      </c>
      <c r="I19" s="16">
        <f>Додаток2!J20</f>
        <v>55800</v>
      </c>
      <c r="J19" s="16"/>
      <c r="K19" s="48">
        <f>Додаток2!J20</f>
        <v>55800</v>
      </c>
      <c r="L19" s="21" t="s">
        <v>167</v>
      </c>
    </row>
    <row r="20" spans="1:12" ht="55.5" customHeight="1">
      <c r="A20" s="183"/>
      <c r="B20" s="113" t="s">
        <v>110</v>
      </c>
      <c r="C20" s="16">
        <f t="shared" si="1"/>
        <v>0</v>
      </c>
      <c r="D20" s="16"/>
      <c r="E20" s="16">
        <f>Додаток2!H21+Додаток2!H22</f>
        <v>0</v>
      </c>
      <c r="F20" s="16">
        <f>H20</f>
        <v>5023.2</v>
      </c>
      <c r="G20" s="16"/>
      <c r="H20" s="16">
        <f>Додаток2!I21+Додаток2!I22</f>
        <v>5023.2</v>
      </c>
      <c r="I20" s="16">
        <f t="shared" si="2"/>
        <v>11160</v>
      </c>
      <c r="J20" s="16"/>
      <c r="K20" s="48">
        <f>Додаток2!J21</f>
        <v>11160</v>
      </c>
      <c r="L20" s="168"/>
    </row>
    <row r="21" spans="1:12" ht="69" customHeight="1">
      <c r="A21" s="182" t="s">
        <v>197</v>
      </c>
      <c r="B21" s="113" t="s">
        <v>284</v>
      </c>
      <c r="C21" s="16">
        <f>Додаток2!H23+Додаток2!H25</f>
        <v>0</v>
      </c>
      <c r="D21" s="16"/>
      <c r="E21" s="48">
        <v>0</v>
      </c>
      <c r="F21" s="16">
        <f>Додаток2!I23+Додаток2!I25</f>
        <v>2480</v>
      </c>
      <c r="G21" s="16"/>
      <c r="H21" s="48">
        <f>Додаток2!I23+Додаток2!I25</f>
        <v>2480</v>
      </c>
      <c r="I21" s="16">
        <f>Додаток2!J23+Додаток2!J25</f>
        <v>22320</v>
      </c>
      <c r="J21" s="16"/>
      <c r="K21" s="48">
        <f>Додаток2!J23+Додаток2!J25</f>
        <v>22320</v>
      </c>
      <c r="L21" s="21" t="s">
        <v>167</v>
      </c>
    </row>
    <row r="22" spans="1:12" ht="69" customHeight="1">
      <c r="A22" s="181"/>
      <c r="B22" s="113" t="s">
        <v>110</v>
      </c>
      <c r="C22" s="16">
        <f t="shared" si="1"/>
        <v>0</v>
      </c>
      <c r="D22" s="16"/>
      <c r="E22" s="16">
        <f>Додаток2!H24+Додаток2!H26</f>
        <v>0</v>
      </c>
      <c r="F22" s="16">
        <f>H22</f>
        <v>496</v>
      </c>
      <c r="G22" s="16"/>
      <c r="H22" s="48">
        <f>Додаток2!I24+Додаток2!I26</f>
        <v>496</v>
      </c>
      <c r="I22" s="16">
        <f t="shared" si="2"/>
        <v>4464</v>
      </c>
      <c r="J22" s="16"/>
      <c r="K22" s="48">
        <f>Додаток2!J24+Додаток2!J26</f>
        <v>4464</v>
      </c>
      <c r="L22" s="23"/>
    </row>
    <row r="23" spans="1:12" ht="78" customHeight="1">
      <c r="A23" s="72" t="s">
        <v>277</v>
      </c>
      <c r="B23" s="113" t="s">
        <v>7</v>
      </c>
      <c r="C23" s="16">
        <f t="shared" si="1"/>
        <v>0</v>
      </c>
      <c r="D23" s="16"/>
      <c r="E23" s="16"/>
      <c r="F23" s="16">
        <f>Додаток2!I27</f>
        <v>103.4</v>
      </c>
      <c r="G23" s="16"/>
      <c r="H23" s="16"/>
      <c r="I23" s="16">
        <f t="shared" si="2"/>
        <v>0</v>
      </c>
      <c r="J23" s="16"/>
      <c r="K23" s="48"/>
      <c r="L23" s="15" t="s">
        <v>167</v>
      </c>
    </row>
    <row r="24" spans="1:12" ht="30" customHeight="1">
      <c r="A24" s="44" t="s">
        <v>168</v>
      </c>
      <c r="B24" s="37"/>
      <c r="C24" s="43">
        <f>C26+C28</f>
        <v>10900</v>
      </c>
      <c r="D24" s="43">
        <v>0</v>
      </c>
      <c r="E24" s="43">
        <v>0</v>
      </c>
      <c r="F24" s="43">
        <f>F26+F28</f>
        <v>11470</v>
      </c>
      <c r="G24" s="43">
        <v>0</v>
      </c>
      <c r="H24" s="43">
        <v>0</v>
      </c>
      <c r="I24" s="43">
        <f>I26+I28</f>
        <v>6545.6</v>
      </c>
      <c r="J24" s="43">
        <v>0</v>
      </c>
      <c r="K24" s="46">
        <v>0</v>
      </c>
      <c r="L24" s="15"/>
    </row>
    <row r="25" spans="1:12" ht="63" customHeight="1">
      <c r="A25" s="42" t="s">
        <v>170</v>
      </c>
      <c r="B25" s="37"/>
      <c r="C25" s="16"/>
      <c r="D25" s="16"/>
      <c r="E25" s="16"/>
      <c r="F25" s="16"/>
      <c r="G25" s="16"/>
      <c r="H25" s="16"/>
      <c r="I25" s="16"/>
      <c r="J25" s="16"/>
      <c r="K25" s="48"/>
      <c r="L25" s="15"/>
    </row>
    <row r="26" spans="1:12" ht="60" customHeight="1">
      <c r="A26" s="292" t="s">
        <v>171</v>
      </c>
      <c r="B26" s="293" t="s">
        <v>7</v>
      </c>
      <c r="C26" s="305">
        <f>Додаток2!H29</f>
        <v>9960</v>
      </c>
      <c r="D26" s="305"/>
      <c r="E26" s="305"/>
      <c r="F26" s="305">
        <f>Додаток2!I29</f>
        <v>10480</v>
      </c>
      <c r="G26" s="305"/>
      <c r="H26" s="305"/>
      <c r="I26" s="305">
        <f>Додаток2!J29</f>
        <v>5506</v>
      </c>
      <c r="J26" s="305"/>
      <c r="K26" s="305"/>
      <c r="L26" s="294" t="s">
        <v>172</v>
      </c>
    </row>
    <row r="27" spans="1:12" ht="27.75" customHeight="1">
      <c r="A27" s="292"/>
      <c r="B27" s="294"/>
      <c r="C27" s="305"/>
      <c r="D27" s="305"/>
      <c r="E27" s="305"/>
      <c r="F27" s="305"/>
      <c r="G27" s="305"/>
      <c r="H27" s="305"/>
      <c r="I27" s="305"/>
      <c r="J27" s="305"/>
      <c r="K27" s="305"/>
      <c r="L27" s="294"/>
    </row>
    <row r="28" spans="1:12" ht="76.5" customHeight="1">
      <c r="A28" s="42" t="s">
        <v>72</v>
      </c>
      <c r="B28" s="37" t="s">
        <v>7</v>
      </c>
      <c r="C28" s="16">
        <f>Додаток2!H30</f>
        <v>940</v>
      </c>
      <c r="D28" s="16"/>
      <c r="E28" s="16"/>
      <c r="F28" s="16">
        <f>Додаток2!I30</f>
        <v>990</v>
      </c>
      <c r="G28" s="16"/>
      <c r="H28" s="16"/>
      <c r="I28" s="16">
        <f>Додаток2!J30</f>
        <v>1039.6</v>
      </c>
      <c r="J28" s="16"/>
      <c r="K28" s="16"/>
      <c r="L28" s="15" t="s">
        <v>53</v>
      </c>
    </row>
    <row r="29" spans="1:12" ht="33.75" customHeight="1">
      <c r="A29" s="42" t="s">
        <v>173</v>
      </c>
      <c r="B29" s="37"/>
      <c r="C29" s="43">
        <f>C31+C34+C36</f>
        <v>91418.2</v>
      </c>
      <c r="D29" s="43">
        <f>D31+D35+D36</f>
        <v>91418.2</v>
      </c>
      <c r="E29" s="43">
        <f>E34</f>
        <v>0</v>
      </c>
      <c r="F29" s="43">
        <f>F31+F34+F35</f>
        <v>160661.5</v>
      </c>
      <c r="G29" s="43">
        <f>G31</f>
        <v>153690.2</v>
      </c>
      <c r="H29" s="43">
        <f>H34</f>
        <v>0</v>
      </c>
      <c r="I29" s="43">
        <f>I31+I34+I35</f>
        <v>161782.4</v>
      </c>
      <c r="J29" s="43">
        <f>J31</f>
        <v>160301.4</v>
      </c>
      <c r="K29" s="46">
        <f>K34</f>
        <v>1481</v>
      </c>
      <c r="L29" s="15"/>
    </row>
    <row r="30" spans="1:12" ht="74.25" customHeight="1">
      <c r="A30" s="42" t="s">
        <v>174</v>
      </c>
      <c r="B30" s="37"/>
      <c r="C30" s="16"/>
      <c r="D30" s="16"/>
      <c r="E30" s="16"/>
      <c r="F30" s="16"/>
      <c r="G30" s="16"/>
      <c r="H30" s="16"/>
      <c r="I30" s="16"/>
      <c r="J30" s="16"/>
      <c r="K30" s="48"/>
      <c r="L30" s="15"/>
    </row>
    <row r="31" spans="1:12" ht="86.25" customHeight="1">
      <c r="A31" s="211" t="s">
        <v>266</v>
      </c>
      <c r="B31" s="309" t="s">
        <v>110</v>
      </c>
      <c r="C31" s="16">
        <f>D31</f>
        <v>75456.67</v>
      </c>
      <c r="D31" s="16">
        <f>D32+D33</f>
        <v>75456.67</v>
      </c>
      <c r="E31" s="16"/>
      <c r="F31" s="16">
        <f>G31</f>
        <v>153690.2</v>
      </c>
      <c r="G31" s="16">
        <f>G32+G33</f>
        <v>153690.2</v>
      </c>
      <c r="H31" s="16"/>
      <c r="I31" s="16">
        <f>J31</f>
        <v>160301.4</v>
      </c>
      <c r="J31" s="16">
        <f>J32+J33</f>
        <v>160301.4</v>
      </c>
      <c r="K31" s="16"/>
      <c r="L31" s="298" t="s">
        <v>267</v>
      </c>
    </row>
    <row r="32" spans="1:12" ht="15.75">
      <c r="A32" s="6" t="s">
        <v>268</v>
      </c>
      <c r="B32" s="310"/>
      <c r="C32" s="16">
        <f>D32</f>
        <v>52897.17</v>
      </c>
      <c r="D32" s="16">
        <f>Додаток2!H32</f>
        <v>52897.17</v>
      </c>
      <c r="E32" s="16"/>
      <c r="F32" s="80">
        <f>G32</f>
        <v>117275.7</v>
      </c>
      <c r="G32" s="80">
        <f>Додаток2!I32</f>
        <v>117275.7</v>
      </c>
      <c r="H32" s="16"/>
      <c r="I32" s="16">
        <f>J32</f>
        <v>121287.7</v>
      </c>
      <c r="J32" s="16">
        <f>Додаток2!J32</f>
        <v>121287.7</v>
      </c>
      <c r="K32" s="48"/>
      <c r="L32" s="301"/>
    </row>
    <row r="33" spans="1:12" ht="21.75" customHeight="1">
      <c r="A33" s="5" t="s">
        <v>269</v>
      </c>
      <c r="B33" s="310"/>
      <c r="C33" s="16">
        <f>D33</f>
        <v>22559.5</v>
      </c>
      <c r="D33" s="16">
        <f>Додаток2!H33</f>
        <v>22559.5</v>
      </c>
      <c r="E33" s="16"/>
      <c r="F33" s="95">
        <f>G33</f>
        <v>36414.5</v>
      </c>
      <c r="G33" s="95">
        <f>Додаток2!I33</f>
        <v>36414.5</v>
      </c>
      <c r="H33" s="95"/>
      <c r="I33" s="16">
        <f>J33</f>
        <v>39013.7</v>
      </c>
      <c r="J33" s="16">
        <f>Додаток2!J33</f>
        <v>39013.7</v>
      </c>
      <c r="K33" s="48"/>
      <c r="L33" s="301"/>
    </row>
    <row r="34" spans="1:12" ht="66.75" customHeight="1">
      <c r="A34" s="72" t="s">
        <v>175</v>
      </c>
      <c r="B34" s="47" t="s">
        <v>110</v>
      </c>
      <c r="C34" s="16">
        <f>E34</f>
        <v>0</v>
      </c>
      <c r="D34" s="16"/>
      <c r="E34" s="16">
        <f>Додаток2!H34</f>
        <v>0</v>
      </c>
      <c r="F34" s="95">
        <f>H34</f>
        <v>0</v>
      </c>
      <c r="G34" s="95"/>
      <c r="H34" s="95">
        <f>Додаток2!I34</f>
        <v>0</v>
      </c>
      <c r="I34" s="16">
        <f>K34</f>
        <v>1481</v>
      </c>
      <c r="J34" s="16"/>
      <c r="K34" s="16">
        <f>Додаток2!J34</f>
        <v>1481</v>
      </c>
      <c r="L34" s="15" t="s">
        <v>11</v>
      </c>
    </row>
    <row r="35" spans="1:12" ht="85.5" customHeight="1">
      <c r="A35" s="138" t="s">
        <v>335</v>
      </c>
      <c r="B35" s="146" t="s">
        <v>7</v>
      </c>
      <c r="C35" s="5"/>
      <c r="D35" s="5">
        <f>Додаток2!H36+Додаток2!H37</f>
        <v>0</v>
      </c>
      <c r="E35" s="6"/>
      <c r="F35" s="5">
        <f>Додаток2!I36+Додаток2!I37</f>
        <v>6971.3</v>
      </c>
      <c r="G35" s="5"/>
      <c r="H35" s="6"/>
      <c r="I35" s="5">
        <f>Додаток2!J36+Додаток2!J37</f>
        <v>0</v>
      </c>
      <c r="J35" s="5"/>
      <c r="K35" s="80"/>
      <c r="L35" s="147" t="s">
        <v>53</v>
      </c>
    </row>
    <row r="36" spans="1:12" ht="39" customHeight="1">
      <c r="A36" s="213" t="s">
        <v>341</v>
      </c>
      <c r="B36" s="295" t="s">
        <v>110</v>
      </c>
      <c r="C36" s="212">
        <f>D36</f>
        <v>15961.53</v>
      </c>
      <c r="D36" s="16">
        <f>D37+D38</f>
        <v>15961.53</v>
      </c>
      <c r="E36" s="6"/>
      <c r="F36" s="5"/>
      <c r="G36" s="5"/>
      <c r="H36" s="6"/>
      <c r="I36" s="5"/>
      <c r="J36" s="5"/>
      <c r="K36" s="80"/>
      <c r="L36" s="298" t="s">
        <v>11</v>
      </c>
    </row>
    <row r="37" spans="1:12" ht="28.5" customHeight="1">
      <c r="A37" s="213" t="s">
        <v>348</v>
      </c>
      <c r="B37" s="296"/>
      <c r="C37" s="212">
        <f>D37</f>
        <v>14165.33</v>
      </c>
      <c r="D37" s="16">
        <f>5400+8361.53+403.8</f>
        <v>14165.33</v>
      </c>
      <c r="E37" s="6"/>
      <c r="F37" s="5"/>
      <c r="G37" s="5"/>
      <c r="H37" s="6"/>
      <c r="I37" s="5"/>
      <c r="J37" s="5"/>
      <c r="K37" s="80"/>
      <c r="L37" s="299"/>
    </row>
    <row r="38" spans="1:12" ht="29.25" customHeight="1">
      <c r="A38" s="213" t="s">
        <v>349</v>
      </c>
      <c r="B38" s="297"/>
      <c r="C38" s="212">
        <f>D38</f>
        <v>1796.2</v>
      </c>
      <c r="D38" s="16">
        <f>1600+196.2</f>
        <v>1796.2</v>
      </c>
      <c r="E38" s="6"/>
      <c r="F38" s="5"/>
      <c r="G38" s="5"/>
      <c r="H38" s="6"/>
      <c r="I38" s="5"/>
      <c r="J38" s="5"/>
      <c r="K38" s="80"/>
      <c r="L38" s="300"/>
    </row>
    <row r="39" spans="1:12" ht="49.5" customHeight="1">
      <c r="A39" s="72" t="s">
        <v>235</v>
      </c>
      <c r="B39" s="144"/>
      <c r="C39" s="74">
        <f>C41+C44</f>
        <v>80</v>
      </c>
      <c r="D39" s="74">
        <f>D41+D44</f>
        <v>80</v>
      </c>
      <c r="E39" s="74">
        <f>E41</f>
        <v>0</v>
      </c>
      <c r="F39" s="92">
        <f>F41+F44</f>
        <v>1055.6999999999998</v>
      </c>
      <c r="G39" s="92">
        <f>G41+G44</f>
        <v>70</v>
      </c>
      <c r="H39" s="92">
        <f>H41</f>
        <v>985.6999999999999</v>
      </c>
      <c r="I39" s="74">
        <f>I41+I44</f>
        <v>547.26</v>
      </c>
      <c r="J39" s="74">
        <f>J41+J44</f>
        <v>50</v>
      </c>
      <c r="K39" s="74">
        <f>K41+K45</f>
        <v>497.26</v>
      </c>
      <c r="L39" s="15"/>
    </row>
    <row r="40" spans="1:12" ht="65.25" customHeight="1">
      <c r="A40" s="42" t="s">
        <v>236</v>
      </c>
      <c r="B40" s="45"/>
      <c r="C40" s="48"/>
      <c r="D40" s="48"/>
      <c r="E40" s="48"/>
      <c r="F40" s="48"/>
      <c r="G40" s="48"/>
      <c r="H40" s="48"/>
      <c r="I40" s="48"/>
      <c r="J40" s="48"/>
      <c r="K40" s="16"/>
      <c r="L40" s="15"/>
    </row>
    <row r="41" spans="1:12" ht="30.75" customHeight="1">
      <c r="A41" s="73" t="s">
        <v>176</v>
      </c>
      <c r="B41" s="302" t="s">
        <v>110</v>
      </c>
      <c r="C41" s="69">
        <f>C42+C43</f>
        <v>0</v>
      </c>
      <c r="D41" s="69">
        <f>D43</f>
        <v>0</v>
      </c>
      <c r="E41" s="69">
        <f>E42</f>
        <v>0</v>
      </c>
      <c r="F41" s="69">
        <f>F42+F43</f>
        <v>1055.6999999999998</v>
      </c>
      <c r="G41" s="69">
        <f>G43</f>
        <v>70</v>
      </c>
      <c r="H41" s="69">
        <f>H42</f>
        <v>985.6999999999999</v>
      </c>
      <c r="I41" s="69">
        <f>I42+I43</f>
        <v>547.26</v>
      </c>
      <c r="J41" s="69">
        <f>J43</f>
        <v>50</v>
      </c>
      <c r="K41" s="69">
        <f>K42</f>
        <v>497.26</v>
      </c>
      <c r="L41" s="302" t="s">
        <v>179</v>
      </c>
    </row>
    <row r="42" spans="1:12" ht="22.5" customHeight="1">
      <c r="A42" s="6" t="s">
        <v>177</v>
      </c>
      <c r="B42" s="303"/>
      <c r="C42" s="69">
        <f>E42</f>
        <v>0</v>
      </c>
      <c r="D42" s="69"/>
      <c r="E42" s="69">
        <f>Додаток2!H40+Додаток2!H41</f>
        <v>0</v>
      </c>
      <c r="F42" s="69">
        <f>H42</f>
        <v>985.6999999999999</v>
      </c>
      <c r="G42" s="69"/>
      <c r="H42" s="69">
        <f>Додаток2!I40+Додаток2!I41</f>
        <v>985.6999999999999</v>
      </c>
      <c r="I42" s="69">
        <f>K42</f>
        <v>497.26</v>
      </c>
      <c r="J42" s="69"/>
      <c r="K42" s="69">
        <f>Додаток2!J40+Додаток2!J41</f>
        <v>497.26</v>
      </c>
      <c r="L42" s="303"/>
    </row>
    <row r="43" spans="1:12" ht="22.5" customHeight="1">
      <c r="A43" s="6" t="s">
        <v>244</v>
      </c>
      <c r="B43" s="304"/>
      <c r="C43" s="69">
        <f>D43</f>
        <v>0</v>
      </c>
      <c r="D43" s="69">
        <f>Додаток2!H42</f>
        <v>0</v>
      </c>
      <c r="E43" s="69"/>
      <c r="F43" s="69">
        <f>G43</f>
        <v>70</v>
      </c>
      <c r="G43" s="69">
        <f>Додаток2!I42</f>
        <v>70</v>
      </c>
      <c r="H43" s="69"/>
      <c r="I43" s="69">
        <f>J43</f>
        <v>50</v>
      </c>
      <c r="J43" s="69">
        <f>Додаток2!J42</f>
        <v>50</v>
      </c>
      <c r="K43" s="23"/>
      <c r="L43" s="304"/>
    </row>
    <row r="44" spans="1:12" ht="48.75" customHeight="1">
      <c r="A44" s="19" t="s">
        <v>237</v>
      </c>
      <c r="B44" s="21" t="s">
        <v>110</v>
      </c>
      <c r="C44" s="69">
        <f>D44</f>
        <v>80</v>
      </c>
      <c r="D44" s="69">
        <f>Додаток2!H43</f>
        <v>80</v>
      </c>
      <c r="E44" s="69"/>
      <c r="F44" s="69">
        <v>0</v>
      </c>
      <c r="G44" s="69">
        <v>0</v>
      </c>
      <c r="H44" s="69"/>
      <c r="I44" s="69">
        <v>0</v>
      </c>
      <c r="J44" s="69">
        <v>0</v>
      </c>
      <c r="K44" s="23"/>
      <c r="L44" s="145"/>
    </row>
    <row r="45" spans="1:12" ht="51" customHeight="1">
      <c r="A45" s="27" t="s">
        <v>180</v>
      </c>
      <c r="B45" s="150"/>
      <c r="C45" s="111">
        <f>D45</f>
        <v>510</v>
      </c>
      <c r="D45" s="111">
        <f>D47</f>
        <v>510</v>
      </c>
      <c r="E45" s="111">
        <v>0</v>
      </c>
      <c r="F45" s="111">
        <f>F47</f>
        <v>0</v>
      </c>
      <c r="G45" s="111">
        <f>G47</f>
        <v>0</v>
      </c>
      <c r="H45" s="111">
        <v>0</v>
      </c>
      <c r="I45" s="111">
        <f>I47</f>
        <v>0</v>
      </c>
      <c r="J45" s="111">
        <f>J47</f>
        <v>0</v>
      </c>
      <c r="K45" s="111">
        <v>0</v>
      </c>
      <c r="L45" s="15"/>
    </row>
    <row r="46" spans="1:12" ht="36" customHeight="1">
      <c r="A46" s="27" t="s">
        <v>181</v>
      </c>
      <c r="B46" s="145"/>
      <c r="C46" s="69"/>
      <c r="D46" s="69"/>
      <c r="E46" s="69"/>
      <c r="F46" s="69"/>
      <c r="G46" s="69"/>
      <c r="H46" s="69"/>
      <c r="I46" s="69"/>
      <c r="J46" s="69"/>
      <c r="K46" s="69"/>
      <c r="L46" s="15"/>
    </row>
    <row r="47" spans="1:12" ht="54" customHeight="1">
      <c r="A47" s="27" t="s">
        <v>185</v>
      </c>
      <c r="B47" s="15" t="s">
        <v>110</v>
      </c>
      <c r="C47" s="16">
        <f>D47</f>
        <v>510</v>
      </c>
      <c r="D47" s="16">
        <f>Додаток2!H45</f>
        <v>510</v>
      </c>
      <c r="E47" s="16"/>
      <c r="F47" s="16">
        <v>0</v>
      </c>
      <c r="G47" s="16">
        <f>Додаток2!I45</f>
        <v>0</v>
      </c>
      <c r="H47" s="16"/>
      <c r="I47" s="16">
        <f>J47</f>
        <v>0</v>
      </c>
      <c r="J47" s="16">
        <f>Додаток2!J45</f>
        <v>0</v>
      </c>
      <c r="K47" s="16"/>
      <c r="L47" s="15" t="s">
        <v>186</v>
      </c>
    </row>
    <row r="48" spans="1:12" ht="97.5" customHeight="1">
      <c r="A48" s="133" t="s">
        <v>187</v>
      </c>
      <c r="B48" s="15"/>
      <c r="C48" s="111">
        <f>C50+C51</f>
        <v>3227.48</v>
      </c>
      <c r="D48" s="111">
        <f>+D50+D51</f>
        <v>3227.48</v>
      </c>
      <c r="E48" s="111">
        <v>0</v>
      </c>
      <c r="F48" s="111">
        <f>F50+F51</f>
        <v>722</v>
      </c>
      <c r="G48" s="111">
        <f>+G50+G51</f>
        <v>722</v>
      </c>
      <c r="H48" s="111">
        <v>0</v>
      </c>
      <c r="I48" s="111">
        <f>I50+I51</f>
        <v>722</v>
      </c>
      <c r="J48" s="111">
        <f>J50+J51</f>
        <v>722</v>
      </c>
      <c r="K48" s="111">
        <v>0</v>
      </c>
      <c r="L48" s="21"/>
    </row>
    <row r="49" spans="1:12" ht="67.5" customHeight="1">
      <c r="A49" s="133" t="s">
        <v>188</v>
      </c>
      <c r="B49" s="15"/>
      <c r="C49" s="69"/>
      <c r="D49" s="69"/>
      <c r="E49" s="69"/>
      <c r="F49" s="69"/>
      <c r="G49" s="69"/>
      <c r="H49" s="69"/>
      <c r="I49" s="69"/>
      <c r="J49" s="69"/>
      <c r="K49" s="69"/>
      <c r="L49" s="21"/>
    </row>
    <row r="50" spans="1:12" ht="109.5" customHeight="1">
      <c r="A50" s="203" t="s">
        <v>190</v>
      </c>
      <c r="B50" s="204" t="s">
        <v>110</v>
      </c>
      <c r="C50" s="205">
        <f>D50</f>
        <v>2585.48</v>
      </c>
      <c r="D50" s="205">
        <f>Додаток2!H47+Додаток2!H48</f>
        <v>2585.48</v>
      </c>
      <c r="E50" s="205"/>
      <c r="F50" s="205">
        <f>G50</f>
        <v>80</v>
      </c>
      <c r="G50" s="205">
        <f>Додаток2!I47+Додаток2!I48</f>
        <v>80</v>
      </c>
      <c r="H50" s="205"/>
      <c r="I50" s="205">
        <f>J50</f>
        <v>80</v>
      </c>
      <c r="J50" s="205">
        <f>Додаток2!J47+Додаток2!J48</f>
        <v>80</v>
      </c>
      <c r="K50" s="205"/>
      <c r="L50" s="206" t="s">
        <v>189</v>
      </c>
    </row>
    <row r="51" spans="1:12" ht="93.75" customHeight="1">
      <c r="A51" s="207" t="s">
        <v>331</v>
      </c>
      <c r="B51" s="208" t="s">
        <v>110</v>
      </c>
      <c r="C51" s="199">
        <f>D51</f>
        <v>642</v>
      </c>
      <c r="D51" s="199">
        <f>Додаток2!H49</f>
        <v>642</v>
      </c>
      <c r="E51" s="199"/>
      <c r="F51" s="199">
        <f>G51</f>
        <v>642</v>
      </c>
      <c r="G51" s="199">
        <f>Додаток2!I49</f>
        <v>642</v>
      </c>
      <c r="H51" s="199"/>
      <c r="I51" s="199">
        <f>J51</f>
        <v>642</v>
      </c>
      <c r="J51" s="199">
        <f>Додаток2!J49</f>
        <v>642</v>
      </c>
      <c r="K51" s="204"/>
      <c r="L51" s="204" t="s">
        <v>186</v>
      </c>
    </row>
    <row r="52" spans="1:12" ht="132.75" customHeight="1">
      <c r="A52" s="214" t="s">
        <v>355</v>
      </c>
      <c r="B52" s="49"/>
      <c r="C52" s="50"/>
      <c r="D52" s="50"/>
      <c r="E52" s="50"/>
      <c r="F52" s="50"/>
      <c r="G52" s="50"/>
      <c r="H52" s="50"/>
      <c r="I52" s="50"/>
      <c r="J52" s="50"/>
      <c r="K52" s="33"/>
      <c r="L52" s="51" t="s">
        <v>352</v>
      </c>
    </row>
    <row r="53" spans="1:11" ht="20.25" customHeight="1">
      <c r="A53" s="8"/>
      <c r="B53" s="3"/>
      <c r="H53" s="3" t="s">
        <v>9</v>
      </c>
      <c r="J53" s="32"/>
      <c r="K53" s="33"/>
    </row>
    <row r="54" spans="1:11" ht="15.75">
      <c r="A54" s="34"/>
      <c r="B54" s="49"/>
      <c r="C54" s="51"/>
      <c r="D54" s="52"/>
      <c r="E54" s="32"/>
      <c r="F54" s="52"/>
      <c r="G54" s="31"/>
      <c r="H54" s="32"/>
      <c r="I54" s="52"/>
      <c r="J54" s="32"/>
      <c r="K54" s="33"/>
    </row>
    <row r="55" spans="1:11" ht="15.75">
      <c r="A55" s="291"/>
      <c r="B55" s="291"/>
      <c r="C55" s="32"/>
      <c r="D55" s="32"/>
      <c r="E55" s="52"/>
      <c r="F55" s="31"/>
      <c r="G55" s="32"/>
      <c r="H55" s="32"/>
      <c r="I55" s="32"/>
      <c r="J55" s="32"/>
      <c r="K55" s="33"/>
    </row>
    <row r="56" ht="18.75" customHeight="1">
      <c r="E56" s="32"/>
    </row>
    <row r="57" spans="1:2" ht="15.75">
      <c r="A57" s="290"/>
      <c r="B57" s="290"/>
    </row>
    <row r="182" ht="31.5">
      <c r="B182" s="78" t="s">
        <v>63</v>
      </c>
    </row>
  </sheetData>
  <sheetProtection/>
  <mergeCells count="49">
    <mergeCell ref="I1:L1"/>
    <mergeCell ref="F6:H6"/>
    <mergeCell ref="I6:K6"/>
    <mergeCell ref="A4:L4"/>
    <mergeCell ref="L6:L8"/>
    <mergeCell ref="A6:A8"/>
    <mergeCell ref="I2:L2"/>
    <mergeCell ref="I3:L3"/>
    <mergeCell ref="B6:B8"/>
    <mergeCell ref="C7:C8"/>
    <mergeCell ref="C6:E6"/>
    <mergeCell ref="G7:H7"/>
    <mergeCell ref="F7:F8"/>
    <mergeCell ref="A15:A16"/>
    <mergeCell ref="D7:E7"/>
    <mergeCell ref="C15:C16"/>
    <mergeCell ref="B31:B33"/>
    <mergeCell ref="E15:E16"/>
    <mergeCell ref="F15:F16"/>
    <mergeCell ref="H26:H27"/>
    <mergeCell ref="B15:B16"/>
    <mergeCell ref="D15:D16"/>
    <mergeCell ref="L26:L27"/>
    <mergeCell ref="J7:K7"/>
    <mergeCell ref="I7:I8"/>
    <mergeCell ref="C26:C27"/>
    <mergeCell ref="D26:D27"/>
    <mergeCell ref="E26:E27"/>
    <mergeCell ref="F26:F27"/>
    <mergeCell ref="I26:I27"/>
    <mergeCell ref="G26:G27"/>
    <mergeCell ref="J26:J27"/>
    <mergeCell ref="L10:L13"/>
    <mergeCell ref="L15:L16"/>
    <mergeCell ref="G15:G16"/>
    <mergeCell ref="I15:I16"/>
    <mergeCell ref="H15:H16"/>
    <mergeCell ref="J15:J16"/>
    <mergeCell ref="K15:K16"/>
    <mergeCell ref="A57:B57"/>
    <mergeCell ref="A55:B55"/>
    <mergeCell ref="A26:A27"/>
    <mergeCell ref="B26:B27"/>
    <mergeCell ref="B36:B38"/>
    <mergeCell ref="L36:L38"/>
    <mergeCell ref="L31:L33"/>
    <mergeCell ref="B41:B43"/>
    <mergeCell ref="L41:L43"/>
    <mergeCell ref="K26:K27"/>
  </mergeCells>
  <printOptions/>
  <pageMargins left="0.7874015748031497" right="0.1968503937007874" top="1.220472440944882" bottom="0.3937007874015748" header="0.31496062992125984" footer="0.31496062992125984"/>
  <pageSetup fitToHeight="18"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dimension ref="A1:J214"/>
  <sheetViews>
    <sheetView view="pageBreakPreview" zoomScaleSheetLayoutView="100" zoomScalePageLayoutView="0" workbookViewId="0" topLeftCell="A1">
      <selection activeCell="F2" sqref="F2:J2"/>
    </sheetView>
  </sheetViews>
  <sheetFormatPr defaultColWidth="9.28125" defaultRowHeight="12.75"/>
  <cols>
    <col min="1" max="1" width="43.28125" style="1" customWidth="1"/>
    <col min="2" max="2" width="11.57421875" style="1" customWidth="1"/>
    <col min="3" max="4" width="12.28125" style="1" customWidth="1"/>
    <col min="5" max="5" width="13.28125" style="1" customWidth="1"/>
    <col min="6" max="6" width="12.7109375" style="1" customWidth="1"/>
    <col min="7" max="7" width="11.57421875" style="1" customWidth="1"/>
    <col min="8" max="8" width="13.28125" style="1" customWidth="1"/>
    <col min="9" max="9" width="12.7109375" style="1" customWidth="1"/>
    <col min="10" max="10" width="11.57421875" style="1" customWidth="1"/>
    <col min="11" max="16384" width="9.28125" style="1" customWidth="1"/>
  </cols>
  <sheetData>
    <row r="1" spans="6:10" ht="15.75">
      <c r="F1" s="339" t="s">
        <v>91</v>
      </c>
      <c r="G1" s="338"/>
      <c r="H1" s="338"/>
      <c r="I1" s="338"/>
      <c r="J1" s="338"/>
    </row>
    <row r="2" spans="6:10" ht="110.25" customHeight="1">
      <c r="F2" s="332" t="s">
        <v>361</v>
      </c>
      <c r="G2" s="332"/>
      <c r="H2" s="332"/>
      <c r="I2" s="332"/>
      <c r="J2" s="333"/>
    </row>
    <row r="3" spans="6:10" ht="3" customHeight="1">
      <c r="F3" s="337"/>
      <c r="G3" s="338"/>
      <c r="H3" s="338"/>
      <c r="I3" s="338"/>
      <c r="J3" s="338"/>
    </row>
    <row r="4" spans="6:10" ht="0.75" customHeight="1" hidden="1">
      <c r="F4" s="7"/>
      <c r="G4" s="2"/>
      <c r="H4" s="2"/>
      <c r="I4" s="2"/>
      <c r="J4" s="2"/>
    </row>
    <row r="5" spans="1:10" ht="32.25" customHeight="1">
      <c r="A5" s="329" t="s">
        <v>118</v>
      </c>
      <c r="B5" s="329"/>
      <c r="C5" s="329"/>
      <c r="D5" s="329"/>
      <c r="E5" s="329"/>
      <c r="F5" s="329"/>
      <c r="G5" s="329"/>
      <c r="H5" s="329"/>
      <c r="I5" s="329"/>
      <c r="J5" s="329"/>
    </row>
    <row r="6" ht="6.75" customHeight="1" hidden="1"/>
    <row r="7" spans="1:10" ht="14.25" customHeight="1">
      <c r="A7" s="335" t="s">
        <v>54</v>
      </c>
      <c r="B7" s="334" t="s">
        <v>351</v>
      </c>
      <c r="C7" s="334"/>
      <c r="D7" s="334"/>
      <c r="E7" s="334" t="s">
        <v>161</v>
      </c>
      <c r="F7" s="334"/>
      <c r="G7" s="334"/>
      <c r="H7" s="334" t="s">
        <v>162</v>
      </c>
      <c r="I7" s="334"/>
      <c r="J7" s="334"/>
    </row>
    <row r="8" spans="1:10" ht="14.25" customHeight="1">
      <c r="A8" s="331"/>
      <c r="B8" s="331" t="s">
        <v>26</v>
      </c>
      <c r="C8" s="331" t="s">
        <v>25</v>
      </c>
      <c r="D8" s="331"/>
      <c r="E8" s="331" t="s">
        <v>26</v>
      </c>
      <c r="F8" s="331" t="s">
        <v>25</v>
      </c>
      <c r="G8" s="331"/>
      <c r="H8" s="331" t="s">
        <v>26</v>
      </c>
      <c r="I8" s="331" t="s">
        <v>25</v>
      </c>
      <c r="J8" s="331"/>
    </row>
    <row r="9" spans="1:10" ht="29.25" customHeight="1">
      <c r="A9" s="331"/>
      <c r="B9" s="331"/>
      <c r="C9" s="4" t="s">
        <v>27</v>
      </c>
      <c r="D9" s="4" t="s">
        <v>44</v>
      </c>
      <c r="E9" s="331"/>
      <c r="F9" s="4" t="s">
        <v>27</v>
      </c>
      <c r="G9" s="4" t="s">
        <v>44</v>
      </c>
      <c r="H9" s="331"/>
      <c r="I9" s="4" t="s">
        <v>27</v>
      </c>
      <c r="J9" s="4" t="s">
        <v>44</v>
      </c>
    </row>
    <row r="10" spans="1:10" ht="20.25" customHeight="1">
      <c r="A10" s="96" t="s">
        <v>28</v>
      </c>
      <c r="B10" s="97">
        <f>C10+D10</f>
        <v>118583.07999999999</v>
      </c>
      <c r="C10" s="97">
        <f>C13+C91+C133+C171+C186</f>
        <v>95235.68</v>
      </c>
      <c r="D10" s="97">
        <f>D13+D91+D133+D171+D186</f>
        <v>23347.4</v>
      </c>
      <c r="E10" s="97">
        <f>F10+G10</f>
        <v>178632.80000000002</v>
      </c>
      <c r="F10" s="97">
        <f>F13+F91+F133+F171+F186</f>
        <v>154482.2</v>
      </c>
      <c r="G10" s="97">
        <f>G13+G91+G133+G171+G186</f>
        <v>24150.600000000002</v>
      </c>
      <c r="H10" s="97">
        <f>I10+J10</f>
        <v>220504.46</v>
      </c>
      <c r="I10" s="97">
        <f>I13+I91+I133+I171+I186</f>
        <v>161073.4</v>
      </c>
      <c r="J10" s="97">
        <f>J13+J91+J133+J171+J186</f>
        <v>59431.060000000005</v>
      </c>
    </row>
    <row r="11" spans="1:10" ht="30" customHeight="1">
      <c r="A11" s="336" t="s">
        <v>193</v>
      </c>
      <c r="B11" s="238"/>
      <c r="C11" s="238"/>
      <c r="D11" s="238"/>
      <c r="E11" s="238"/>
      <c r="F11" s="238"/>
      <c r="G11" s="238"/>
      <c r="H11" s="238"/>
      <c r="I11" s="238"/>
      <c r="J11" s="238"/>
    </row>
    <row r="12" spans="1:10" ht="45.75" customHeight="1">
      <c r="A12" s="238" t="s">
        <v>192</v>
      </c>
      <c r="B12" s="238"/>
      <c r="C12" s="238"/>
      <c r="D12" s="238"/>
      <c r="E12" s="238"/>
      <c r="F12" s="238"/>
      <c r="G12" s="238"/>
      <c r="H12" s="238"/>
      <c r="I12" s="238"/>
      <c r="J12" s="238"/>
    </row>
    <row r="13" spans="1:10" ht="29.25" customHeight="1">
      <c r="A13" s="99" t="s">
        <v>29</v>
      </c>
      <c r="B13" s="100">
        <f>$D$13</f>
        <v>23347.4</v>
      </c>
      <c r="C13" s="101">
        <v>0</v>
      </c>
      <c r="D13" s="101">
        <f>D15+D32+D59+D74</f>
        <v>23347.4</v>
      </c>
      <c r="E13" s="101">
        <f>G13</f>
        <v>23164.9</v>
      </c>
      <c r="F13" s="98">
        <v>0</v>
      </c>
      <c r="G13" s="101">
        <f>G15+G32+G59+G74</f>
        <v>23164.9</v>
      </c>
      <c r="H13" s="101">
        <f>$J$13</f>
        <v>57452.8</v>
      </c>
      <c r="I13" s="98">
        <v>0</v>
      </c>
      <c r="J13" s="101">
        <f>J15+J32+J59+J74</f>
        <v>57452.8</v>
      </c>
    </row>
    <row r="14" spans="1:10" ht="94.5" customHeight="1">
      <c r="A14" s="96" t="s">
        <v>93</v>
      </c>
      <c r="B14" s="102"/>
      <c r="C14" s="102"/>
      <c r="D14" s="102"/>
      <c r="E14" s="102"/>
      <c r="F14" s="102"/>
      <c r="G14" s="102"/>
      <c r="H14" s="102"/>
      <c r="I14" s="102"/>
      <c r="J14" s="102"/>
    </row>
    <row r="15" spans="1:10" ht="15.75">
      <c r="A15" s="323" t="s">
        <v>325</v>
      </c>
      <c r="B15" s="321">
        <f>D15</f>
        <v>0</v>
      </c>
      <c r="C15" s="321"/>
      <c r="D15" s="321">
        <f>Додаток3!E13</f>
        <v>0</v>
      </c>
      <c r="E15" s="321">
        <f>G15</f>
        <v>1500</v>
      </c>
      <c r="F15" s="322"/>
      <c r="G15" s="321">
        <f>Додаток3!H14</f>
        <v>1500</v>
      </c>
      <c r="H15" s="321">
        <f>J15</f>
        <v>30628</v>
      </c>
      <c r="I15" s="322"/>
      <c r="J15" s="317">
        <f>Додаток3!K14</f>
        <v>30628</v>
      </c>
    </row>
    <row r="16" spans="1:10" ht="15" customHeight="1">
      <c r="A16" s="324"/>
      <c r="B16" s="321"/>
      <c r="C16" s="321"/>
      <c r="D16" s="321"/>
      <c r="E16" s="321"/>
      <c r="F16" s="322"/>
      <c r="G16" s="321"/>
      <c r="H16" s="321"/>
      <c r="I16" s="322"/>
      <c r="J16" s="317"/>
    </row>
    <row r="17" spans="1:10" ht="15.75">
      <c r="A17" s="56" t="s">
        <v>30</v>
      </c>
      <c r="B17" s="55"/>
      <c r="C17" s="55"/>
      <c r="D17" s="55"/>
      <c r="E17" s="55"/>
      <c r="F17" s="55"/>
      <c r="G17" s="55"/>
      <c r="H17" s="55"/>
      <c r="I17" s="55"/>
      <c r="J17" s="55"/>
    </row>
    <row r="18" spans="1:10" ht="15" customHeight="1">
      <c r="A18" s="56" t="s">
        <v>46</v>
      </c>
      <c r="B18" s="57"/>
      <c r="C18" s="57"/>
      <c r="D18" s="57"/>
      <c r="E18" s="57"/>
      <c r="F18" s="57"/>
      <c r="G18" s="57"/>
      <c r="H18" s="57"/>
      <c r="I18" s="57"/>
      <c r="J18" s="55"/>
    </row>
    <row r="19" spans="1:10" ht="46.5" customHeight="1">
      <c r="A19" s="55" t="s">
        <v>74</v>
      </c>
      <c r="B19" s="57">
        <f>D19</f>
        <v>87</v>
      </c>
      <c r="C19" s="57"/>
      <c r="D19" s="57">
        <v>87</v>
      </c>
      <c r="E19" s="57">
        <v>87</v>
      </c>
      <c r="F19" s="57"/>
      <c r="G19" s="57">
        <v>87</v>
      </c>
      <c r="H19" s="57">
        <f>J19</f>
        <v>104</v>
      </c>
      <c r="I19" s="57"/>
      <c r="J19" s="27">
        <f>G19-G21+J25</f>
        <v>104</v>
      </c>
    </row>
    <row r="20" spans="1:10" ht="47.25" customHeight="1">
      <c r="A20" s="58" t="s">
        <v>31</v>
      </c>
      <c r="B20" s="57">
        <v>113</v>
      </c>
      <c r="C20" s="57"/>
      <c r="D20" s="57">
        <v>113</v>
      </c>
      <c r="E20" s="57">
        <v>113</v>
      </c>
      <c r="F20" s="57"/>
      <c r="G20" s="57">
        <v>113</v>
      </c>
      <c r="H20" s="57">
        <v>113</v>
      </c>
      <c r="I20" s="57"/>
      <c r="J20" s="55">
        <v>113</v>
      </c>
    </row>
    <row r="21" spans="1:10" ht="29.25" customHeight="1">
      <c r="A21" s="55" t="s">
        <v>32</v>
      </c>
      <c r="B21" s="57">
        <v>0</v>
      </c>
      <c r="C21" s="57"/>
      <c r="D21" s="57">
        <v>0</v>
      </c>
      <c r="E21" s="57">
        <v>3</v>
      </c>
      <c r="F21" s="57"/>
      <c r="G21" s="57">
        <v>3</v>
      </c>
      <c r="H21" s="57">
        <v>3</v>
      </c>
      <c r="I21" s="57"/>
      <c r="J21" s="55">
        <v>3</v>
      </c>
    </row>
    <row r="22" spans="1:10" ht="62.25" customHeight="1">
      <c r="A22" s="55" t="s">
        <v>257</v>
      </c>
      <c r="B22" s="57"/>
      <c r="C22" s="57"/>
      <c r="D22" s="57"/>
      <c r="E22" s="59">
        <f>G22</f>
        <v>1500</v>
      </c>
      <c r="F22" s="57"/>
      <c r="G22" s="59">
        <f>Додаток2!I11</f>
        <v>1500</v>
      </c>
      <c r="H22" s="57"/>
      <c r="I22" s="57"/>
      <c r="J22" s="55"/>
    </row>
    <row r="23" spans="1:10" ht="46.5" customHeight="1">
      <c r="A23" s="55" t="s">
        <v>294</v>
      </c>
      <c r="B23" s="57"/>
      <c r="C23" s="57"/>
      <c r="D23" s="57"/>
      <c r="E23" s="59"/>
      <c r="F23" s="57"/>
      <c r="G23" s="59"/>
      <c r="H23" s="59">
        <f>J23</f>
        <v>30628</v>
      </c>
      <c r="I23" s="57"/>
      <c r="J23" s="60">
        <f>Додаток2!J10</f>
        <v>30628</v>
      </c>
    </row>
    <row r="24" spans="1:10" ht="15.75">
      <c r="A24" s="105" t="s">
        <v>33</v>
      </c>
      <c r="B24" s="6"/>
      <c r="C24" s="6"/>
      <c r="D24" s="6"/>
      <c r="E24" s="6"/>
      <c r="F24" s="6"/>
      <c r="G24" s="123"/>
      <c r="H24" s="123"/>
      <c r="I24" s="123"/>
      <c r="J24" s="123"/>
    </row>
    <row r="25" spans="1:10" ht="46.5" customHeight="1">
      <c r="A25" s="102" t="s">
        <v>295</v>
      </c>
      <c r="B25" s="57">
        <v>0</v>
      </c>
      <c r="C25" s="57"/>
      <c r="D25" s="57">
        <v>0</v>
      </c>
      <c r="E25" s="57">
        <v>0</v>
      </c>
      <c r="F25" s="57"/>
      <c r="G25" s="122">
        <v>0</v>
      </c>
      <c r="H25" s="122">
        <v>20</v>
      </c>
      <c r="I25" s="122"/>
      <c r="J25" s="102">
        <v>20</v>
      </c>
    </row>
    <row r="26" spans="1:10" ht="28.5" customHeight="1">
      <c r="A26" s="17" t="s">
        <v>34</v>
      </c>
      <c r="B26" s="6"/>
      <c r="C26" s="6"/>
      <c r="D26" s="6"/>
      <c r="E26" s="6"/>
      <c r="F26" s="6"/>
      <c r="G26" s="6"/>
      <c r="H26" s="6"/>
      <c r="I26" s="6"/>
      <c r="J26" s="6"/>
    </row>
    <row r="27" spans="1:10" ht="30.75" customHeight="1">
      <c r="A27" s="4" t="s">
        <v>296</v>
      </c>
      <c r="B27" s="59"/>
      <c r="C27" s="57"/>
      <c r="D27" s="59"/>
      <c r="E27" s="59"/>
      <c r="F27" s="57"/>
      <c r="G27" s="59"/>
      <c r="H27" s="59">
        <f>J27</f>
        <v>1531.4</v>
      </c>
      <c r="I27" s="57"/>
      <c r="J27" s="59">
        <f>J23/J25</f>
        <v>1531.4</v>
      </c>
    </row>
    <row r="28" spans="1:10" ht="48.75" customHeight="1" hidden="1">
      <c r="A28" s="85" t="s">
        <v>66</v>
      </c>
      <c r="B28" s="86" t="e">
        <f>D28</f>
        <v>#REF!</v>
      </c>
      <c r="C28" s="87"/>
      <c r="D28" s="86" t="e">
        <f>#REF!/22</f>
        <v>#REF!</v>
      </c>
      <c r="E28" s="86">
        <v>0</v>
      </c>
      <c r="F28" s="87"/>
      <c r="G28" s="86">
        <v>0</v>
      </c>
      <c r="H28" s="86">
        <v>0</v>
      </c>
      <c r="I28" s="87"/>
      <c r="J28" s="86">
        <v>0</v>
      </c>
    </row>
    <row r="29" spans="1:10" ht="15.75">
      <c r="A29" s="54" t="s">
        <v>35</v>
      </c>
      <c r="B29" s="6"/>
      <c r="C29" s="6"/>
      <c r="D29" s="6"/>
      <c r="E29" s="6"/>
      <c r="F29" s="6"/>
      <c r="G29" s="6"/>
      <c r="H29" s="6"/>
      <c r="I29" s="6"/>
      <c r="J29" s="6"/>
    </row>
    <row r="30" spans="1:10" ht="29.25" customHeight="1">
      <c r="A30" s="55" t="s">
        <v>36</v>
      </c>
      <c r="B30" s="184">
        <f>B25/B19*100</f>
        <v>0</v>
      </c>
      <c r="C30" s="184"/>
      <c r="D30" s="184">
        <f>D25/D19*100</f>
        <v>0</v>
      </c>
      <c r="E30" s="185">
        <f>E25/E19*100</f>
        <v>0</v>
      </c>
      <c r="F30" s="184"/>
      <c r="G30" s="184">
        <f>G25/G19*100</f>
        <v>0</v>
      </c>
      <c r="H30" s="184">
        <f>J30</f>
        <v>22.988505747126435</v>
      </c>
      <c r="I30" s="184"/>
      <c r="J30" s="184">
        <f>J25/G19*100</f>
        <v>22.988505747126435</v>
      </c>
    </row>
    <row r="31" spans="1:10" ht="47.25" customHeight="1" hidden="1">
      <c r="A31" s="88" t="s">
        <v>67</v>
      </c>
      <c r="B31" s="86">
        <v>0</v>
      </c>
      <c r="C31" s="86"/>
      <c r="D31" s="86">
        <v>0</v>
      </c>
      <c r="E31" s="86">
        <v>0</v>
      </c>
      <c r="F31" s="86"/>
      <c r="G31" s="86">
        <v>0</v>
      </c>
      <c r="H31" s="86">
        <v>0</v>
      </c>
      <c r="I31" s="86"/>
      <c r="J31" s="86">
        <v>0</v>
      </c>
    </row>
    <row r="32" spans="1:10" ht="45" customHeight="1">
      <c r="A32" s="56" t="s">
        <v>194</v>
      </c>
      <c r="B32" s="59">
        <f>D32</f>
        <v>23347.4</v>
      </c>
      <c r="C32" s="59"/>
      <c r="D32" s="59">
        <f>Додаток3!E18</f>
        <v>23347.4</v>
      </c>
      <c r="E32" s="59">
        <f>G32</f>
        <v>16145.7</v>
      </c>
      <c r="F32" s="59"/>
      <c r="G32" s="59">
        <f>Додаток3!H18</f>
        <v>16145.7</v>
      </c>
      <c r="H32" s="59">
        <f>J32</f>
        <v>11200.8</v>
      </c>
      <c r="I32" s="59"/>
      <c r="J32" s="59">
        <f>Додаток3!K18</f>
        <v>11200.8</v>
      </c>
    </row>
    <row r="33" spans="1:10" ht="16.5" customHeight="1">
      <c r="A33" s="54" t="s">
        <v>30</v>
      </c>
      <c r="B33" s="6"/>
      <c r="C33" s="6"/>
      <c r="D33" s="6"/>
      <c r="E33" s="6"/>
      <c r="F33" s="6"/>
      <c r="G33" s="6"/>
      <c r="H33" s="6"/>
      <c r="I33" s="6"/>
      <c r="J33" s="6"/>
    </row>
    <row r="34" spans="1:10" ht="15.75" customHeight="1">
      <c r="A34" s="54" t="s">
        <v>37</v>
      </c>
      <c r="B34" s="6"/>
      <c r="C34" s="6"/>
      <c r="D34" s="6"/>
      <c r="E34" s="6"/>
      <c r="F34" s="6"/>
      <c r="G34" s="6"/>
      <c r="H34" s="6"/>
      <c r="I34" s="6"/>
      <c r="J34" s="6"/>
    </row>
    <row r="35" spans="1:10" ht="45" customHeight="1">
      <c r="A35" s="55" t="s">
        <v>75</v>
      </c>
      <c r="B35" s="57">
        <v>3</v>
      </c>
      <c r="C35" s="57"/>
      <c r="D35" s="57">
        <v>3</v>
      </c>
      <c r="E35" s="57"/>
      <c r="F35" s="57"/>
      <c r="G35" s="122"/>
      <c r="H35" s="122"/>
      <c r="I35" s="122"/>
      <c r="J35" s="102"/>
    </row>
    <row r="36" spans="1:10" ht="45.75" customHeight="1">
      <c r="A36" s="55" t="s">
        <v>258</v>
      </c>
      <c r="B36" s="57"/>
      <c r="C36" s="57"/>
      <c r="D36" s="57"/>
      <c r="E36" s="57">
        <v>1</v>
      </c>
      <c r="F36" s="57"/>
      <c r="G36" s="122">
        <v>1</v>
      </c>
      <c r="H36" s="122"/>
      <c r="I36" s="122"/>
      <c r="J36" s="102"/>
    </row>
    <row r="37" spans="1:10" ht="63" customHeight="1">
      <c r="A37" s="55" t="s">
        <v>297</v>
      </c>
      <c r="B37" s="57"/>
      <c r="C37" s="57"/>
      <c r="D37" s="57"/>
      <c r="E37" s="59">
        <f>G37</f>
        <v>12499.2</v>
      </c>
      <c r="F37" s="57"/>
      <c r="G37" s="89">
        <f>Додаток2!I16</f>
        <v>12499.2</v>
      </c>
      <c r="H37" s="122"/>
      <c r="I37" s="122"/>
      <c r="J37" s="102"/>
    </row>
    <row r="38" spans="1:10" ht="46.5" customHeight="1">
      <c r="A38" s="55" t="s">
        <v>259</v>
      </c>
      <c r="B38" s="57">
        <v>1</v>
      </c>
      <c r="C38" s="57"/>
      <c r="D38" s="57">
        <v>1</v>
      </c>
      <c r="E38" s="57"/>
      <c r="F38" s="57"/>
      <c r="G38" s="122"/>
      <c r="H38" s="122"/>
      <c r="I38" s="122"/>
      <c r="J38" s="102"/>
    </row>
    <row r="39" spans="1:10" ht="61.5" customHeight="1">
      <c r="A39" s="55" t="s">
        <v>56</v>
      </c>
      <c r="B39" s="57"/>
      <c r="C39" s="57"/>
      <c r="D39" s="57"/>
      <c r="E39" s="57"/>
      <c r="F39" s="57"/>
      <c r="G39" s="122"/>
      <c r="H39" s="122">
        <v>1</v>
      </c>
      <c r="I39" s="122"/>
      <c r="J39" s="102">
        <v>1</v>
      </c>
    </row>
    <row r="40" spans="1:10" ht="46.5" customHeight="1">
      <c r="A40" s="55" t="s">
        <v>195</v>
      </c>
      <c r="B40" s="57"/>
      <c r="C40" s="57"/>
      <c r="D40" s="57"/>
      <c r="E40" s="57">
        <v>1</v>
      </c>
      <c r="F40" s="57"/>
      <c r="G40" s="57">
        <v>1</v>
      </c>
      <c r="H40" s="57"/>
      <c r="I40" s="57"/>
      <c r="J40" s="55"/>
    </row>
    <row r="41" spans="1:10" ht="12.75" customHeight="1">
      <c r="A41" s="54" t="s">
        <v>39</v>
      </c>
      <c r="B41" s="6"/>
      <c r="C41" s="6"/>
      <c r="D41" s="6"/>
      <c r="E41" s="6"/>
      <c r="F41" s="6"/>
      <c r="G41" s="6"/>
      <c r="H41" s="6"/>
      <c r="I41" s="6"/>
      <c r="J41" s="6"/>
    </row>
    <row r="42" spans="1:10" ht="31.5">
      <c r="A42" s="55" t="s">
        <v>76</v>
      </c>
      <c r="B42" s="57">
        <v>1</v>
      </c>
      <c r="C42" s="57"/>
      <c r="D42" s="57">
        <v>1</v>
      </c>
      <c r="E42" s="57"/>
      <c r="F42" s="57"/>
      <c r="G42" s="57"/>
      <c r="H42" s="57"/>
      <c r="I42" s="57"/>
      <c r="J42" s="55"/>
    </row>
    <row r="43" spans="1:10" ht="48" customHeight="1">
      <c r="A43" s="55" t="s">
        <v>298</v>
      </c>
      <c r="B43" s="57"/>
      <c r="C43" s="57"/>
      <c r="D43" s="57"/>
      <c r="E43" s="57">
        <v>1</v>
      </c>
      <c r="F43" s="57"/>
      <c r="G43" s="57">
        <v>1</v>
      </c>
      <c r="H43" s="57"/>
      <c r="I43" s="57"/>
      <c r="J43" s="55"/>
    </row>
    <row r="44" spans="1:10" ht="45.75" customHeight="1">
      <c r="A44" s="55" t="s">
        <v>260</v>
      </c>
      <c r="B44" s="57">
        <v>1</v>
      </c>
      <c r="C44" s="57"/>
      <c r="D44" s="57">
        <v>1</v>
      </c>
      <c r="E44" s="57"/>
      <c r="F44" s="57"/>
      <c r="G44" s="57"/>
      <c r="H44" s="57"/>
      <c r="I44" s="57"/>
      <c r="J44" s="55"/>
    </row>
    <row r="45" spans="1:10" ht="62.25" customHeight="1">
      <c r="A45" s="55" t="s">
        <v>77</v>
      </c>
      <c r="B45" s="57"/>
      <c r="C45" s="57"/>
      <c r="D45" s="57"/>
      <c r="E45" s="57"/>
      <c r="F45" s="57"/>
      <c r="G45" s="57"/>
      <c r="H45" s="57">
        <v>1</v>
      </c>
      <c r="I45" s="57"/>
      <c r="J45" s="55">
        <v>1</v>
      </c>
    </row>
    <row r="46" spans="1:10" ht="46.5" customHeight="1">
      <c r="A46" s="55" t="s">
        <v>196</v>
      </c>
      <c r="B46" s="57"/>
      <c r="C46" s="57"/>
      <c r="D46" s="57"/>
      <c r="E46" s="57">
        <v>1</v>
      </c>
      <c r="F46" s="57"/>
      <c r="G46" s="57">
        <v>1</v>
      </c>
      <c r="H46" s="57"/>
      <c r="I46" s="57"/>
      <c r="J46" s="55"/>
    </row>
    <row r="47" spans="1:10" ht="30" customHeight="1">
      <c r="A47" s="17" t="s">
        <v>40</v>
      </c>
      <c r="B47" s="54"/>
      <c r="C47" s="54"/>
      <c r="D47" s="54"/>
      <c r="E47" s="54"/>
      <c r="F47" s="54"/>
      <c r="G47" s="54"/>
      <c r="H47" s="54"/>
      <c r="I47" s="54"/>
      <c r="J47" s="54"/>
    </row>
    <row r="48" spans="1:10" ht="30.75" customHeight="1">
      <c r="A48" s="4" t="s">
        <v>47</v>
      </c>
      <c r="B48" s="5">
        <f>D48</f>
        <v>2347.4</v>
      </c>
      <c r="C48" s="54"/>
      <c r="D48" s="5">
        <f>Додаток2!H14</f>
        <v>2347.4</v>
      </c>
      <c r="E48" s="54"/>
      <c r="F48" s="54"/>
      <c r="G48" s="54"/>
      <c r="H48" s="54"/>
      <c r="I48" s="54"/>
      <c r="J48" s="54"/>
    </row>
    <row r="49" spans="1:10" ht="46.5" customHeight="1">
      <c r="A49" s="55" t="s">
        <v>299</v>
      </c>
      <c r="B49" s="59"/>
      <c r="C49" s="59"/>
      <c r="D49" s="59"/>
      <c r="E49" s="59">
        <f>G49</f>
        <v>12499.2</v>
      </c>
      <c r="F49" s="59"/>
      <c r="G49" s="59">
        <f>Додаток2!I16</f>
        <v>12499.2</v>
      </c>
      <c r="H49" s="59"/>
      <c r="I49" s="59"/>
      <c r="J49" s="60"/>
    </row>
    <row r="50" spans="1:10" ht="45.75" customHeight="1">
      <c r="A50" s="55" t="s">
        <v>261</v>
      </c>
      <c r="B50" s="59">
        <f>D50</f>
        <v>21000</v>
      </c>
      <c r="C50" s="59"/>
      <c r="D50" s="59">
        <f>Додаток2!H17</f>
        <v>21000</v>
      </c>
      <c r="E50" s="59"/>
      <c r="F50" s="59"/>
      <c r="G50" s="59"/>
      <c r="H50" s="59"/>
      <c r="I50" s="59"/>
      <c r="J50" s="60"/>
    </row>
    <row r="51" spans="1:10" ht="63" customHeight="1">
      <c r="A51" s="55" t="s">
        <v>57</v>
      </c>
      <c r="B51" s="59"/>
      <c r="C51" s="59"/>
      <c r="D51" s="59"/>
      <c r="E51" s="59"/>
      <c r="F51" s="59"/>
      <c r="G51" s="59"/>
      <c r="H51" s="59">
        <f>J51</f>
        <v>11200.8</v>
      </c>
      <c r="I51" s="59"/>
      <c r="J51" s="60">
        <f>Додаток2!J18</f>
        <v>11200.8</v>
      </c>
    </row>
    <row r="52" spans="1:10" ht="45" customHeight="1">
      <c r="A52" s="58" t="s">
        <v>300</v>
      </c>
      <c r="B52" s="59"/>
      <c r="C52" s="59"/>
      <c r="D52" s="59"/>
      <c r="E52" s="59">
        <f>G52</f>
        <v>3646.5</v>
      </c>
      <c r="F52" s="59"/>
      <c r="G52" s="59">
        <f>Додаток2!I19</f>
        <v>3646.5</v>
      </c>
      <c r="H52" s="59"/>
      <c r="I52" s="59"/>
      <c r="J52" s="60"/>
    </row>
    <row r="53" spans="1:10" ht="15.75">
      <c r="A53" s="54" t="s">
        <v>41</v>
      </c>
      <c r="B53" s="6"/>
      <c r="C53" s="6"/>
      <c r="D53" s="6"/>
      <c r="E53" s="6"/>
      <c r="F53" s="6"/>
      <c r="G53" s="6"/>
      <c r="H53" s="6"/>
      <c r="I53" s="6"/>
      <c r="J53" s="6"/>
    </row>
    <row r="54" spans="1:10" ht="45.75" customHeight="1">
      <c r="A54" s="55" t="s">
        <v>58</v>
      </c>
      <c r="B54" s="5">
        <f>D54</f>
        <v>33.33333333333333</v>
      </c>
      <c r="C54" s="5"/>
      <c r="D54" s="5">
        <f>D42/D35*100</f>
        <v>33.33333333333333</v>
      </c>
      <c r="E54" s="5"/>
      <c r="F54" s="5"/>
      <c r="G54" s="5"/>
      <c r="H54" s="5"/>
      <c r="I54" s="5"/>
      <c r="J54" s="5"/>
    </row>
    <row r="55" spans="1:10" ht="45.75" customHeight="1">
      <c r="A55" s="55" t="s">
        <v>59</v>
      </c>
      <c r="B55" s="5"/>
      <c r="C55" s="5"/>
      <c r="D55" s="5"/>
      <c r="E55" s="5">
        <v>100</v>
      </c>
      <c r="F55" s="5"/>
      <c r="G55" s="5">
        <v>100</v>
      </c>
      <c r="H55" s="5"/>
      <c r="I55" s="5"/>
      <c r="J55" s="5"/>
    </row>
    <row r="56" spans="1:10" ht="61.5" customHeight="1">
      <c r="A56" s="55" t="s">
        <v>115</v>
      </c>
      <c r="B56" s="5">
        <v>100</v>
      </c>
      <c r="C56" s="5"/>
      <c r="D56" s="5">
        <v>100</v>
      </c>
      <c r="E56" s="5"/>
      <c r="F56" s="5"/>
      <c r="G56" s="5"/>
      <c r="H56" s="5"/>
      <c r="I56" s="5"/>
      <c r="J56" s="5"/>
    </row>
    <row r="57" spans="1:10" ht="62.25" customHeight="1">
      <c r="A57" s="55" t="s">
        <v>60</v>
      </c>
      <c r="B57" s="59"/>
      <c r="C57" s="59"/>
      <c r="D57" s="60"/>
      <c r="E57" s="59"/>
      <c r="F57" s="59"/>
      <c r="G57" s="59"/>
      <c r="H57" s="59">
        <v>100</v>
      </c>
      <c r="I57" s="59"/>
      <c r="J57" s="60">
        <v>100</v>
      </c>
    </row>
    <row r="58" spans="1:10" ht="45" customHeight="1">
      <c r="A58" s="55" t="s">
        <v>301</v>
      </c>
      <c r="B58" s="59"/>
      <c r="C58" s="59"/>
      <c r="D58" s="60"/>
      <c r="E58" s="59">
        <v>100</v>
      </c>
      <c r="F58" s="59"/>
      <c r="G58" s="59">
        <v>100</v>
      </c>
      <c r="H58" s="59"/>
      <c r="I58" s="59"/>
      <c r="J58" s="60"/>
    </row>
    <row r="59" spans="1:10" ht="46.5" customHeight="1">
      <c r="A59" s="79" t="s">
        <v>326</v>
      </c>
      <c r="B59" s="59">
        <f>D59</f>
        <v>0</v>
      </c>
      <c r="C59" s="59"/>
      <c r="D59" s="60">
        <f>Додаток3!E19</f>
        <v>0</v>
      </c>
      <c r="E59" s="59">
        <f>G59</f>
        <v>5023.2</v>
      </c>
      <c r="F59" s="59"/>
      <c r="G59" s="59">
        <f>Додаток2!I21+Додаток2!I22</f>
        <v>5023.2</v>
      </c>
      <c r="H59" s="59">
        <f>J59</f>
        <v>11160</v>
      </c>
      <c r="I59" s="59"/>
      <c r="J59" s="59">
        <f>Додаток2!J21</f>
        <v>11160</v>
      </c>
    </row>
    <row r="60" spans="1:10" ht="15.75">
      <c r="A60" s="54" t="s">
        <v>30</v>
      </c>
      <c r="B60" s="6"/>
      <c r="C60" s="6"/>
      <c r="D60" s="6"/>
      <c r="E60" s="6"/>
      <c r="F60" s="6"/>
      <c r="G60" s="6"/>
      <c r="H60" s="6"/>
      <c r="I60" s="6"/>
      <c r="J60" s="6"/>
    </row>
    <row r="61" spans="1:10" ht="15.75">
      <c r="A61" s="54" t="s">
        <v>37</v>
      </c>
      <c r="B61" s="6"/>
      <c r="C61" s="6"/>
      <c r="D61" s="6"/>
      <c r="E61" s="6"/>
      <c r="F61" s="6"/>
      <c r="G61" s="6"/>
      <c r="H61" s="6"/>
      <c r="I61" s="6"/>
      <c r="J61" s="6"/>
    </row>
    <row r="62" spans="1:10" ht="15" customHeight="1">
      <c r="A62" s="55" t="s">
        <v>38</v>
      </c>
      <c r="B62" s="134"/>
      <c r="C62" s="186"/>
      <c r="D62" s="187"/>
      <c r="E62" s="134">
        <v>103.138</v>
      </c>
      <c r="F62" s="169"/>
      <c r="G62" s="187">
        <v>103.138</v>
      </c>
      <c r="H62" s="187">
        <v>103.138</v>
      </c>
      <c r="I62" s="169"/>
      <c r="J62" s="187">
        <v>103.138</v>
      </c>
    </row>
    <row r="63" spans="1:10" ht="45" customHeight="1">
      <c r="A63" s="55" t="s">
        <v>302</v>
      </c>
      <c r="B63" s="161"/>
      <c r="C63" s="76"/>
      <c r="D63" s="161"/>
      <c r="E63" s="188">
        <f>G63</f>
        <v>1240</v>
      </c>
      <c r="F63" s="57"/>
      <c r="G63" s="188">
        <f>Додаток2!I21</f>
        <v>1240</v>
      </c>
      <c r="H63" s="188">
        <f>J63</f>
        <v>11160</v>
      </c>
      <c r="I63" s="57"/>
      <c r="J63" s="188">
        <f>Додаток2!J21</f>
        <v>11160</v>
      </c>
    </row>
    <row r="64" spans="1:10" ht="47.25" customHeight="1">
      <c r="A64" s="55" t="s">
        <v>315</v>
      </c>
      <c r="B64" s="161"/>
      <c r="C64" s="76"/>
      <c r="D64" s="161"/>
      <c r="E64" s="188">
        <v>2</v>
      </c>
      <c r="F64" s="57"/>
      <c r="G64" s="188">
        <v>2</v>
      </c>
      <c r="H64" s="161"/>
      <c r="I64" s="57"/>
      <c r="J64" s="161"/>
    </row>
    <row r="65" spans="1:10" ht="14.25" customHeight="1">
      <c r="A65" s="54" t="s">
        <v>33</v>
      </c>
      <c r="B65" s="6"/>
      <c r="C65" s="6"/>
      <c r="D65" s="6"/>
      <c r="E65" s="6"/>
      <c r="F65" s="6"/>
      <c r="G65" s="6"/>
      <c r="H65" s="6"/>
      <c r="I65" s="6"/>
      <c r="J65" s="6"/>
    </row>
    <row r="66" spans="1:10" ht="45.75" customHeight="1">
      <c r="A66" s="55" t="s">
        <v>303</v>
      </c>
      <c r="B66" s="59"/>
      <c r="C66" s="59"/>
      <c r="D66" s="60"/>
      <c r="E66" s="59">
        <f>G66</f>
        <v>33.61</v>
      </c>
      <c r="F66" s="59"/>
      <c r="G66" s="59">
        <v>33.61</v>
      </c>
      <c r="H66" s="59">
        <v>33.61</v>
      </c>
      <c r="I66" s="59"/>
      <c r="J66" s="60">
        <v>33.61</v>
      </c>
    </row>
    <row r="67" spans="1:10" ht="47.25">
      <c r="A67" s="55" t="s">
        <v>305</v>
      </c>
      <c r="B67" s="57"/>
      <c r="C67" s="57"/>
      <c r="D67" s="55"/>
      <c r="E67" s="57">
        <v>2</v>
      </c>
      <c r="F67" s="57"/>
      <c r="G67" s="57">
        <v>2</v>
      </c>
      <c r="H67" s="57"/>
      <c r="I67" s="57"/>
      <c r="J67" s="55"/>
    </row>
    <row r="68" spans="1:10" ht="30" customHeight="1">
      <c r="A68" s="17" t="s">
        <v>34</v>
      </c>
      <c r="B68" s="6"/>
      <c r="C68" s="6"/>
      <c r="D68" s="6"/>
      <c r="E68" s="6"/>
      <c r="F68" s="6"/>
      <c r="G68" s="6"/>
      <c r="H68" s="6"/>
      <c r="I68" s="6"/>
      <c r="J68" s="6"/>
    </row>
    <row r="69" spans="1:10" ht="46.5" customHeight="1">
      <c r="A69" s="62" t="s">
        <v>304</v>
      </c>
      <c r="B69" s="59"/>
      <c r="C69" s="59"/>
      <c r="D69" s="60"/>
      <c r="E69" s="59">
        <f>G69</f>
        <v>36.89378161261529</v>
      </c>
      <c r="F69" s="59"/>
      <c r="G69" s="59">
        <f>G63/G66</f>
        <v>36.89378161261529</v>
      </c>
      <c r="H69" s="59">
        <f>H63/H66</f>
        <v>332.04403451353767</v>
      </c>
      <c r="I69" s="59"/>
      <c r="J69" s="59">
        <f>J63/J66</f>
        <v>332.04403451353767</v>
      </c>
    </row>
    <row r="70" spans="1:10" ht="30" customHeight="1">
      <c r="A70" s="62" t="s">
        <v>198</v>
      </c>
      <c r="B70" s="59"/>
      <c r="C70" s="59"/>
      <c r="D70" s="60"/>
      <c r="E70" s="59">
        <f>G70</f>
        <v>1891.6</v>
      </c>
      <c r="F70" s="59"/>
      <c r="G70" s="59">
        <f>Додаток2!I22/2</f>
        <v>1891.6</v>
      </c>
      <c r="H70" s="59"/>
      <c r="I70" s="59"/>
      <c r="J70" s="60"/>
    </row>
    <row r="71" spans="1:10" ht="13.5" customHeight="1">
      <c r="A71" s="54" t="s">
        <v>35</v>
      </c>
      <c r="B71" s="59"/>
      <c r="C71" s="59"/>
      <c r="D71" s="60"/>
      <c r="E71" s="59"/>
      <c r="F71" s="59"/>
      <c r="G71" s="59"/>
      <c r="H71" s="59"/>
      <c r="I71" s="59"/>
      <c r="J71" s="60"/>
    </row>
    <row r="72" spans="1:10" ht="30.75" customHeight="1">
      <c r="A72" s="55" t="s">
        <v>199</v>
      </c>
      <c r="B72" s="59"/>
      <c r="C72" s="59"/>
      <c r="D72" s="59"/>
      <c r="E72" s="59">
        <f>G72</f>
        <v>32.58740716321821</v>
      </c>
      <c r="F72" s="59"/>
      <c r="G72" s="59">
        <f>G66/G62*100</f>
        <v>32.58740716321821</v>
      </c>
      <c r="H72" s="59">
        <f>G72</f>
        <v>32.58740716321821</v>
      </c>
      <c r="I72" s="59"/>
      <c r="J72" s="60">
        <f>G72</f>
        <v>32.58740716321821</v>
      </c>
    </row>
    <row r="73" spans="1:10" ht="30.75" customHeight="1">
      <c r="A73" s="55" t="s">
        <v>200</v>
      </c>
      <c r="B73" s="59"/>
      <c r="C73" s="59"/>
      <c r="D73" s="59"/>
      <c r="E73" s="59">
        <v>100</v>
      </c>
      <c r="F73" s="59"/>
      <c r="G73" s="59">
        <v>100</v>
      </c>
      <c r="H73" s="59"/>
      <c r="I73" s="59"/>
      <c r="J73" s="60"/>
    </row>
    <row r="74" spans="1:10" ht="45.75" customHeight="1">
      <c r="A74" s="135" t="s">
        <v>201</v>
      </c>
      <c r="B74" s="136">
        <f>D74</f>
        <v>0</v>
      </c>
      <c r="C74" s="136"/>
      <c r="D74" s="136">
        <f>Додаток3!E21</f>
        <v>0</v>
      </c>
      <c r="E74" s="136">
        <f>G74</f>
        <v>496</v>
      </c>
      <c r="F74" s="136"/>
      <c r="G74" s="136">
        <f>Додаток3!H22</f>
        <v>496</v>
      </c>
      <c r="H74" s="136">
        <f>J74</f>
        <v>4464</v>
      </c>
      <c r="I74" s="136"/>
      <c r="J74" s="137">
        <f>Додаток3!K22</f>
        <v>4464</v>
      </c>
    </row>
    <row r="75" spans="1:10" ht="16.5" customHeight="1">
      <c r="A75" s="54" t="s">
        <v>30</v>
      </c>
      <c r="B75" s="136"/>
      <c r="C75" s="136"/>
      <c r="D75" s="136"/>
      <c r="E75" s="136"/>
      <c r="F75" s="136"/>
      <c r="G75" s="136"/>
      <c r="H75" s="136"/>
      <c r="I75" s="136"/>
      <c r="J75" s="137"/>
    </row>
    <row r="76" spans="1:10" ht="12.75" customHeight="1">
      <c r="A76" s="54" t="s">
        <v>37</v>
      </c>
      <c r="B76" s="59"/>
      <c r="C76" s="59"/>
      <c r="D76" s="59"/>
      <c r="E76" s="59"/>
      <c r="F76" s="59"/>
      <c r="G76" s="59"/>
      <c r="H76" s="59"/>
      <c r="I76" s="59"/>
      <c r="J76" s="60"/>
    </row>
    <row r="77" spans="1:10" ht="30.75" customHeight="1">
      <c r="A77" s="55" t="s">
        <v>202</v>
      </c>
      <c r="B77" s="136"/>
      <c r="C77" s="136"/>
      <c r="D77" s="136"/>
      <c r="E77" s="136">
        <v>30.1</v>
      </c>
      <c r="F77" s="136"/>
      <c r="G77" s="136">
        <v>30.1</v>
      </c>
      <c r="H77" s="136">
        <v>30.1</v>
      </c>
      <c r="I77" s="136"/>
      <c r="J77" s="136">
        <v>30.1</v>
      </c>
    </row>
    <row r="78" spans="1:10" ht="29.25" customHeight="1">
      <c r="A78" s="135" t="s">
        <v>55</v>
      </c>
      <c r="B78" s="136"/>
      <c r="C78" s="136"/>
      <c r="D78" s="136"/>
      <c r="E78" s="136">
        <v>34.7</v>
      </c>
      <c r="F78" s="136"/>
      <c r="G78" s="136">
        <v>34.7</v>
      </c>
      <c r="H78" s="136">
        <v>34.7</v>
      </c>
      <c r="I78" s="136"/>
      <c r="J78" s="136">
        <v>34.7</v>
      </c>
    </row>
    <row r="79" spans="1:10" ht="46.5" customHeight="1">
      <c r="A79" s="135" t="s">
        <v>308</v>
      </c>
      <c r="B79" s="136"/>
      <c r="C79" s="136"/>
      <c r="D79" s="136"/>
      <c r="E79" s="136">
        <f>G79</f>
        <v>341</v>
      </c>
      <c r="F79" s="136"/>
      <c r="G79" s="136">
        <f>Додаток2!I24</f>
        <v>341</v>
      </c>
      <c r="H79" s="136">
        <f>J79</f>
        <v>3069</v>
      </c>
      <c r="I79" s="136"/>
      <c r="J79" s="136">
        <f>Додаток2!J24</f>
        <v>3069</v>
      </c>
    </row>
    <row r="80" spans="1:10" ht="45.75" customHeight="1">
      <c r="A80" s="135" t="s">
        <v>309</v>
      </c>
      <c r="B80" s="136"/>
      <c r="C80" s="136"/>
      <c r="D80" s="136"/>
      <c r="E80" s="136">
        <f>G80</f>
        <v>155</v>
      </c>
      <c r="F80" s="136"/>
      <c r="G80" s="136">
        <f>Додаток2!I26</f>
        <v>155</v>
      </c>
      <c r="H80" s="136">
        <f>J80</f>
        <v>1395</v>
      </c>
      <c r="I80" s="136"/>
      <c r="J80" s="136">
        <f>Додаток2!J26</f>
        <v>1395</v>
      </c>
    </row>
    <row r="81" spans="1:10" ht="14.25" customHeight="1">
      <c r="A81" s="54" t="s">
        <v>33</v>
      </c>
      <c r="B81" s="136"/>
      <c r="C81" s="136"/>
      <c r="D81" s="136"/>
      <c r="E81" s="136"/>
      <c r="F81" s="136"/>
      <c r="G81" s="136"/>
      <c r="H81" s="136"/>
      <c r="I81" s="136"/>
      <c r="J81" s="137"/>
    </row>
    <row r="82" spans="1:10" ht="46.5" customHeight="1">
      <c r="A82" s="55" t="s">
        <v>306</v>
      </c>
      <c r="B82" s="59"/>
      <c r="C82" s="59"/>
      <c r="D82" s="59"/>
      <c r="E82" s="164">
        <f>G82</f>
        <v>9.293</v>
      </c>
      <c r="F82" s="164"/>
      <c r="G82" s="164">
        <v>9.293</v>
      </c>
      <c r="H82" s="164">
        <v>9.293</v>
      </c>
      <c r="I82" s="164"/>
      <c r="J82" s="164">
        <v>9.293</v>
      </c>
    </row>
    <row r="83" spans="1:10" ht="48" customHeight="1">
      <c r="A83" s="55" t="s">
        <v>307</v>
      </c>
      <c r="B83" s="136"/>
      <c r="C83" s="136"/>
      <c r="D83" s="136"/>
      <c r="E83" s="136">
        <f>G83</f>
        <v>18.9</v>
      </c>
      <c r="F83" s="136"/>
      <c r="G83" s="136">
        <v>18.9</v>
      </c>
      <c r="H83" s="136">
        <v>18.9</v>
      </c>
      <c r="I83" s="136"/>
      <c r="J83" s="136">
        <v>18.9</v>
      </c>
    </row>
    <row r="84" spans="1:10" ht="27.75" customHeight="1">
      <c r="A84" s="17" t="s">
        <v>34</v>
      </c>
      <c r="B84" s="59"/>
      <c r="C84" s="59"/>
      <c r="D84" s="59"/>
      <c r="E84" s="59"/>
      <c r="F84" s="59"/>
      <c r="G84" s="59"/>
      <c r="H84" s="59"/>
      <c r="I84" s="59"/>
      <c r="J84" s="60"/>
    </row>
    <row r="85" spans="1:10" ht="45.75" customHeight="1">
      <c r="A85" s="62" t="s">
        <v>310</v>
      </c>
      <c r="B85" s="136"/>
      <c r="C85" s="136"/>
      <c r="D85" s="136"/>
      <c r="E85" s="136">
        <f>G85</f>
        <v>36.694286021736794</v>
      </c>
      <c r="F85" s="136"/>
      <c r="G85" s="136">
        <f>G79/G82</f>
        <v>36.694286021736794</v>
      </c>
      <c r="H85" s="136">
        <f>H79/H82</f>
        <v>330.24857419563114</v>
      </c>
      <c r="I85" s="136"/>
      <c r="J85" s="136">
        <f>J79/J82</f>
        <v>330.24857419563114</v>
      </c>
    </row>
    <row r="86" spans="1:10" ht="47.25" customHeight="1">
      <c r="A86" s="62" t="s">
        <v>311</v>
      </c>
      <c r="B86" s="136"/>
      <c r="C86" s="136"/>
      <c r="D86" s="136"/>
      <c r="E86" s="136">
        <f>G86</f>
        <v>8.201058201058201</v>
      </c>
      <c r="F86" s="136"/>
      <c r="G86" s="136">
        <f>G80/G83</f>
        <v>8.201058201058201</v>
      </c>
      <c r="H86" s="136">
        <f>H80/H83</f>
        <v>73.80952380952381</v>
      </c>
      <c r="I86" s="136"/>
      <c r="J86" s="136">
        <f>J80/J83</f>
        <v>73.80952380952381</v>
      </c>
    </row>
    <row r="87" spans="1:10" ht="15" customHeight="1">
      <c r="A87" s="54" t="s">
        <v>35</v>
      </c>
      <c r="B87" s="136"/>
      <c r="C87" s="136"/>
      <c r="D87" s="136"/>
      <c r="E87" s="136"/>
      <c r="F87" s="136"/>
      <c r="G87" s="136"/>
      <c r="H87" s="136"/>
      <c r="I87" s="136"/>
      <c r="J87" s="137"/>
    </row>
    <row r="88" spans="1:10" ht="46.5" customHeight="1">
      <c r="A88" s="55" t="s">
        <v>317</v>
      </c>
      <c r="B88" s="136"/>
      <c r="C88" s="136"/>
      <c r="D88" s="136"/>
      <c r="E88" s="136">
        <f>G88</f>
        <v>30.873754152823917</v>
      </c>
      <c r="F88" s="136"/>
      <c r="G88" s="136">
        <f>G82/G77*100</f>
        <v>30.873754152823917</v>
      </c>
      <c r="H88" s="136">
        <f>H82/H77*100</f>
        <v>30.873754152823917</v>
      </c>
      <c r="I88" s="136"/>
      <c r="J88" s="136">
        <f>J82/J77*100</f>
        <v>30.873754152823917</v>
      </c>
    </row>
    <row r="89" spans="1:10" ht="45.75" customHeight="1">
      <c r="A89" s="55" t="s">
        <v>316</v>
      </c>
      <c r="B89" s="136"/>
      <c r="C89" s="136"/>
      <c r="D89" s="137"/>
      <c r="E89" s="136">
        <f>G89</f>
        <v>54.46685878962535</v>
      </c>
      <c r="F89" s="136"/>
      <c r="G89" s="137">
        <f>G83/G78*100</f>
        <v>54.46685878962535</v>
      </c>
      <c r="H89" s="136">
        <f>H83/H78*100</f>
        <v>54.46685878962535</v>
      </c>
      <c r="I89" s="136"/>
      <c r="J89" s="136">
        <f>J83/J78*100</f>
        <v>54.46685878962535</v>
      </c>
    </row>
    <row r="90" spans="1:10" ht="48" customHeight="1">
      <c r="A90" s="327" t="s">
        <v>203</v>
      </c>
      <c r="B90" s="328"/>
      <c r="C90" s="328"/>
      <c r="D90" s="328"/>
      <c r="E90" s="328"/>
      <c r="F90" s="328"/>
      <c r="G90" s="328"/>
      <c r="H90" s="328"/>
      <c r="I90" s="328"/>
      <c r="J90" s="328"/>
    </row>
    <row r="91" spans="1:10" ht="30.75" customHeight="1">
      <c r="A91" s="56" t="s">
        <v>42</v>
      </c>
      <c r="B91" s="61">
        <f>C91+D91</f>
        <v>91418.2</v>
      </c>
      <c r="C91" s="61">
        <f>C94+C95+C119+C120</f>
        <v>91418.2</v>
      </c>
      <c r="D91" s="61">
        <f>D108</f>
        <v>0</v>
      </c>
      <c r="E91" s="61">
        <f>F91+G91</f>
        <v>153690.2</v>
      </c>
      <c r="F91" s="103">
        <f>F94+F95</f>
        <v>153690.2</v>
      </c>
      <c r="G91" s="61">
        <f>G108</f>
        <v>0</v>
      </c>
      <c r="H91" s="61">
        <f>I91+J91</f>
        <v>161782.4</v>
      </c>
      <c r="I91" s="61">
        <f>I94+I95</f>
        <v>160301.4</v>
      </c>
      <c r="J91" s="61">
        <f>J108</f>
        <v>1481</v>
      </c>
    </row>
    <row r="92" spans="1:10" ht="46.5" customHeight="1">
      <c r="A92" s="56" t="s">
        <v>204</v>
      </c>
      <c r="B92" s="61"/>
      <c r="C92" s="61"/>
      <c r="D92" s="61"/>
      <c r="E92" s="61"/>
      <c r="F92" s="103"/>
      <c r="G92" s="61"/>
      <c r="H92" s="61"/>
      <c r="I92" s="61"/>
      <c r="J92" s="61"/>
    </row>
    <row r="93" spans="1:10" ht="94.5" customHeight="1">
      <c r="A93" s="56" t="s">
        <v>270</v>
      </c>
      <c r="B93" s="57"/>
      <c r="C93" s="57"/>
      <c r="D93" s="55"/>
      <c r="E93" s="57"/>
      <c r="F93" s="57"/>
      <c r="G93" s="57"/>
      <c r="H93" s="57"/>
      <c r="I93" s="57"/>
      <c r="J93" s="55"/>
    </row>
    <row r="94" spans="1:10" ht="33" customHeight="1">
      <c r="A94" s="19" t="s">
        <v>268</v>
      </c>
      <c r="B94" s="5">
        <f>$C$94</f>
        <v>52897.17</v>
      </c>
      <c r="C94" s="5">
        <f>Додаток3!D32</f>
        <v>52897.17</v>
      </c>
      <c r="D94" s="5"/>
      <c r="E94" s="5">
        <f>$F$94</f>
        <v>117275.7</v>
      </c>
      <c r="F94" s="81">
        <f>Додаток3!G32</f>
        <v>117275.7</v>
      </c>
      <c r="G94" s="5"/>
      <c r="H94" s="5">
        <f>$I$94</f>
        <v>121287.7</v>
      </c>
      <c r="I94" s="5">
        <f>Додаток3!J32</f>
        <v>121287.7</v>
      </c>
      <c r="J94" s="5"/>
    </row>
    <row r="95" spans="1:10" ht="31.5">
      <c r="A95" s="19" t="s">
        <v>269</v>
      </c>
      <c r="B95" s="5">
        <f>$C$95</f>
        <v>22559.5</v>
      </c>
      <c r="C95" s="5">
        <f>Додаток3!D33</f>
        <v>22559.5</v>
      </c>
      <c r="D95" s="5"/>
      <c r="E95" s="81">
        <f>F95</f>
        <v>36414.5</v>
      </c>
      <c r="F95" s="81">
        <f>Додаток3!G33</f>
        <v>36414.5</v>
      </c>
      <c r="G95" s="5"/>
      <c r="H95" s="5">
        <f>$I$95</f>
        <v>39013.7</v>
      </c>
      <c r="I95" s="5">
        <f>Додаток3!J33</f>
        <v>39013.7</v>
      </c>
      <c r="J95" s="5"/>
    </row>
    <row r="96" spans="1:10" ht="14.25" customHeight="1">
      <c r="A96" s="54" t="s">
        <v>30</v>
      </c>
      <c r="B96" s="6"/>
      <c r="C96" s="6"/>
      <c r="D96" s="6"/>
      <c r="E96" s="6"/>
      <c r="F96" s="6"/>
      <c r="G96" s="6"/>
      <c r="H96" s="6"/>
      <c r="I96" s="6"/>
      <c r="J96" s="6"/>
    </row>
    <row r="97" spans="1:10" ht="15" customHeight="1">
      <c r="A97" s="54" t="s">
        <v>37</v>
      </c>
      <c r="B97" s="6"/>
      <c r="C97" s="6"/>
      <c r="D97" s="6"/>
      <c r="E97" s="6"/>
      <c r="F97" s="6"/>
      <c r="G97" s="6"/>
      <c r="H97" s="6"/>
      <c r="I97" s="6"/>
      <c r="J97" s="6"/>
    </row>
    <row r="98" spans="1:10" ht="61.5" customHeight="1">
      <c r="A98" s="55" t="s">
        <v>271</v>
      </c>
      <c r="B98" s="59">
        <f>B94+B95</f>
        <v>75456.67</v>
      </c>
      <c r="C98" s="59">
        <f>$B$98</f>
        <v>75456.67</v>
      </c>
      <c r="D98" s="59"/>
      <c r="E98" s="59">
        <f>E94+E95</f>
        <v>153690.2</v>
      </c>
      <c r="F98" s="59">
        <f>$E$98</f>
        <v>153690.2</v>
      </c>
      <c r="G98" s="59"/>
      <c r="H98" s="59">
        <f>H94+H95</f>
        <v>160301.4</v>
      </c>
      <c r="I98" s="59">
        <f>$H$98</f>
        <v>160301.4</v>
      </c>
      <c r="J98" s="59"/>
    </row>
    <row r="99" spans="1:10" ht="15.75">
      <c r="A99" s="54" t="s">
        <v>33</v>
      </c>
      <c r="B99" s="6"/>
      <c r="C99" s="6"/>
      <c r="D99" s="6"/>
      <c r="E99" s="6"/>
      <c r="F99" s="6"/>
      <c r="G99" s="6"/>
      <c r="H99" s="6"/>
      <c r="I99" s="6"/>
      <c r="J99" s="6"/>
    </row>
    <row r="100" spans="1:10" ht="45" customHeight="1">
      <c r="A100" s="55" t="s">
        <v>43</v>
      </c>
      <c r="B100" s="57">
        <v>1</v>
      </c>
      <c r="C100" s="57">
        <v>1</v>
      </c>
      <c r="D100" s="55"/>
      <c r="E100" s="57">
        <v>1</v>
      </c>
      <c r="F100" s="57">
        <v>1</v>
      </c>
      <c r="G100" s="57"/>
      <c r="H100" s="57">
        <v>1</v>
      </c>
      <c r="I100" s="57">
        <v>1</v>
      </c>
      <c r="J100" s="55"/>
    </row>
    <row r="101" spans="1:10" ht="46.5" customHeight="1">
      <c r="A101" s="55" t="s">
        <v>272</v>
      </c>
      <c r="B101" s="57"/>
      <c r="C101" s="57"/>
      <c r="D101" s="55"/>
      <c r="E101" s="57">
        <f>F101</f>
        <v>12</v>
      </c>
      <c r="F101" s="57">
        <v>12</v>
      </c>
      <c r="G101" s="57"/>
      <c r="H101" s="57">
        <f>I101</f>
        <v>12</v>
      </c>
      <c r="I101" s="57">
        <v>12</v>
      </c>
      <c r="J101" s="55"/>
    </row>
    <row r="102" spans="1:10" ht="30" customHeight="1">
      <c r="A102" s="53" t="s">
        <v>34</v>
      </c>
      <c r="B102" s="6"/>
      <c r="C102" s="6"/>
      <c r="D102" s="6"/>
      <c r="E102" s="6"/>
      <c r="F102" s="6"/>
      <c r="G102" s="6"/>
      <c r="H102" s="6"/>
      <c r="I102" s="6"/>
      <c r="J102" s="6"/>
    </row>
    <row r="103" spans="1:10" ht="78" customHeight="1">
      <c r="A103" s="4" t="s">
        <v>314</v>
      </c>
      <c r="B103" s="59">
        <f>B94*1000/12</f>
        <v>4408097.5</v>
      </c>
      <c r="C103" s="59">
        <f>C94*1000/12</f>
        <v>4408097.5</v>
      </c>
      <c r="D103" s="59"/>
      <c r="E103" s="59">
        <f>E94/12*1000</f>
        <v>9772975</v>
      </c>
      <c r="F103" s="59">
        <f>$E$103</f>
        <v>9772975</v>
      </c>
      <c r="G103" s="59"/>
      <c r="H103" s="59">
        <f>I103</f>
        <v>10107308.333333332</v>
      </c>
      <c r="I103" s="59">
        <f>I94/12*1000</f>
        <v>10107308.333333332</v>
      </c>
      <c r="J103" s="60"/>
    </row>
    <row r="104" spans="1:10" ht="93" customHeight="1">
      <c r="A104" s="4" t="s">
        <v>273</v>
      </c>
      <c r="B104" s="59">
        <f>B95*1000/12</f>
        <v>1879958.3333333333</v>
      </c>
      <c r="C104" s="59">
        <f>$B$104</f>
        <v>1879958.3333333333</v>
      </c>
      <c r="D104" s="59"/>
      <c r="E104" s="59">
        <f>E95/12*1000</f>
        <v>3034541.6666666665</v>
      </c>
      <c r="F104" s="59">
        <f>$E$104</f>
        <v>3034541.6666666665</v>
      </c>
      <c r="G104" s="59"/>
      <c r="H104" s="59">
        <f>H95/12*1000</f>
        <v>3251141.6666666665</v>
      </c>
      <c r="I104" s="59">
        <f>$H$104</f>
        <v>3251141.6666666665</v>
      </c>
      <c r="J104" s="60"/>
    </row>
    <row r="105" spans="1:10" ht="14.25" customHeight="1">
      <c r="A105" s="54" t="s">
        <v>35</v>
      </c>
      <c r="B105" s="6"/>
      <c r="C105" s="6"/>
      <c r="D105" s="6"/>
      <c r="E105" s="6"/>
      <c r="F105" s="6"/>
      <c r="G105" s="6"/>
      <c r="H105" s="6"/>
      <c r="I105" s="6"/>
      <c r="J105" s="6"/>
    </row>
    <row r="106" spans="1:10" ht="78.75" customHeight="1">
      <c r="A106" s="55" t="s">
        <v>274</v>
      </c>
      <c r="B106" s="59">
        <v>0</v>
      </c>
      <c r="C106" s="59">
        <v>0</v>
      </c>
      <c r="D106" s="60"/>
      <c r="E106" s="59">
        <f>(E94-B94)/B94*100</f>
        <v>121.70505529879954</v>
      </c>
      <c r="F106" s="59">
        <f>(F94-C94)/C94*100</f>
        <v>121.70505529879954</v>
      </c>
      <c r="G106" s="59"/>
      <c r="H106" s="59">
        <f>(H94-E94)/E94*100</f>
        <v>3.4209985529824167</v>
      </c>
      <c r="I106" s="59">
        <f>(I94-F94)/F94*100</f>
        <v>3.4209985529824167</v>
      </c>
      <c r="J106" s="59"/>
    </row>
    <row r="107" spans="1:10" ht="93.75" customHeight="1">
      <c r="A107" s="55" t="s">
        <v>275</v>
      </c>
      <c r="B107" s="59">
        <v>0</v>
      </c>
      <c r="C107" s="59">
        <v>0</v>
      </c>
      <c r="D107" s="60"/>
      <c r="E107" s="59">
        <f>(E95-B95)/B95*100</f>
        <v>61.41536824840976</v>
      </c>
      <c r="F107" s="59">
        <f>(F95-C95)/C95*100</f>
        <v>61.41536824840976</v>
      </c>
      <c r="G107" s="59"/>
      <c r="H107" s="59">
        <f>(H95-E95)/E95*100</f>
        <v>7.13781597989811</v>
      </c>
      <c r="I107" s="59">
        <f>(I95-F95)/F95*100</f>
        <v>7.13781597989811</v>
      </c>
      <c r="J107" s="60"/>
    </row>
    <row r="108" spans="1:10" ht="30.75" customHeight="1">
      <c r="A108" s="56" t="s">
        <v>205</v>
      </c>
      <c r="B108" s="59">
        <f>$D$108</f>
        <v>0</v>
      </c>
      <c r="C108" s="59"/>
      <c r="D108" s="60">
        <f>Додаток3!E34</f>
        <v>0</v>
      </c>
      <c r="E108" s="59">
        <f>G108</f>
        <v>0</v>
      </c>
      <c r="F108" s="59"/>
      <c r="G108" s="59">
        <f>Додаток3!H34</f>
        <v>0</v>
      </c>
      <c r="H108" s="59">
        <f>J108</f>
        <v>1481</v>
      </c>
      <c r="I108" s="59"/>
      <c r="J108" s="60">
        <f>Додаток3!K34</f>
        <v>1481</v>
      </c>
    </row>
    <row r="109" spans="1:10" ht="12.75" customHeight="1">
      <c r="A109" s="54" t="s">
        <v>30</v>
      </c>
      <c r="B109" s="54"/>
      <c r="C109" s="54"/>
      <c r="D109" s="54"/>
      <c r="E109" s="54"/>
      <c r="F109" s="54"/>
      <c r="G109" s="54"/>
      <c r="H109" s="54"/>
      <c r="I109" s="54"/>
      <c r="J109" s="54"/>
    </row>
    <row r="110" spans="1:10" ht="15" customHeight="1">
      <c r="A110" s="54" t="s">
        <v>46</v>
      </c>
      <c r="B110" s="6"/>
      <c r="C110" s="6"/>
      <c r="D110" s="6"/>
      <c r="E110" s="6"/>
      <c r="F110" s="6"/>
      <c r="G110" s="6"/>
      <c r="H110" s="6"/>
      <c r="I110" s="6"/>
      <c r="J110" s="6"/>
    </row>
    <row r="111" spans="1:10" ht="31.5" customHeight="1">
      <c r="A111" s="75" t="s">
        <v>278</v>
      </c>
      <c r="B111" s="6"/>
      <c r="C111" s="6"/>
      <c r="D111" s="6"/>
      <c r="E111" s="6"/>
      <c r="F111" s="6"/>
      <c r="G111" s="6"/>
      <c r="H111" s="6">
        <v>1</v>
      </c>
      <c r="I111" s="6"/>
      <c r="J111" s="6">
        <v>1</v>
      </c>
    </row>
    <row r="112" spans="1:10" ht="15" customHeight="1">
      <c r="A112" s="54" t="s">
        <v>33</v>
      </c>
      <c r="B112" s="6"/>
      <c r="C112" s="6"/>
      <c r="D112" s="6"/>
      <c r="E112" s="6"/>
      <c r="F112" s="6"/>
      <c r="G112" s="6"/>
      <c r="H112" s="6"/>
      <c r="I112" s="6"/>
      <c r="J112" s="6"/>
    </row>
    <row r="113" spans="1:10" ht="31.5" customHeight="1">
      <c r="A113" s="75" t="s">
        <v>279</v>
      </c>
      <c r="B113" s="6"/>
      <c r="C113" s="6"/>
      <c r="D113" s="6"/>
      <c r="E113" s="6"/>
      <c r="F113" s="6"/>
      <c r="G113" s="6"/>
      <c r="H113" s="6">
        <v>1</v>
      </c>
      <c r="I113" s="6"/>
      <c r="J113" s="6">
        <v>1</v>
      </c>
    </row>
    <row r="114" spans="1:10" ht="15.75">
      <c r="A114" s="54" t="s">
        <v>34</v>
      </c>
      <c r="B114" s="6"/>
      <c r="C114" s="6"/>
      <c r="D114" s="6"/>
      <c r="E114" s="6"/>
      <c r="F114" s="6"/>
      <c r="G114" s="6"/>
      <c r="H114" s="6"/>
      <c r="I114" s="6"/>
      <c r="J114" s="6"/>
    </row>
    <row r="115" spans="1:10" ht="30" customHeight="1">
      <c r="A115" s="75" t="s">
        <v>280</v>
      </c>
      <c r="B115" s="5"/>
      <c r="C115" s="6"/>
      <c r="D115" s="5"/>
      <c r="E115" s="5"/>
      <c r="F115" s="6"/>
      <c r="G115" s="5"/>
      <c r="H115" s="5">
        <f>J115</f>
        <v>1481</v>
      </c>
      <c r="I115" s="6"/>
      <c r="J115" s="5">
        <f>J108</f>
        <v>1481</v>
      </c>
    </row>
    <row r="116" spans="1:10" ht="15.75">
      <c r="A116" s="54" t="s">
        <v>35</v>
      </c>
      <c r="B116" s="6"/>
      <c r="C116" s="6"/>
      <c r="D116" s="6"/>
      <c r="E116" s="6"/>
      <c r="F116" s="6"/>
      <c r="G116" s="6"/>
      <c r="H116" s="6"/>
      <c r="I116" s="6"/>
      <c r="J116" s="6"/>
    </row>
    <row r="117" spans="1:10" ht="27.75" customHeight="1">
      <c r="A117" s="75" t="s">
        <v>281</v>
      </c>
      <c r="B117" s="5"/>
      <c r="C117" s="5"/>
      <c r="D117" s="5"/>
      <c r="E117" s="5"/>
      <c r="F117" s="5"/>
      <c r="G117" s="5"/>
      <c r="H117" s="6">
        <v>100</v>
      </c>
      <c r="I117" s="6"/>
      <c r="J117" s="6">
        <v>100</v>
      </c>
    </row>
    <row r="118" spans="1:10" ht="28.5" customHeight="1">
      <c r="A118" s="138" t="s">
        <v>341</v>
      </c>
      <c r="B118" s="5"/>
      <c r="C118" s="5"/>
      <c r="D118" s="5"/>
      <c r="E118" s="5"/>
      <c r="F118" s="5"/>
      <c r="G118" s="5"/>
      <c r="H118" s="6"/>
      <c r="I118" s="6"/>
      <c r="J118" s="6"/>
    </row>
    <row r="119" spans="1:10" ht="16.5" customHeight="1">
      <c r="A119" s="6" t="s">
        <v>348</v>
      </c>
      <c r="B119" s="5">
        <f>C119</f>
        <v>14165.33</v>
      </c>
      <c r="C119" s="5">
        <f>Додаток3!D37</f>
        <v>14165.33</v>
      </c>
      <c r="D119" s="5"/>
      <c r="E119" s="5"/>
      <c r="F119" s="5"/>
      <c r="G119" s="5"/>
      <c r="H119" s="6"/>
      <c r="I119" s="6"/>
      <c r="J119" s="6"/>
    </row>
    <row r="120" spans="1:10" ht="16.5" customHeight="1">
      <c r="A120" s="6" t="s">
        <v>349</v>
      </c>
      <c r="B120" s="5">
        <f>C120</f>
        <v>1796.2</v>
      </c>
      <c r="C120" s="5">
        <f>Додаток3!D38</f>
        <v>1796.2</v>
      </c>
      <c r="D120" s="5"/>
      <c r="E120" s="5"/>
      <c r="F120" s="5"/>
      <c r="G120" s="5"/>
      <c r="H120" s="6"/>
      <c r="I120" s="6"/>
      <c r="J120" s="6"/>
    </row>
    <row r="121" spans="1:10" ht="14.25" customHeight="1">
      <c r="A121" s="54" t="s">
        <v>30</v>
      </c>
      <c r="B121" s="5"/>
      <c r="C121" s="5"/>
      <c r="D121" s="5"/>
      <c r="E121" s="5"/>
      <c r="F121" s="5"/>
      <c r="G121" s="5"/>
      <c r="H121" s="6"/>
      <c r="I121" s="6"/>
      <c r="J121" s="6"/>
    </row>
    <row r="122" spans="1:10" ht="13.5" customHeight="1">
      <c r="A122" s="54" t="s">
        <v>46</v>
      </c>
      <c r="B122" s="5"/>
      <c r="C122" s="5"/>
      <c r="D122" s="5"/>
      <c r="E122" s="5"/>
      <c r="F122" s="5"/>
      <c r="G122" s="5"/>
      <c r="H122" s="6"/>
      <c r="I122" s="6"/>
      <c r="J122" s="6"/>
    </row>
    <row r="123" spans="1:10" ht="28.5" customHeight="1">
      <c r="A123" s="75" t="s">
        <v>342</v>
      </c>
      <c r="B123" s="5">
        <f>C123</f>
        <v>15961.53</v>
      </c>
      <c r="C123" s="5">
        <f>C119+C120</f>
        <v>15961.53</v>
      </c>
      <c r="D123" s="5"/>
      <c r="E123" s="5"/>
      <c r="F123" s="5"/>
      <c r="G123" s="5"/>
      <c r="H123" s="6"/>
      <c r="I123" s="6"/>
      <c r="J123" s="6"/>
    </row>
    <row r="124" spans="1:10" ht="15" customHeight="1">
      <c r="A124" s="54" t="s">
        <v>33</v>
      </c>
      <c r="B124" s="5"/>
      <c r="C124" s="5"/>
      <c r="D124" s="5"/>
      <c r="E124" s="5"/>
      <c r="F124" s="5"/>
      <c r="G124" s="5"/>
      <c r="H124" s="6"/>
      <c r="I124" s="6"/>
      <c r="J124" s="6"/>
    </row>
    <row r="125" spans="1:10" ht="28.5" customHeight="1">
      <c r="A125" s="75" t="s">
        <v>343</v>
      </c>
      <c r="B125" s="5">
        <v>1</v>
      </c>
      <c r="C125" s="5">
        <v>1</v>
      </c>
      <c r="D125" s="5"/>
      <c r="E125" s="5"/>
      <c r="F125" s="5"/>
      <c r="G125" s="5"/>
      <c r="H125" s="6"/>
      <c r="I125" s="6"/>
      <c r="J125" s="6"/>
    </row>
    <row r="126" spans="1:10" ht="23.25" customHeight="1" hidden="1">
      <c r="A126" s="54" t="s">
        <v>34</v>
      </c>
      <c r="B126" s="5"/>
      <c r="C126" s="5"/>
      <c r="D126" s="5"/>
      <c r="E126" s="5"/>
      <c r="F126" s="5"/>
      <c r="G126" s="5"/>
      <c r="H126" s="6"/>
      <c r="I126" s="6"/>
      <c r="J126" s="6"/>
    </row>
    <row r="127" spans="1:10" ht="28.5" customHeight="1" hidden="1">
      <c r="A127" s="75" t="s">
        <v>344</v>
      </c>
      <c r="B127" s="5"/>
      <c r="C127" s="5"/>
      <c r="D127" s="5"/>
      <c r="E127" s="5"/>
      <c r="F127" s="5"/>
      <c r="G127" s="5"/>
      <c r="H127" s="6"/>
      <c r="I127" s="6"/>
      <c r="J127" s="6"/>
    </row>
    <row r="128" spans="1:10" ht="28.5" customHeight="1" hidden="1">
      <c r="A128" s="75" t="s">
        <v>345</v>
      </c>
      <c r="B128" s="5"/>
      <c r="C128" s="5"/>
      <c r="D128" s="5"/>
      <c r="E128" s="5"/>
      <c r="F128" s="5"/>
      <c r="G128" s="5"/>
      <c r="H128" s="6"/>
      <c r="I128" s="6"/>
      <c r="J128" s="6"/>
    </row>
    <row r="129" spans="1:10" ht="28.5" customHeight="1" hidden="1">
      <c r="A129" s="54" t="s">
        <v>35</v>
      </c>
      <c r="B129" s="5"/>
      <c r="C129" s="5"/>
      <c r="D129" s="5"/>
      <c r="E129" s="5"/>
      <c r="F129" s="5"/>
      <c r="G129" s="5"/>
      <c r="H129" s="6"/>
      <c r="I129" s="6"/>
      <c r="J129" s="6"/>
    </row>
    <row r="130" spans="1:10" ht="48" customHeight="1" hidden="1">
      <c r="A130" s="19" t="s">
        <v>346</v>
      </c>
      <c r="B130" s="5"/>
      <c r="C130" s="5"/>
      <c r="D130" s="5"/>
      <c r="E130" s="5"/>
      <c r="F130" s="5"/>
      <c r="G130" s="5"/>
      <c r="H130" s="6"/>
      <c r="I130" s="6"/>
      <c r="J130" s="6"/>
    </row>
    <row r="131" spans="1:10" ht="43.5" customHeight="1" hidden="1">
      <c r="A131" s="19" t="s">
        <v>347</v>
      </c>
      <c r="B131" s="5"/>
      <c r="C131" s="5"/>
      <c r="D131" s="5"/>
      <c r="E131" s="5"/>
      <c r="F131" s="5"/>
      <c r="G131" s="5"/>
      <c r="H131" s="6"/>
      <c r="I131" s="6"/>
      <c r="J131" s="6"/>
    </row>
    <row r="132" spans="1:10" ht="30.75" customHeight="1">
      <c r="A132" s="327" t="s">
        <v>238</v>
      </c>
      <c r="B132" s="327"/>
      <c r="C132" s="327"/>
      <c r="D132" s="327"/>
      <c r="E132" s="327"/>
      <c r="F132" s="327"/>
      <c r="G132" s="327"/>
      <c r="H132" s="327"/>
      <c r="I132" s="327"/>
      <c r="J132" s="327"/>
    </row>
    <row r="133" spans="1:10" ht="30.75" customHeight="1">
      <c r="A133" s="64" t="s">
        <v>101</v>
      </c>
      <c r="B133" s="65">
        <f>B135+B136+B160</f>
        <v>80</v>
      </c>
      <c r="C133" s="65">
        <f>C136+C160</f>
        <v>80</v>
      </c>
      <c r="D133" s="65">
        <f>D135</f>
        <v>0</v>
      </c>
      <c r="E133" s="65">
        <f>E135+E136</f>
        <v>1055.6999999999998</v>
      </c>
      <c r="F133" s="65">
        <f>F136</f>
        <v>70</v>
      </c>
      <c r="G133" s="65">
        <f>G135</f>
        <v>985.6999999999999</v>
      </c>
      <c r="H133" s="65">
        <f>I133+J133</f>
        <v>547.26</v>
      </c>
      <c r="I133" s="65">
        <f>I136</f>
        <v>50</v>
      </c>
      <c r="J133" s="65">
        <f>J135</f>
        <v>497.26</v>
      </c>
    </row>
    <row r="134" spans="1:10" ht="31.5">
      <c r="A134" s="138" t="s">
        <v>206</v>
      </c>
      <c r="B134" s="82"/>
      <c r="C134" s="82"/>
      <c r="D134" s="83"/>
      <c r="E134" s="82"/>
      <c r="F134" s="82"/>
      <c r="G134" s="82"/>
      <c r="H134" s="82"/>
      <c r="I134" s="82"/>
      <c r="J134" s="82"/>
    </row>
    <row r="135" spans="1:10" ht="15" customHeight="1">
      <c r="A135" s="139" t="s">
        <v>177</v>
      </c>
      <c r="B135" s="82">
        <f>D135</f>
        <v>0</v>
      </c>
      <c r="C135" s="82"/>
      <c r="D135" s="83">
        <f>Додаток3!C42</f>
        <v>0</v>
      </c>
      <c r="E135" s="82">
        <f>G135</f>
        <v>985.6999999999999</v>
      </c>
      <c r="F135" s="82"/>
      <c r="G135" s="82">
        <f>Додаток3!F42</f>
        <v>985.6999999999999</v>
      </c>
      <c r="H135" s="82">
        <f>J135</f>
        <v>497.26</v>
      </c>
      <c r="I135" s="82"/>
      <c r="J135" s="82">
        <f>Додаток3!K42</f>
        <v>497.26</v>
      </c>
    </row>
    <row r="136" spans="1:10" ht="15" customHeight="1">
      <c r="A136" s="139" t="s">
        <v>178</v>
      </c>
      <c r="B136" s="82">
        <f>C136</f>
        <v>0</v>
      </c>
      <c r="C136" s="82">
        <f>Додаток3!D43</f>
        <v>0</v>
      </c>
      <c r="D136" s="83"/>
      <c r="E136" s="82">
        <f>F136</f>
        <v>70</v>
      </c>
      <c r="F136" s="82">
        <f>Додаток3!G41</f>
        <v>70</v>
      </c>
      <c r="G136" s="82"/>
      <c r="H136" s="82">
        <f>I136</f>
        <v>50</v>
      </c>
      <c r="I136" s="82">
        <f>Додаток3!J43</f>
        <v>50</v>
      </c>
      <c r="J136" s="82"/>
    </row>
    <row r="137" spans="1:10" ht="15.75">
      <c r="A137" s="148" t="s">
        <v>30</v>
      </c>
      <c r="B137" s="82"/>
      <c r="C137" s="82"/>
      <c r="D137" s="83"/>
      <c r="E137" s="82"/>
      <c r="F137" s="82"/>
      <c r="G137" s="82"/>
      <c r="H137" s="82"/>
      <c r="I137" s="82"/>
      <c r="J137" s="82"/>
    </row>
    <row r="138" spans="1:10" ht="15.75">
      <c r="A138" s="148" t="s">
        <v>37</v>
      </c>
      <c r="B138" s="82"/>
      <c r="C138" s="82"/>
      <c r="D138" s="83"/>
      <c r="E138" s="82"/>
      <c r="F138" s="82"/>
      <c r="G138" s="82"/>
      <c r="H138" s="82"/>
      <c r="I138" s="82"/>
      <c r="J138" s="82"/>
    </row>
    <row r="139" spans="1:10" ht="31.5" customHeight="1">
      <c r="A139" s="139" t="s">
        <v>211</v>
      </c>
      <c r="B139" s="141"/>
      <c r="C139" s="141"/>
      <c r="D139" s="142"/>
      <c r="E139" s="141">
        <v>2</v>
      </c>
      <c r="F139" s="141"/>
      <c r="G139" s="141">
        <v>2</v>
      </c>
      <c r="H139" s="141">
        <v>1</v>
      </c>
      <c r="I139" s="141"/>
      <c r="J139" s="141">
        <v>1</v>
      </c>
    </row>
    <row r="140" spans="1:10" ht="29.25" customHeight="1">
      <c r="A140" s="139" t="s">
        <v>208</v>
      </c>
      <c r="B140" s="141"/>
      <c r="C140" s="141"/>
      <c r="D140" s="142"/>
      <c r="E140" s="141">
        <v>40</v>
      </c>
      <c r="F140" s="141"/>
      <c r="G140" s="141">
        <v>40</v>
      </c>
      <c r="H140" s="141">
        <v>20</v>
      </c>
      <c r="I140" s="141"/>
      <c r="J140" s="141">
        <v>20</v>
      </c>
    </row>
    <row r="141" spans="1:10" ht="45.75" customHeight="1">
      <c r="A141" s="139" t="s">
        <v>209</v>
      </c>
      <c r="B141" s="82"/>
      <c r="C141" s="82"/>
      <c r="D141" s="83"/>
      <c r="E141" s="82">
        <f>F141</f>
        <v>70</v>
      </c>
      <c r="F141" s="82">
        <f>F136</f>
        <v>70</v>
      </c>
      <c r="G141" s="82"/>
      <c r="H141" s="82">
        <f>I141</f>
        <v>50</v>
      </c>
      <c r="I141" s="82">
        <f>I136</f>
        <v>50</v>
      </c>
      <c r="J141" s="82"/>
    </row>
    <row r="142" spans="1:10" ht="15.75">
      <c r="A142" s="148" t="s">
        <v>33</v>
      </c>
      <c r="B142" s="82"/>
      <c r="C142" s="82"/>
      <c r="D142" s="83"/>
      <c r="E142" s="82"/>
      <c r="F142" s="82"/>
      <c r="G142" s="82"/>
      <c r="H142" s="82"/>
      <c r="I142" s="82"/>
      <c r="J142" s="82"/>
    </row>
    <row r="143" spans="1:10" ht="30" customHeight="1">
      <c r="A143" s="139" t="s">
        <v>276</v>
      </c>
      <c r="B143" s="141"/>
      <c r="C143" s="141"/>
      <c r="D143" s="142"/>
      <c r="E143" s="141">
        <v>2</v>
      </c>
      <c r="F143" s="141"/>
      <c r="G143" s="141">
        <v>2</v>
      </c>
      <c r="H143" s="141">
        <v>1</v>
      </c>
      <c r="I143" s="141"/>
      <c r="J143" s="141">
        <v>1</v>
      </c>
    </row>
    <row r="144" spans="1:10" ht="30.75" customHeight="1">
      <c r="A144" s="139" t="s">
        <v>210</v>
      </c>
      <c r="B144" s="141"/>
      <c r="C144" s="141"/>
      <c r="D144" s="142"/>
      <c r="E144" s="141">
        <v>40</v>
      </c>
      <c r="F144" s="141"/>
      <c r="G144" s="141">
        <v>40</v>
      </c>
      <c r="H144" s="141">
        <v>20</v>
      </c>
      <c r="I144" s="141"/>
      <c r="J144" s="141">
        <v>20</v>
      </c>
    </row>
    <row r="145" spans="1:10" ht="30" customHeight="1">
      <c r="A145" s="139" t="s">
        <v>248</v>
      </c>
      <c r="B145" s="141"/>
      <c r="C145" s="141"/>
      <c r="D145" s="142"/>
      <c r="E145" s="141">
        <v>40</v>
      </c>
      <c r="F145" s="141"/>
      <c r="G145" s="141">
        <v>40</v>
      </c>
      <c r="H145" s="141">
        <v>20</v>
      </c>
      <c r="I145" s="141"/>
      <c r="J145" s="141">
        <v>20</v>
      </c>
    </row>
    <row r="146" spans="1:10" ht="45" customHeight="1">
      <c r="A146" s="139" t="s">
        <v>249</v>
      </c>
      <c r="B146" s="141"/>
      <c r="C146" s="141"/>
      <c r="D146" s="142"/>
      <c r="E146" s="141">
        <v>40</v>
      </c>
      <c r="F146" s="141"/>
      <c r="G146" s="141">
        <v>40</v>
      </c>
      <c r="H146" s="141">
        <v>20</v>
      </c>
      <c r="I146" s="141"/>
      <c r="J146" s="141">
        <v>20</v>
      </c>
    </row>
    <row r="147" spans="1:10" ht="47.25">
      <c r="A147" s="139" t="s">
        <v>246</v>
      </c>
      <c r="B147" s="141"/>
      <c r="C147" s="141"/>
      <c r="D147" s="142"/>
      <c r="E147" s="141">
        <v>2</v>
      </c>
      <c r="F147" s="141"/>
      <c r="G147" s="141">
        <v>2</v>
      </c>
      <c r="H147" s="141">
        <v>1</v>
      </c>
      <c r="I147" s="141"/>
      <c r="J147" s="141">
        <v>1</v>
      </c>
    </row>
    <row r="148" spans="1:10" ht="47.25">
      <c r="A148" s="139" t="s">
        <v>215</v>
      </c>
      <c r="B148" s="82"/>
      <c r="C148" s="82"/>
      <c r="D148" s="83"/>
      <c r="E148" s="82">
        <v>70</v>
      </c>
      <c r="F148" s="82">
        <v>70</v>
      </c>
      <c r="G148" s="82"/>
      <c r="H148" s="82">
        <v>50</v>
      </c>
      <c r="I148" s="82">
        <v>50</v>
      </c>
      <c r="J148" s="82"/>
    </row>
    <row r="149" spans="1:10" ht="30.75" customHeight="1">
      <c r="A149" s="140" t="s">
        <v>34</v>
      </c>
      <c r="B149" s="82"/>
      <c r="C149" s="82"/>
      <c r="D149" s="83"/>
      <c r="E149" s="82"/>
      <c r="F149" s="82"/>
      <c r="G149" s="82"/>
      <c r="H149" s="82"/>
      <c r="I149" s="82"/>
      <c r="J149" s="82"/>
    </row>
    <row r="150" spans="1:10" ht="46.5" customHeight="1">
      <c r="A150" s="119" t="s">
        <v>245</v>
      </c>
      <c r="B150" s="82"/>
      <c r="C150" s="82"/>
      <c r="D150" s="83"/>
      <c r="E150" s="82">
        <f>G150</f>
        <v>306.65</v>
      </c>
      <c r="F150" s="82"/>
      <c r="G150" s="83">
        <f>Додаток2!I40/2</f>
        <v>306.65</v>
      </c>
      <c r="H150" s="82">
        <f>J150</f>
        <v>308.65</v>
      </c>
      <c r="I150" s="82"/>
      <c r="J150" s="82">
        <f>Додаток2!J40/1</f>
        <v>308.65</v>
      </c>
    </row>
    <row r="151" spans="1:10" ht="15.75">
      <c r="A151" s="119" t="s">
        <v>207</v>
      </c>
      <c r="B151" s="83"/>
      <c r="C151" s="82"/>
      <c r="D151" s="83"/>
      <c r="E151" s="83">
        <v>8000</v>
      </c>
      <c r="F151" s="82"/>
      <c r="G151" s="83">
        <v>8000</v>
      </c>
      <c r="H151" s="83">
        <v>8100</v>
      </c>
      <c r="I151" s="82"/>
      <c r="J151" s="83">
        <v>8100</v>
      </c>
    </row>
    <row r="152" spans="1:10" ht="30" customHeight="1">
      <c r="A152" s="139" t="s">
        <v>250</v>
      </c>
      <c r="B152" s="83"/>
      <c r="C152" s="82"/>
      <c r="D152" s="83"/>
      <c r="E152" s="83">
        <v>800</v>
      </c>
      <c r="F152" s="82"/>
      <c r="G152" s="83">
        <v>800</v>
      </c>
      <c r="H152" s="83">
        <v>810</v>
      </c>
      <c r="I152" s="82"/>
      <c r="J152" s="83">
        <v>810</v>
      </c>
    </row>
    <row r="153" spans="1:10" ht="31.5">
      <c r="A153" s="139" t="s">
        <v>251</v>
      </c>
      <c r="B153" s="83"/>
      <c r="C153" s="82"/>
      <c r="D153" s="83"/>
      <c r="E153" s="83">
        <v>370</v>
      </c>
      <c r="F153" s="82"/>
      <c r="G153" s="83">
        <v>370</v>
      </c>
      <c r="H153" s="83">
        <v>380</v>
      </c>
      <c r="I153" s="82"/>
      <c r="J153" s="83">
        <f>H153</f>
        <v>380</v>
      </c>
    </row>
    <row r="154" spans="1:10" ht="47.25">
      <c r="A154" s="139" t="s">
        <v>247</v>
      </c>
      <c r="B154" s="83"/>
      <c r="C154" s="82"/>
      <c r="D154" s="83"/>
      <c r="E154" s="83">
        <v>2800</v>
      </c>
      <c r="F154" s="82"/>
      <c r="G154" s="83">
        <v>2800</v>
      </c>
      <c r="H154" s="83">
        <v>2810</v>
      </c>
      <c r="I154" s="82"/>
      <c r="J154" s="83">
        <f>H154</f>
        <v>2810</v>
      </c>
    </row>
    <row r="155" spans="1:10" ht="30" customHeight="1">
      <c r="A155" s="119" t="s">
        <v>212</v>
      </c>
      <c r="B155" s="82"/>
      <c r="C155" s="82"/>
      <c r="D155" s="83"/>
      <c r="E155" s="82">
        <f>F155</f>
        <v>5.833333333333333</v>
      </c>
      <c r="F155" s="82">
        <f>F148/12</f>
        <v>5.833333333333333</v>
      </c>
      <c r="G155" s="82"/>
      <c r="H155" s="82">
        <f>I155</f>
        <v>4.166666666666667</v>
      </c>
      <c r="I155" s="82">
        <f>I148/12</f>
        <v>4.166666666666667</v>
      </c>
      <c r="J155" s="82"/>
    </row>
    <row r="156" spans="1:10" ht="15.75">
      <c r="A156" s="148" t="s">
        <v>35</v>
      </c>
      <c r="B156" s="82"/>
      <c r="C156" s="82"/>
      <c r="D156" s="83"/>
      <c r="E156" s="82"/>
      <c r="F156" s="82"/>
      <c r="G156" s="82"/>
      <c r="H156" s="82"/>
      <c r="I156" s="82"/>
      <c r="J156" s="82"/>
    </row>
    <row r="157" spans="1:10" ht="32.25" customHeight="1">
      <c r="A157" s="143" t="s">
        <v>213</v>
      </c>
      <c r="B157" s="82"/>
      <c r="C157" s="82"/>
      <c r="D157" s="83"/>
      <c r="E157" s="82">
        <v>100</v>
      </c>
      <c r="F157" s="82"/>
      <c r="G157" s="82">
        <v>100</v>
      </c>
      <c r="H157" s="82">
        <v>100</v>
      </c>
      <c r="I157" s="82"/>
      <c r="J157" s="82">
        <v>100</v>
      </c>
    </row>
    <row r="158" spans="1:10" ht="28.5" customHeight="1">
      <c r="A158" s="143" t="s">
        <v>214</v>
      </c>
      <c r="B158" s="82"/>
      <c r="C158" s="82"/>
      <c r="D158" s="83"/>
      <c r="E158" s="82">
        <v>100</v>
      </c>
      <c r="F158" s="82"/>
      <c r="G158" s="82">
        <v>100</v>
      </c>
      <c r="H158" s="82">
        <v>100</v>
      </c>
      <c r="I158" s="82"/>
      <c r="J158" s="82">
        <v>100</v>
      </c>
    </row>
    <row r="159" spans="1:10" ht="42.75" customHeight="1">
      <c r="A159" s="143" t="s">
        <v>216</v>
      </c>
      <c r="B159" s="82"/>
      <c r="C159" s="82"/>
      <c r="D159" s="83"/>
      <c r="E159" s="82">
        <v>100</v>
      </c>
      <c r="F159" s="82">
        <v>100</v>
      </c>
      <c r="G159" s="82"/>
      <c r="H159" s="82">
        <v>100</v>
      </c>
      <c r="I159" s="82">
        <v>100</v>
      </c>
      <c r="J159" s="82"/>
    </row>
    <row r="160" spans="1:10" ht="31.5">
      <c r="A160" s="143" t="s">
        <v>239</v>
      </c>
      <c r="B160" s="82">
        <f>C160</f>
        <v>80</v>
      </c>
      <c r="C160" s="82">
        <f>Додаток3!D44</f>
        <v>80</v>
      </c>
      <c r="D160" s="83"/>
      <c r="E160" s="82"/>
      <c r="F160" s="82"/>
      <c r="G160" s="82"/>
      <c r="H160" s="82"/>
      <c r="I160" s="82"/>
      <c r="J160" s="82"/>
    </row>
    <row r="161" spans="1:10" ht="15.75">
      <c r="A161" s="151" t="s">
        <v>30</v>
      </c>
      <c r="B161" s="82"/>
      <c r="C161" s="82"/>
      <c r="D161" s="83"/>
      <c r="E161" s="82"/>
      <c r="F161" s="82"/>
      <c r="G161" s="82"/>
      <c r="H161" s="82"/>
      <c r="I161" s="82"/>
      <c r="J161" s="82"/>
    </row>
    <row r="162" spans="1:10" ht="15.75">
      <c r="A162" s="151" t="s">
        <v>37</v>
      </c>
      <c r="B162" s="82"/>
      <c r="C162" s="82"/>
      <c r="D162" s="83"/>
      <c r="E162" s="82"/>
      <c r="F162" s="82"/>
      <c r="G162" s="82"/>
      <c r="H162" s="82"/>
      <c r="I162" s="82"/>
      <c r="J162" s="82"/>
    </row>
    <row r="163" spans="1:10" ht="30.75" customHeight="1">
      <c r="A163" s="143" t="s">
        <v>240</v>
      </c>
      <c r="B163" s="82">
        <f>C163</f>
        <v>80</v>
      </c>
      <c r="C163" s="82">
        <f>C160</f>
        <v>80</v>
      </c>
      <c r="D163" s="83"/>
      <c r="E163" s="82"/>
      <c r="F163" s="82"/>
      <c r="G163" s="82"/>
      <c r="H163" s="82"/>
      <c r="I163" s="82"/>
      <c r="J163" s="82"/>
    </row>
    <row r="164" spans="1:10" ht="15.75">
      <c r="A164" s="151" t="s">
        <v>33</v>
      </c>
      <c r="B164" s="82"/>
      <c r="C164" s="82"/>
      <c r="D164" s="83"/>
      <c r="E164" s="82"/>
      <c r="F164" s="82"/>
      <c r="G164" s="82"/>
      <c r="H164" s="82"/>
      <c r="I164" s="82"/>
      <c r="J164" s="82"/>
    </row>
    <row r="165" spans="1:10" ht="30.75" customHeight="1">
      <c r="A165" s="143" t="s">
        <v>242</v>
      </c>
      <c r="B165" s="141">
        <f>C165</f>
        <v>200</v>
      </c>
      <c r="C165" s="141">
        <v>200</v>
      </c>
      <c r="D165" s="142"/>
      <c r="E165" s="141"/>
      <c r="F165" s="141"/>
      <c r="G165" s="141"/>
      <c r="H165" s="141"/>
      <c r="I165" s="141"/>
      <c r="J165" s="141"/>
    </row>
    <row r="166" spans="1:10" ht="30" customHeight="1">
      <c r="A166" s="151" t="s">
        <v>34</v>
      </c>
      <c r="B166" s="82"/>
      <c r="C166" s="82"/>
      <c r="D166" s="83"/>
      <c r="E166" s="82"/>
      <c r="F166" s="82"/>
      <c r="G166" s="82"/>
      <c r="H166" s="82"/>
      <c r="I166" s="82"/>
      <c r="J166" s="82"/>
    </row>
    <row r="167" spans="1:10" ht="26.25" customHeight="1">
      <c r="A167" s="143" t="s">
        <v>241</v>
      </c>
      <c r="B167" s="82">
        <f>C167</f>
        <v>400</v>
      </c>
      <c r="C167" s="82">
        <v>400</v>
      </c>
      <c r="D167" s="83"/>
      <c r="E167" s="82"/>
      <c r="F167" s="82"/>
      <c r="G167" s="82"/>
      <c r="H167" s="82"/>
      <c r="I167" s="82"/>
      <c r="J167" s="82"/>
    </row>
    <row r="168" spans="1:10" ht="15.75">
      <c r="A168" s="151" t="s">
        <v>35</v>
      </c>
      <c r="B168" s="82"/>
      <c r="C168" s="82"/>
      <c r="D168" s="83"/>
      <c r="E168" s="82"/>
      <c r="F168" s="82"/>
      <c r="G168" s="82"/>
      <c r="H168" s="82"/>
      <c r="I168" s="82"/>
      <c r="J168" s="82"/>
    </row>
    <row r="169" spans="1:10" ht="29.25" customHeight="1">
      <c r="A169" s="143" t="s">
        <v>243</v>
      </c>
      <c r="B169" s="82">
        <v>100</v>
      </c>
      <c r="C169" s="82">
        <v>100</v>
      </c>
      <c r="D169" s="83"/>
      <c r="E169" s="82"/>
      <c r="F169" s="82"/>
      <c r="G169" s="82"/>
      <c r="H169" s="82"/>
      <c r="I169" s="82"/>
      <c r="J169" s="82"/>
    </row>
    <row r="170" spans="1:10" ht="46.5" customHeight="1">
      <c r="A170" s="327" t="s">
        <v>217</v>
      </c>
      <c r="B170" s="327"/>
      <c r="C170" s="327"/>
      <c r="D170" s="327"/>
      <c r="E170" s="327"/>
      <c r="F170" s="327"/>
      <c r="G170" s="327"/>
      <c r="H170" s="327"/>
      <c r="I170" s="327"/>
      <c r="J170" s="327"/>
    </row>
    <row r="171" spans="1:10" ht="30" customHeight="1">
      <c r="A171" s="64" t="s">
        <v>219</v>
      </c>
      <c r="B171" s="65">
        <f>B173</f>
        <v>510</v>
      </c>
      <c r="C171" s="65">
        <f>C173</f>
        <v>510</v>
      </c>
      <c r="D171" s="65">
        <v>0</v>
      </c>
      <c r="E171" s="65">
        <v>0</v>
      </c>
      <c r="F171" s="65">
        <v>0</v>
      </c>
      <c r="G171" s="65">
        <v>0</v>
      </c>
      <c r="H171" s="65">
        <f>H173</f>
        <v>0</v>
      </c>
      <c r="I171" s="65">
        <f>I173</f>
        <v>0</v>
      </c>
      <c r="J171" s="65">
        <v>0</v>
      </c>
    </row>
    <row r="172" spans="1:10" ht="46.5" customHeight="1">
      <c r="A172" s="64" t="s">
        <v>94</v>
      </c>
      <c r="B172" s="65"/>
      <c r="C172" s="65"/>
      <c r="D172" s="65"/>
      <c r="E172" s="65"/>
      <c r="F172" s="65"/>
      <c r="G172" s="65"/>
      <c r="H172" s="65"/>
      <c r="I172" s="65"/>
      <c r="J172" s="65"/>
    </row>
    <row r="173" spans="1:10" ht="29.25" customHeight="1">
      <c r="A173" s="77" t="s">
        <v>78</v>
      </c>
      <c r="B173" s="5">
        <f>C173</f>
        <v>510</v>
      </c>
      <c r="C173" s="5">
        <f>Додаток3!D45</f>
        <v>510</v>
      </c>
      <c r="D173" s="6"/>
      <c r="E173" s="5"/>
      <c r="F173" s="5"/>
      <c r="G173" s="5"/>
      <c r="H173" s="5">
        <f>I173</f>
        <v>0</v>
      </c>
      <c r="I173" s="5">
        <f>Додаток3!J47</f>
        <v>0</v>
      </c>
      <c r="J173" s="5"/>
    </row>
    <row r="174" spans="1:10" ht="15" customHeight="1">
      <c r="A174" s="54" t="s">
        <v>30</v>
      </c>
      <c r="B174" s="5"/>
      <c r="C174" s="5"/>
      <c r="D174" s="6"/>
      <c r="E174" s="5"/>
      <c r="F174" s="5"/>
      <c r="G174" s="5"/>
      <c r="H174" s="5"/>
      <c r="I174" s="5"/>
      <c r="J174" s="5"/>
    </row>
    <row r="175" spans="1:10" ht="14.25" customHeight="1">
      <c r="A175" s="54" t="s">
        <v>37</v>
      </c>
      <c r="B175" s="5"/>
      <c r="C175" s="5"/>
      <c r="D175" s="6"/>
      <c r="E175" s="5"/>
      <c r="F175" s="5"/>
      <c r="G175" s="5"/>
      <c r="H175" s="5"/>
      <c r="I175" s="5"/>
      <c r="J175" s="5"/>
    </row>
    <row r="176" spans="1:10" ht="78" customHeight="1">
      <c r="A176" s="63" t="s">
        <v>111</v>
      </c>
      <c r="B176" s="124">
        <v>55</v>
      </c>
      <c r="C176" s="124">
        <v>55</v>
      </c>
      <c r="D176" s="6"/>
      <c r="E176" s="5"/>
      <c r="F176" s="5"/>
      <c r="G176" s="5"/>
      <c r="H176" s="66"/>
      <c r="I176" s="66"/>
      <c r="J176" s="5"/>
    </row>
    <row r="177" spans="1:10" ht="30" customHeight="1">
      <c r="A177" s="63" t="s">
        <v>112</v>
      </c>
      <c r="B177" s="124">
        <v>22</v>
      </c>
      <c r="C177" s="124">
        <v>22</v>
      </c>
      <c r="D177" s="6"/>
      <c r="E177" s="5"/>
      <c r="F177" s="5"/>
      <c r="G177" s="5"/>
      <c r="H177" s="66"/>
      <c r="I177" s="66"/>
      <c r="J177" s="5"/>
    </row>
    <row r="178" spans="1:10" ht="14.25" customHeight="1">
      <c r="A178" s="54" t="s">
        <v>33</v>
      </c>
      <c r="B178" s="124"/>
      <c r="C178" s="124"/>
      <c r="D178" s="6"/>
      <c r="E178" s="5"/>
      <c r="F178" s="5"/>
      <c r="G178" s="5"/>
      <c r="H178" s="5"/>
      <c r="I178" s="5"/>
      <c r="J178" s="5"/>
    </row>
    <row r="179" spans="1:10" ht="111" customHeight="1">
      <c r="A179" s="75" t="s">
        <v>319</v>
      </c>
      <c r="B179" s="124">
        <v>55</v>
      </c>
      <c r="C179" s="124">
        <v>55</v>
      </c>
      <c r="D179" s="6"/>
      <c r="E179" s="5"/>
      <c r="F179" s="5"/>
      <c r="G179" s="5"/>
      <c r="H179" s="66"/>
      <c r="I179" s="66"/>
      <c r="J179" s="5"/>
    </row>
    <row r="180" spans="1:10" ht="123.75" customHeight="1">
      <c r="A180" s="63" t="s">
        <v>320</v>
      </c>
      <c r="B180" s="124">
        <v>22</v>
      </c>
      <c r="C180" s="124">
        <v>22</v>
      </c>
      <c r="D180" s="6"/>
      <c r="E180" s="5"/>
      <c r="F180" s="5"/>
      <c r="G180" s="5"/>
      <c r="H180" s="66"/>
      <c r="I180" s="66"/>
      <c r="J180" s="5"/>
    </row>
    <row r="181" spans="1:10" ht="31.5" customHeight="1">
      <c r="A181" s="53" t="s">
        <v>34</v>
      </c>
      <c r="B181" s="5"/>
      <c r="C181" s="5"/>
      <c r="D181" s="6"/>
      <c r="E181" s="5"/>
      <c r="F181" s="5"/>
      <c r="G181" s="5"/>
      <c r="H181" s="5"/>
      <c r="I181" s="5"/>
      <c r="J181" s="5"/>
    </row>
    <row r="182" spans="1:10" ht="52.5" customHeight="1">
      <c r="A182" s="63" t="s">
        <v>61</v>
      </c>
      <c r="B182" s="5">
        <f>C182</f>
        <v>6623.376623376624</v>
      </c>
      <c r="C182" s="5">
        <f>C173/(C179+C180)*1000</f>
        <v>6623.376623376624</v>
      </c>
      <c r="D182" s="6"/>
      <c r="E182" s="5"/>
      <c r="F182" s="5"/>
      <c r="G182" s="5"/>
      <c r="H182" s="5"/>
      <c r="I182" s="5"/>
      <c r="J182" s="5"/>
    </row>
    <row r="183" spans="1:10" ht="18" customHeight="1">
      <c r="A183" s="54" t="s">
        <v>35</v>
      </c>
      <c r="B183" s="5"/>
      <c r="C183" s="5"/>
      <c r="D183" s="6"/>
      <c r="E183" s="5"/>
      <c r="F183" s="5"/>
      <c r="G183" s="5"/>
      <c r="H183" s="5"/>
      <c r="I183" s="5"/>
      <c r="J183" s="5"/>
    </row>
    <row r="184" spans="1:10" ht="38.25" customHeight="1">
      <c r="A184" s="75" t="s">
        <v>62</v>
      </c>
      <c r="B184" s="5">
        <f>C184</f>
        <v>100</v>
      </c>
      <c r="C184" s="5">
        <f>(C180+C179)/(C177+C176)*100</f>
        <v>100</v>
      </c>
      <c r="D184" s="6"/>
      <c r="E184" s="5"/>
      <c r="F184" s="5"/>
      <c r="G184" s="5"/>
      <c r="H184" s="5"/>
      <c r="I184" s="5"/>
      <c r="J184" s="5"/>
    </row>
    <row r="185" spans="1:10" ht="67.5" customHeight="1">
      <c r="A185" s="318" t="s">
        <v>218</v>
      </c>
      <c r="B185" s="319"/>
      <c r="C185" s="319"/>
      <c r="D185" s="319"/>
      <c r="E185" s="319"/>
      <c r="F185" s="319"/>
      <c r="G185" s="319"/>
      <c r="H185" s="319"/>
      <c r="I185" s="319"/>
      <c r="J185" s="320"/>
    </row>
    <row r="186" spans="1:10" ht="30.75" customHeight="1">
      <c r="A186" s="17" t="s">
        <v>220</v>
      </c>
      <c r="B186" s="112">
        <f>B188+B199</f>
        <v>3227.48</v>
      </c>
      <c r="C186" s="112">
        <f>C188+C199</f>
        <v>3227.48</v>
      </c>
      <c r="D186" s="112">
        <v>0</v>
      </c>
      <c r="E186" s="112">
        <f>E188+E199</f>
        <v>722</v>
      </c>
      <c r="F186" s="112">
        <f>F188+F199</f>
        <v>722</v>
      </c>
      <c r="G186" s="112">
        <v>0</v>
      </c>
      <c r="H186" s="112">
        <f>I186</f>
        <v>722</v>
      </c>
      <c r="I186" s="112">
        <f>I188+I199</f>
        <v>722</v>
      </c>
      <c r="J186" s="112">
        <v>0</v>
      </c>
    </row>
    <row r="187" spans="1:10" ht="90" customHeight="1">
      <c r="A187" s="19" t="s">
        <v>92</v>
      </c>
      <c r="B187" s="5"/>
      <c r="C187" s="5"/>
      <c r="D187" s="6"/>
      <c r="E187" s="5"/>
      <c r="F187" s="5"/>
      <c r="G187" s="5"/>
      <c r="H187" s="5"/>
      <c r="I187" s="5"/>
      <c r="J187" s="5"/>
    </row>
    <row r="188" spans="1:10" ht="63">
      <c r="A188" s="75" t="s">
        <v>221</v>
      </c>
      <c r="B188" s="5">
        <f>C188</f>
        <v>2585.48</v>
      </c>
      <c r="C188" s="5">
        <f>Додаток3!D50</f>
        <v>2585.48</v>
      </c>
      <c r="D188" s="6"/>
      <c r="E188" s="5">
        <f>F188</f>
        <v>80</v>
      </c>
      <c r="F188" s="5">
        <f>Додаток3!G50</f>
        <v>80</v>
      </c>
      <c r="G188" s="5"/>
      <c r="H188" s="5">
        <f>I188</f>
        <v>80</v>
      </c>
      <c r="I188" s="5">
        <f>Додаток3!J50</f>
        <v>80</v>
      </c>
      <c r="J188" s="5"/>
    </row>
    <row r="189" spans="1:10" ht="15.75">
      <c r="A189" s="54" t="s">
        <v>30</v>
      </c>
      <c r="B189" s="5"/>
      <c r="C189" s="5"/>
      <c r="D189" s="6"/>
      <c r="E189" s="5"/>
      <c r="F189" s="5"/>
      <c r="G189" s="5"/>
      <c r="H189" s="5"/>
      <c r="I189" s="5"/>
      <c r="J189" s="5"/>
    </row>
    <row r="190" spans="1:10" ht="15.75">
      <c r="A190" s="54" t="s">
        <v>37</v>
      </c>
      <c r="B190" s="5"/>
      <c r="C190" s="5"/>
      <c r="D190" s="6"/>
      <c r="E190" s="5"/>
      <c r="F190" s="5"/>
      <c r="G190" s="5"/>
      <c r="H190" s="5"/>
      <c r="I190" s="5"/>
      <c r="J190" s="5"/>
    </row>
    <row r="191" spans="1:10" ht="68.25" customHeight="1">
      <c r="A191" s="19" t="s">
        <v>283</v>
      </c>
      <c r="B191" s="124">
        <f>C191</f>
        <v>64637</v>
      </c>
      <c r="C191" s="124">
        <v>64637</v>
      </c>
      <c r="D191" s="6"/>
      <c r="E191" s="5"/>
      <c r="F191" s="5"/>
      <c r="G191" s="5"/>
      <c r="H191" s="5"/>
      <c r="I191" s="5"/>
      <c r="J191" s="5"/>
    </row>
    <row r="192" spans="1:10" ht="62.25" customHeight="1">
      <c r="A192" s="63" t="s">
        <v>222</v>
      </c>
      <c r="B192" s="66">
        <v>0</v>
      </c>
      <c r="C192" s="66">
        <v>0</v>
      </c>
      <c r="D192" s="6"/>
      <c r="E192" s="66">
        <v>2000</v>
      </c>
      <c r="F192" s="66">
        <v>2000</v>
      </c>
      <c r="G192" s="5"/>
      <c r="H192" s="66">
        <v>2000</v>
      </c>
      <c r="I192" s="66">
        <v>2000</v>
      </c>
      <c r="J192" s="5"/>
    </row>
    <row r="193" spans="1:10" ht="15.75">
      <c r="A193" s="54" t="s">
        <v>33</v>
      </c>
      <c r="B193" s="5"/>
      <c r="C193" s="5"/>
      <c r="D193" s="6"/>
      <c r="E193" s="5"/>
      <c r="F193" s="5"/>
      <c r="G193" s="5"/>
      <c r="H193" s="5"/>
      <c r="I193" s="5"/>
      <c r="J193" s="5"/>
    </row>
    <row r="194" spans="1:10" ht="78.75">
      <c r="A194" s="63" t="s">
        <v>95</v>
      </c>
      <c r="B194" s="124">
        <f>C194</f>
        <v>64637</v>
      </c>
      <c r="C194" s="124">
        <f>C191</f>
        <v>64637</v>
      </c>
      <c r="D194" s="6"/>
      <c r="E194" s="66">
        <v>2000</v>
      </c>
      <c r="F194" s="66">
        <v>2000</v>
      </c>
      <c r="G194" s="5"/>
      <c r="H194" s="66">
        <v>2000</v>
      </c>
      <c r="I194" s="66">
        <v>2000</v>
      </c>
      <c r="J194" s="5"/>
    </row>
    <row r="195" spans="1:10" ht="31.5">
      <c r="A195" s="17" t="s">
        <v>34</v>
      </c>
      <c r="B195" s="5"/>
      <c r="C195" s="5"/>
      <c r="D195" s="6"/>
      <c r="E195" s="5"/>
      <c r="F195" s="5"/>
      <c r="G195" s="5"/>
      <c r="H195" s="5"/>
      <c r="I195" s="5"/>
      <c r="J195" s="5"/>
    </row>
    <row r="196" spans="1:10" ht="63">
      <c r="A196" s="63" t="s">
        <v>96</v>
      </c>
      <c r="B196" s="5">
        <f>C196</f>
        <v>40</v>
      </c>
      <c r="C196" s="5">
        <v>40</v>
      </c>
      <c r="D196" s="6"/>
      <c r="E196" s="5">
        <f>E188/E192*1000</f>
        <v>40</v>
      </c>
      <c r="F196" s="5">
        <f>F188/F192*1000</f>
        <v>40</v>
      </c>
      <c r="G196" s="5"/>
      <c r="H196" s="5">
        <f>I196</f>
        <v>40</v>
      </c>
      <c r="I196" s="5">
        <f>I188/I192*1000</f>
        <v>40</v>
      </c>
      <c r="J196" s="5"/>
    </row>
    <row r="197" spans="1:10" ht="15.75">
      <c r="A197" s="54" t="s">
        <v>35</v>
      </c>
      <c r="B197" s="5"/>
      <c r="C197" s="5"/>
      <c r="D197" s="6"/>
      <c r="E197" s="5"/>
      <c r="F197" s="5"/>
      <c r="G197" s="5"/>
      <c r="H197" s="5"/>
      <c r="I197" s="5"/>
      <c r="J197" s="5"/>
    </row>
    <row r="198" spans="1:10" ht="121.5" customHeight="1">
      <c r="A198" s="75" t="s">
        <v>223</v>
      </c>
      <c r="B198" s="5">
        <f>C198</f>
        <v>100</v>
      </c>
      <c r="C198" s="5">
        <f>C191/C194*100</f>
        <v>100</v>
      </c>
      <c r="D198" s="6"/>
      <c r="E198" s="5">
        <f>E192/E194*100</f>
        <v>100</v>
      </c>
      <c r="F198" s="5">
        <f>F192/F194*100</f>
        <v>100</v>
      </c>
      <c r="G198" s="5"/>
      <c r="H198" s="5">
        <f>H192/H194*100</f>
        <v>100</v>
      </c>
      <c r="I198" s="5">
        <f>I192/I194*100</f>
        <v>100</v>
      </c>
      <c r="J198" s="5"/>
    </row>
    <row r="199" spans="1:10" ht="123.75" customHeight="1">
      <c r="A199" s="209" t="s">
        <v>332</v>
      </c>
      <c r="B199" s="5">
        <f>C199</f>
        <v>642</v>
      </c>
      <c r="C199" s="5">
        <f>Додаток3!D51</f>
        <v>642</v>
      </c>
      <c r="D199" s="6"/>
      <c r="E199" s="5">
        <f>F199</f>
        <v>642</v>
      </c>
      <c r="F199" s="5">
        <f>Додаток3!G51</f>
        <v>642</v>
      </c>
      <c r="G199" s="5"/>
      <c r="H199" s="5">
        <f>I199</f>
        <v>642</v>
      </c>
      <c r="I199" s="5">
        <f>Додаток3!J51</f>
        <v>642</v>
      </c>
      <c r="J199" s="5"/>
    </row>
    <row r="200" spans="1:10" ht="17.25" customHeight="1">
      <c r="A200" s="17" t="s">
        <v>30</v>
      </c>
      <c r="B200" s="5"/>
      <c r="C200" s="5"/>
      <c r="D200" s="6"/>
      <c r="E200" s="5"/>
      <c r="F200" s="5"/>
      <c r="G200" s="5"/>
      <c r="H200" s="5"/>
      <c r="I200" s="5"/>
      <c r="J200" s="5"/>
    </row>
    <row r="201" spans="1:10" ht="17.25" customHeight="1">
      <c r="A201" s="17" t="s">
        <v>37</v>
      </c>
      <c r="B201" s="5"/>
      <c r="C201" s="5"/>
      <c r="D201" s="6"/>
      <c r="E201" s="5"/>
      <c r="F201" s="5"/>
      <c r="G201" s="5"/>
      <c r="H201" s="5"/>
      <c r="I201" s="5"/>
      <c r="J201" s="5"/>
    </row>
    <row r="202" spans="1:10" ht="45" customHeight="1">
      <c r="A202" s="75" t="s">
        <v>322</v>
      </c>
      <c r="B202" s="124">
        <f>C202</f>
        <v>428</v>
      </c>
      <c r="C202" s="124">
        <v>428</v>
      </c>
      <c r="D202" s="124"/>
      <c r="E202" s="124">
        <f>F202</f>
        <v>428</v>
      </c>
      <c r="F202" s="124">
        <v>428</v>
      </c>
      <c r="G202" s="124"/>
      <c r="H202" s="124">
        <f>I202</f>
        <v>428</v>
      </c>
      <c r="I202" s="124">
        <v>428</v>
      </c>
      <c r="J202" s="5"/>
    </row>
    <row r="203" spans="1:10" ht="18.75" customHeight="1">
      <c r="A203" s="17" t="s">
        <v>33</v>
      </c>
      <c r="B203" s="124"/>
      <c r="C203" s="124"/>
      <c r="D203" s="124"/>
      <c r="E203" s="124"/>
      <c r="F203" s="124"/>
      <c r="G203" s="124"/>
      <c r="H203" s="124"/>
      <c r="I203" s="124"/>
      <c r="J203" s="5"/>
    </row>
    <row r="204" spans="1:10" ht="45.75" customHeight="1">
      <c r="A204" s="75" t="s">
        <v>333</v>
      </c>
      <c r="B204" s="124">
        <f>C204</f>
        <v>428</v>
      </c>
      <c r="C204" s="124">
        <f>C202</f>
        <v>428</v>
      </c>
      <c r="D204" s="124"/>
      <c r="E204" s="124">
        <f>F204</f>
        <v>428</v>
      </c>
      <c r="F204" s="124">
        <f>F202</f>
        <v>428</v>
      </c>
      <c r="G204" s="124"/>
      <c r="H204" s="124">
        <f>I204</f>
        <v>428</v>
      </c>
      <c r="I204" s="124">
        <f>I202</f>
        <v>428</v>
      </c>
      <c r="J204" s="5"/>
    </row>
    <row r="205" spans="1:10" ht="26.25" customHeight="1">
      <c r="A205" s="17" t="s">
        <v>34</v>
      </c>
      <c r="B205" s="5"/>
      <c r="C205" s="5"/>
      <c r="D205" s="6"/>
      <c r="E205" s="5"/>
      <c r="F205" s="5"/>
      <c r="G205" s="5"/>
      <c r="H205" s="5"/>
      <c r="I205" s="5"/>
      <c r="J205" s="5"/>
    </row>
    <row r="206" spans="1:10" ht="46.5" customHeight="1">
      <c r="A206" s="75" t="s">
        <v>312</v>
      </c>
      <c r="B206" s="5">
        <v>125</v>
      </c>
      <c r="C206" s="5">
        <v>125</v>
      </c>
      <c r="D206" s="6"/>
      <c r="E206" s="5">
        <v>125</v>
      </c>
      <c r="F206" s="5">
        <v>125</v>
      </c>
      <c r="G206" s="5"/>
      <c r="H206" s="5">
        <v>125</v>
      </c>
      <c r="I206" s="5">
        <v>125</v>
      </c>
      <c r="J206" s="5"/>
    </row>
    <row r="207" spans="1:10" ht="24" customHeight="1">
      <c r="A207" s="17" t="s">
        <v>35</v>
      </c>
      <c r="B207" s="5"/>
      <c r="C207" s="5"/>
      <c r="D207" s="6"/>
      <c r="E207" s="5"/>
      <c r="F207" s="5"/>
      <c r="G207" s="5"/>
      <c r="H207" s="5"/>
      <c r="I207" s="5"/>
      <c r="J207" s="5"/>
    </row>
    <row r="208" spans="1:10" ht="30" customHeight="1">
      <c r="A208" s="19" t="s">
        <v>313</v>
      </c>
      <c r="B208" s="125">
        <v>100</v>
      </c>
      <c r="C208" s="125">
        <v>100</v>
      </c>
      <c r="D208" s="125"/>
      <c r="E208" s="125">
        <v>100</v>
      </c>
      <c r="F208" s="125">
        <v>100</v>
      </c>
      <c r="G208" s="125"/>
      <c r="H208" s="125">
        <f>I208</f>
        <v>100</v>
      </c>
      <c r="I208" s="125">
        <f>I204/I202*100</f>
        <v>100</v>
      </c>
      <c r="J208" s="6"/>
    </row>
    <row r="209" ht="23.25" customHeight="1"/>
    <row r="210" spans="1:10" ht="53.25" customHeight="1">
      <c r="A210" s="325" t="s">
        <v>355</v>
      </c>
      <c r="B210" s="326"/>
      <c r="H210" s="329" t="s">
        <v>352</v>
      </c>
      <c r="I210" s="330"/>
      <c r="J210" s="330"/>
    </row>
    <row r="211" spans="1:2" ht="15.75">
      <c r="A211" s="9"/>
      <c r="B211" s="10"/>
    </row>
    <row r="212" ht="1.5" customHeight="1">
      <c r="J212" s="11"/>
    </row>
    <row r="213" ht="15.75" hidden="1"/>
    <row r="214" ht="15.75" hidden="1">
      <c r="A214" s="8"/>
    </row>
    <row r="215" ht="1.5" customHeight="1" hidden="1"/>
    <row r="216" ht="15.75" hidden="1"/>
    <row r="217" ht="15.75" hidden="1"/>
    <row r="218" ht="15.75" hidden="1"/>
    <row r="219" ht="15.75" hidden="1"/>
    <row r="220" ht="15.75" hidden="1"/>
    <row r="221" ht="15.75" hidden="1"/>
    <row r="222" ht="15.75" hidden="1"/>
    <row r="223" ht="15.75" hidden="1"/>
    <row r="224" ht="14.25" customHeight="1" hidden="1"/>
    <row r="225" ht="15.75" hidden="1"/>
    <row r="226" ht="15.75" hidden="1"/>
    <row r="227" ht="15.75" hidden="1"/>
    <row r="228" ht="15.75" hidden="1"/>
    <row r="229" ht="15.75" hidden="1"/>
    <row r="230" ht="15.75" hidden="1"/>
    <row r="231" ht="15.75" hidden="1"/>
    <row r="232" ht="15.75" hidden="1"/>
    <row r="233" ht="15.75" hidden="1"/>
  </sheetData>
  <sheetProtection/>
  <mergeCells count="32">
    <mergeCell ref="A5:J5"/>
    <mergeCell ref="F3:J3"/>
    <mergeCell ref="C15:C16"/>
    <mergeCell ref="H15:H16"/>
    <mergeCell ref="F1:J1"/>
    <mergeCell ref="E8:E9"/>
    <mergeCell ref="B7:D7"/>
    <mergeCell ref="B8:B9"/>
    <mergeCell ref="C8:D8"/>
    <mergeCell ref="E7:G7"/>
    <mergeCell ref="H8:H9"/>
    <mergeCell ref="F2:J2"/>
    <mergeCell ref="A170:J170"/>
    <mergeCell ref="B15:B16"/>
    <mergeCell ref="F8:G8"/>
    <mergeCell ref="I8:J8"/>
    <mergeCell ref="H7:J7"/>
    <mergeCell ref="A7:A9"/>
    <mergeCell ref="D15:D16"/>
    <mergeCell ref="A11:J11"/>
    <mergeCell ref="A210:B210"/>
    <mergeCell ref="A90:J90"/>
    <mergeCell ref="A132:J132"/>
    <mergeCell ref="E15:E16"/>
    <mergeCell ref="F15:F16"/>
    <mergeCell ref="H210:J210"/>
    <mergeCell ref="J15:J16"/>
    <mergeCell ref="A185:J185"/>
    <mergeCell ref="G15:G16"/>
    <mergeCell ref="I15:I16"/>
    <mergeCell ref="A12:J12"/>
    <mergeCell ref="A15:A16"/>
  </mergeCells>
  <printOptions/>
  <pageMargins left="0.7086614173228347" right="0.7086614173228347" top="1.3385826771653544" bottom="0.7480314960629921" header="0.31496062992125984" footer="0.31496062992125984"/>
  <pageSetup horizontalDpi="600" verticalDpi="600" orientation="landscape" paperSize="9" scale="75" r:id="rId1"/>
  <rowBreaks count="2" manualBreakCount="2">
    <brk id="20" max="255" man="1"/>
    <brk id="185" max="255" man="1"/>
  </rowBreaks>
</worksheet>
</file>

<file path=xl/worksheets/sheet4.xml><?xml version="1.0" encoding="utf-8"?>
<worksheet xmlns="http://schemas.openxmlformats.org/spreadsheetml/2006/main" xmlns:r="http://schemas.openxmlformats.org/officeDocument/2006/relationships">
  <dimension ref="A1:I19"/>
  <sheetViews>
    <sheetView tabSelected="1" zoomScalePageLayoutView="0" workbookViewId="0" topLeftCell="A1">
      <selection activeCell="D2" sqref="D2:E2"/>
    </sheetView>
  </sheetViews>
  <sheetFormatPr defaultColWidth="9.140625" defaultRowHeight="12.75"/>
  <cols>
    <col min="1" max="1" width="31.57421875" style="0" customWidth="1"/>
    <col min="2" max="2" width="22.28125" style="0" customWidth="1"/>
    <col min="3" max="3" width="23.28125" style="0" customWidth="1"/>
    <col min="4" max="4" width="14.00390625" style="0" customWidth="1"/>
    <col min="5" max="5" width="39.421875" style="0" customWidth="1"/>
  </cols>
  <sheetData>
    <row r="1" ht="15.75">
      <c r="E1" s="109" t="s">
        <v>113</v>
      </c>
    </row>
    <row r="2" spans="1:7" ht="131.25" customHeight="1">
      <c r="A2" s="1"/>
      <c r="B2" s="1"/>
      <c r="C2" s="1"/>
      <c r="D2" s="263" t="s">
        <v>362</v>
      </c>
      <c r="E2" s="326"/>
      <c r="F2" s="2"/>
      <c r="G2" s="2"/>
    </row>
    <row r="3" spans="1:7" ht="3" customHeight="1">
      <c r="A3" s="1"/>
      <c r="B3" s="1"/>
      <c r="C3" s="1"/>
      <c r="D3" s="1"/>
      <c r="E3" s="2"/>
      <c r="F3" s="2"/>
      <c r="G3" s="2"/>
    </row>
    <row r="4" spans="1:7" ht="6" customHeight="1">
      <c r="A4" s="1"/>
      <c r="B4" s="1"/>
      <c r="C4" s="1"/>
      <c r="D4" s="1"/>
      <c r="E4" s="2"/>
      <c r="F4" s="2"/>
      <c r="G4" s="2"/>
    </row>
    <row r="5" spans="1:7" ht="47.25" customHeight="1">
      <c r="A5" s="329" t="s">
        <v>225</v>
      </c>
      <c r="B5" s="329"/>
      <c r="C5" s="329"/>
      <c r="D5" s="329"/>
      <c r="E5" s="329"/>
      <c r="F5" s="329"/>
      <c r="G5" s="329"/>
    </row>
    <row r="6" spans="1:7" ht="12" customHeight="1">
      <c r="A6" s="1"/>
      <c r="B6" s="1"/>
      <c r="C6" s="1"/>
      <c r="D6" s="1"/>
      <c r="E6" s="3" t="s">
        <v>6</v>
      </c>
      <c r="F6" s="1"/>
      <c r="G6" s="1"/>
    </row>
    <row r="7" spans="1:7" ht="15.75">
      <c r="A7" s="327" t="s">
        <v>82</v>
      </c>
      <c r="B7" s="340" t="s">
        <v>83</v>
      </c>
      <c r="C7" s="341"/>
      <c r="D7" s="342"/>
      <c r="E7" s="264" t="s">
        <v>84</v>
      </c>
      <c r="F7" s="1"/>
      <c r="G7" s="1"/>
    </row>
    <row r="8" spans="1:9" ht="15.75">
      <c r="A8" s="331"/>
      <c r="B8" s="106" t="s">
        <v>85</v>
      </c>
      <c r="C8" s="106" t="s">
        <v>86</v>
      </c>
      <c r="D8" s="106" t="s">
        <v>87</v>
      </c>
      <c r="E8" s="343"/>
      <c r="F8" s="1"/>
      <c r="G8" s="1"/>
      <c r="I8" t="s">
        <v>106</v>
      </c>
    </row>
    <row r="9" spans="1:7" ht="13.5" customHeight="1">
      <c r="A9" s="331"/>
      <c r="B9" s="107">
        <v>2022</v>
      </c>
      <c r="C9" s="107">
        <v>2023</v>
      </c>
      <c r="D9" s="107">
        <v>2024</v>
      </c>
      <c r="E9" s="344"/>
      <c r="F9" s="1"/>
      <c r="G9" s="1"/>
    </row>
    <row r="10" spans="1:7" ht="30.75" customHeight="1">
      <c r="A10" s="4" t="s">
        <v>88</v>
      </c>
      <c r="B10" s="5">
        <f>SUM(B11:B15)</f>
        <v>131204.37999999998</v>
      </c>
      <c r="C10" s="5">
        <f>SUM(C11:C15)</f>
        <v>269648</v>
      </c>
      <c r="D10" s="5">
        <f>SUM(D11:D15)</f>
        <v>459669.05999999994</v>
      </c>
      <c r="E10" s="5">
        <f>B10+C10+D10</f>
        <v>860521.44</v>
      </c>
      <c r="F10" s="1"/>
      <c r="G10" s="1"/>
    </row>
    <row r="11" spans="1:7" ht="15.75">
      <c r="A11" s="6" t="s">
        <v>89</v>
      </c>
      <c r="B11" s="5">
        <v>0</v>
      </c>
      <c r="C11" s="5">
        <v>0</v>
      </c>
      <c r="D11" s="5">
        <v>0</v>
      </c>
      <c r="E11" s="5">
        <f aca="true" t="shared" si="0" ref="E11:E16">SUM(B11:D11)</f>
        <v>0</v>
      </c>
      <c r="F11" s="1"/>
      <c r="G11" s="1"/>
    </row>
    <row r="12" spans="1:7" ht="14.25" customHeight="1">
      <c r="A12" s="6" t="s">
        <v>90</v>
      </c>
      <c r="B12" s="5">
        <v>0</v>
      </c>
      <c r="C12" s="5">
        <v>0</v>
      </c>
      <c r="D12" s="5">
        <v>0</v>
      </c>
      <c r="E12" s="5">
        <f t="shared" si="0"/>
        <v>0</v>
      </c>
      <c r="F12" s="1"/>
      <c r="G12" s="1"/>
    </row>
    <row r="13" spans="1:7" ht="30" customHeight="1">
      <c r="A13" s="19" t="s">
        <v>163</v>
      </c>
      <c r="B13" s="5">
        <f>Додаток3!E10+Додаток3!D10</f>
        <v>118583.07999999999</v>
      </c>
      <c r="C13" s="5">
        <f>Додаток3!H10+Додаток3!G10</f>
        <v>178632.80000000002</v>
      </c>
      <c r="D13" s="5">
        <f>Додаток3!K10+Додаток3!J10</f>
        <v>220504.46</v>
      </c>
      <c r="E13" s="5">
        <f t="shared" si="0"/>
        <v>517720.33999999997</v>
      </c>
      <c r="F13" s="1"/>
      <c r="G13" s="1"/>
    </row>
    <row r="14" spans="1:7" ht="15.75" customHeight="1">
      <c r="A14" s="19" t="s">
        <v>51</v>
      </c>
      <c r="B14" s="5">
        <f>Додаток3!E17+Додаток3!E19+Додаток3!E21</f>
        <v>0</v>
      </c>
      <c r="C14" s="5">
        <f>Додаток3!F17+Додаток3!F19+Додаток3!F21</f>
        <v>71176</v>
      </c>
      <c r="D14" s="5">
        <f>Додаток3!K13+Додаток3!K17+Додаток3!K19+Додаток3!K21</f>
        <v>231260</v>
      </c>
      <c r="E14" s="5">
        <f t="shared" si="0"/>
        <v>302436</v>
      </c>
      <c r="F14" s="1"/>
      <c r="G14" s="1"/>
    </row>
    <row r="15" spans="1:7" ht="15" customHeight="1">
      <c r="A15" s="4" t="s">
        <v>97</v>
      </c>
      <c r="B15" s="5">
        <f>B16</f>
        <v>12621.3</v>
      </c>
      <c r="C15" s="5">
        <f>C16</f>
        <v>19839.2</v>
      </c>
      <c r="D15" s="5">
        <f>D16</f>
        <v>7904.6</v>
      </c>
      <c r="E15" s="5">
        <f t="shared" si="0"/>
        <v>40365.1</v>
      </c>
      <c r="F15" s="1"/>
      <c r="G15" s="1"/>
    </row>
    <row r="16" spans="1:7" ht="30" customHeight="1">
      <c r="A16" s="110" t="s">
        <v>98</v>
      </c>
      <c r="B16" s="5">
        <f>Додаток3!C15+Додаток3!C23+Додаток3!C26+Додаток3!C28+Додаток3!D35</f>
        <v>12621.3</v>
      </c>
      <c r="C16" s="5">
        <f>Додаток3!F15+Додаток3!F23+Додаток3!F26+Додаток3!F28+Додаток3!F35</f>
        <v>19839.2</v>
      </c>
      <c r="D16" s="5">
        <f>Додаток3!I15+Додаток3!I23+Додаток3!I26+Додаток3!I28+Додаток3!I35</f>
        <v>7904.6</v>
      </c>
      <c r="E16" s="5">
        <f t="shared" si="0"/>
        <v>40365.1</v>
      </c>
      <c r="F16" s="1"/>
      <c r="G16" s="1"/>
    </row>
    <row r="17" spans="1:7" ht="12" customHeight="1">
      <c r="A17" s="7"/>
      <c r="B17" s="108"/>
      <c r="C17" s="108"/>
      <c r="D17" s="108"/>
      <c r="E17" s="108"/>
      <c r="F17" s="1"/>
      <c r="G17" s="1"/>
    </row>
    <row r="18" spans="1:7" ht="61.5" customHeight="1">
      <c r="A18" s="345" t="s">
        <v>353</v>
      </c>
      <c r="B18" s="326"/>
      <c r="C18" s="1"/>
      <c r="D18" s="1"/>
      <c r="E18" s="314" t="s">
        <v>352</v>
      </c>
      <c r="F18" s="338"/>
      <c r="G18" s="338"/>
    </row>
    <row r="19" ht="15" customHeight="1">
      <c r="A19" s="114"/>
    </row>
  </sheetData>
  <sheetProtection/>
  <mergeCells count="7">
    <mergeCell ref="D2:E2"/>
    <mergeCell ref="E18:G18"/>
    <mergeCell ref="A5:G5"/>
    <mergeCell ref="A7:A9"/>
    <mergeCell ref="B7:D7"/>
    <mergeCell ref="E7:E9"/>
    <mergeCell ref="A18:B1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Чірка Інна Вікторівна</cp:lastModifiedBy>
  <cp:lastPrinted>2022-06-10T06:41:02Z</cp:lastPrinted>
  <dcterms:created xsi:type="dcterms:W3CDTF">1996-10-08T23:32:33Z</dcterms:created>
  <dcterms:modified xsi:type="dcterms:W3CDTF">2022-06-16T10:58:58Z</dcterms:modified>
  <cp:category/>
  <cp:version/>
  <cp:contentType/>
  <cp:contentStatus/>
</cp:coreProperties>
</file>