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a_l\Desktop\карантин\Оприлюднення\на_оприлюд\"/>
    </mc:Choice>
  </mc:AlternateContent>
  <bookViews>
    <workbookView xWindow="-108" yWindow="-108" windowWidth="20856" windowHeight="11208"/>
  </bookViews>
  <sheets>
    <sheet name="Додаток" sheetId="1" r:id="rId1"/>
    <sheet name="порівн табл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Додаток!$27:$29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Додаток!$A$1:$G$149</definedName>
    <definedName name="_xlnm.Print_Area" localSheetId="1">'порівн табл'!$A$1:$F$18</definedName>
    <definedName name="п" localSheetId="1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>#REF!</definedName>
    <definedName name="т">[32]Inform!$E$6</definedName>
    <definedName name="тариф">[33]Inform!$G$2</definedName>
    <definedName name="уйцукйцуйу" localSheetId="1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 localSheetId="1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G45" i="1"/>
  <c r="G79" i="1" l="1"/>
  <c r="E4" i="3"/>
  <c r="E5" i="3"/>
  <c r="E6" i="3"/>
  <c r="E7" i="3"/>
  <c r="E8" i="3"/>
  <c r="E9" i="3"/>
  <c r="E10" i="3"/>
  <c r="E11" i="3"/>
  <c r="E12" i="3"/>
  <c r="E13" i="3"/>
  <c r="E14" i="3"/>
  <c r="E15" i="3"/>
  <c r="E39" i="1" l="1"/>
  <c r="C140" i="1"/>
  <c r="C141" i="1"/>
  <c r="C142" i="1"/>
  <c r="C143" i="1"/>
  <c r="C144" i="1"/>
  <c r="C139" i="1"/>
  <c r="G53" i="1"/>
  <c r="G55" i="1"/>
  <c r="C74" i="1"/>
  <c r="C54" i="1"/>
  <c r="C51" i="1" s="1"/>
  <c r="C103" i="1" l="1"/>
  <c r="D103" i="1"/>
  <c r="G49" i="1"/>
  <c r="D51" i="1"/>
  <c r="F49" i="1"/>
  <c r="E140" i="1" l="1"/>
  <c r="E141" i="1"/>
  <c r="E142" i="1"/>
  <c r="E143" i="1"/>
  <c r="E144" i="1"/>
  <c r="E139" i="1"/>
  <c r="E126" i="1" l="1"/>
  <c r="E125" i="1"/>
  <c r="E103" i="1"/>
  <c r="E64" i="1"/>
  <c r="E54" i="1" l="1"/>
  <c r="E35" i="1"/>
  <c r="D44" i="1"/>
  <c r="E44" i="1"/>
  <c r="C44" i="1"/>
  <c r="F45" i="1"/>
  <c r="D48" i="1"/>
  <c r="E48" i="1"/>
  <c r="C48" i="1"/>
  <c r="E51" i="1" l="1"/>
  <c r="G54" i="1"/>
  <c r="C64" i="1"/>
  <c r="F132" i="1" l="1"/>
  <c r="F133" i="1"/>
  <c r="F134" i="1"/>
  <c r="F135" i="1"/>
  <c r="F136" i="1"/>
  <c r="F137" i="1"/>
  <c r="D84" i="1"/>
  <c r="E84" i="1"/>
  <c r="C84" i="1"/>
  <c r="E74" i="1"/>
  <c r="D35" i="1"/>
  <c r="C35" i="1"/>
  <c r="C86" i="1" l="1"/>
  <c r="E86" i="1"/>
  <c r="C112" i="1"/>
  <c r="F43" i="1"/>
  <c r="F44" i="1"/>
  <c r="C32" i="1"/>
  <c r="C50" i="1" s="1"/>
  <c r="C99" i="1" s="1"/>
  <c r="C87" i="1" l="1"/>
  <c r="C100" i="1"/>
  <c r="E100" i="1"/>
  <c r="D112" i="1" l="1"/>
  <c r="F47" i="1" l="1"/>
  <c r="G47" i="1"/>
  <c r="E112" i="1" l="1"/>
  <c r="G44" i="1" l="1"/>
  <c r="G33" i="1"/>
  <c r="G34" i="1"/>
  <c r="D32" i="1"/>
  <c r="D50" i="1" s="1"/>
  <c r="D99" i="1" s="1"/>
  <c r="F33" i="1"/>
  <c r="F34" i="1"/>
  <c r="E32" i="1" l="1"/>
  <c r="E50" i="1" s="1"/>
  <c r="E87" i="1" s="1"/>
  <c r="G50" i="1" l="1"/>
  <c r="E99" i="1"/>
  <c r="F50" i="1"/>
  <c r="G113" i="1" l="1"/>
  <c r="G114" i="1"/>
  <c r="G110" i="1"/>
  <c r="G108" i="1"/>
  <c r="G42" i="1"/>
  <c r="G43" i="1"/>
  <c r="G40" i="1"/>
  <c r="G37" i="1"/>
  <c r="F108" i="1"/>
  <c r="F37" i="1"/>
  <c r="G90" i="1"/>
  <c r="G94" i="1"/>
  <c r="G93" i="1"/>
  <c r="F36" i="1"/>
  <c r="F38" i="1"/>
  <c r="F39" i="1"/>
  <c r="D131" i="1" l="1"/>
  <c r="G111" i="1" l="1"/>
  <c r="E131" i="1" l="1"/>
  <c r="F32" i="1" l="1"/>
  <c r="F40" i="1" l="1"/>
  <c r="G36" i="1"/>
  <c r="G38" i="1"/>
  <c r="G39" i="1"/>
  <c r="F41" i="1"/>
  <c r="G41" i="1"/>
  <c r="F42" i="1"/>
  <c r="G48" i="1"/>
  <c r="F84" i="1"/>
  <c r="G84" i="1"/>
  <c r="G85" i="1"/>
  <c r="C89" i="1"/>
  <c r="D89" i="1"/>
  <c r="E89" i="1"/>
  <c r="F91" i="1"/>
  <c r="G91" i="1"/>
  <c r="F92" i="1"/>
  <c r="G92" i="1"/>
  <c r="F95" i="1"/>
  <c r="G95" i="1"/>
  <c r="F96" i="1"/>
  <c r="G96" i="1"/>
  <c r="F97" i="1"/>
  <c r="G97" i="1"/>
  <c r="F106" i="1"/>
  <c r="G106" i="1"/>
  <c r="C109" i="1"/>
  <c r="E109" i="1"/>
  <c r="E115" i="1" s="1"/>
  <c r="F110" i="1"/>
  <c r="F111" i="1"/>
  <c r="F112" i="1"/>
  <c r="G112" i="1"/>
  <c r="F113" i="1"/>
  <c r="F114" i="1"/>
  <c r="H116" i="1"/>
  <c r="C117" i="1"/>
  <c r="E117" i="1"/>
  <c r="E138" i="1" s="1"/>
  <c r="C124" i="1"/>
  <c r="C102" i="1" s="1"/>
  <c r="D124" i="1"/>
  <c r="H124" i="1"/>
  <c r="G125" i="1"/>
  <c r="F125" i="1"/>
  <c r="F126" i="1"/>
  <c r="G126" i="1"/>
  <c r="F127" i="1"/>
  <c r="G127" i="1"/>
  <c r="F128" i="1"/>
  <c r="G129" i="1"/>
  <c r="F129" i="1"/>
  <c r="F130" i="1"/>
  <c r="G130" i="1"/>
  <c r="C131" i="1"/>
  <c r="C138" i="1" s="1"/>
  <c r="H131" i="1"/>
  <c r="G132" i="1"/>
  <c r="G133" i="1"/>
  <c r="G135" i="1"/>
  <c r="G136" i="1"/>
  <c r="G137" i="1"/>
  <c r="G145" i="1"/>
  <c r="D104" i="1" l="1"/>
  <c r="C104" i="1"/>
  <c r="C101" i="1"/>
  <c r="E104" i="1"/>
  <c r="E101" i="1"/>
  <c r="F103" i="1"/>
  <c r="F89" i="1"/>
  <c r="F48" i="1"/>
  <c r="G46" i="1"/>
  <c r="D109" i="1"/>
  <c r="I134" i="1"/>
  <c r="G131" i="1"/>
  <c r="G134" i="1"/>
  <c r="F131" i="1"/>
  <c r="I58" i="1"/>
  <c r="G107" i="1"/>
  <c r="F107" i="1"/>
  <c r="F46" i="1"/>
  <c r="G32" i="1"/>
  <c r="G35" i="1"/>
  <c r="F35" i="1"/>
  <c r="G128" i="1"/>
  <c r="E124" i="1"/>
  <c r="G89" i="1"/>
  <c r="G109" i="1" l="1"/>
  <c r="D115" i="1"/>
  <c r="E102" i="1"/>
  <c r="F104" i="1"/>
  <c r="F109" i="1"/>
  <c r="I48" i="1"/>
  <c r="H48" i="1"/>
  <c r="J48" i="1" s="1"/>
  <c r="I52" i="1"/>
  <c r="G124" i="1"/>
  <c r="K124" i="1"/>
  <c r="F124" i="1"/>
  <c r="G115" i="1" l="1"/>
  <c r="F115" i="1"/>
  <c r="L48" i="1"/>
  <c r="K48" i="1"/>
  <c r="M48" i="1" s="1"/>
  <c r="G63" i="1"/>
  <c r="F63" i="1"/>
  <c r="G62" i="1"/>
  <c r="F62" i="1"/>
  <c r="G60" i="1"/>
  <c r="F60" i="1"/>
  <c r="G58" i="1"/>
  <c r="F58" i="1"/>
  <c r="H58" i="1"/>
  <c r="F61" i="1"/>
  <c r="G61" i="1"/>
  <c r="G59" i="1"/>
  <c r="F59" i="1"/>
  <c r="G56" i="1"/>
  <c r="F56" i="1"/>
  <c r="G57" i="1"/>
  <c r="F57" i="1"/>
  <c r="F99" i="1"/>
  <c r="F52" i="1"/>
  <c r="G52" i="1"/>
  <c r="F54" i="1"/>
  <c r="F53" i="1"/>
  <c r="F55" i="1"/>
  <c r="G51" i="1" l="1"/>
  <c r="F51" i="1"/>
  <c r="F68" i="1"/>
  <c r="G68" i="1"/>
  <c r="G66" i="1"/>
  <c r="F66" i="1"/>
  <c r="G72" i="1"/>
  <c r="F72" i="1"/>
  <c r="F71" i="1"/>
  <c r="G71" i="1"/>
  <c r="G70" i="1"/>
  <c r="F70" i="1"/>
  <c r="G69" i="1"/>
  <c r="F69" i="1"/>
  <c r="G65" i="1"/>
  <c r="G67" i="1"/>
  <c r="F67" i="1"/>
  <c r="F65" i="1"/>
  <c r="D64" i="1"/>
  <c r="G64" i="1" l="1"/>
  <c r="F64" i="1"/>
  <c r="G78" i="1"/>
  <c r="G80" i="1"/>
  <c r="F80" i="1"/>
  <c r="G77" i="1"/>
  <c r="F81" i="1"/>
  <c r="G81" i="1"/>
  <c r="F76" i="1"/>
  <c r="G76" i="1"/>
  <c r="D74" i="1"/>
  <c r="D86" i="1" s="1"/>
  <c r="F82" i="1"/>
  <c r="G82" i="1"/>
  <c r="F75" i="1"/>
  <c r="G75" i="1"/>
  <c r="F79" i="1"/>
  <c r="D100" i="1" l="1"/>
  <c r="F100" i="1" s="1"/>
  <c r="D101" i="1"/>
  <c r="F101" i="1" s="1"/>
  <c r="D102" i="1"/>
  <c r="F102" i="1" s="1"/>
  <c r="F74" i="1"/>
  <c r="D87" i="1"/>
  <c r="F87" i="1" s="1"/>
  <c r="F86" i="1"/>
  <c r="G86" i="1"/>
  <c r="G74" i="1"/>
  <c r="D141" i="1"/>
  <c r="D139" i="1"/>
  <c r="D142" i="1"/>
  <c r="D144" i="1"/>
  <c r="D117" i="1"/>
  <c r="F117" i="1" s="1"/>
  <c r="D143" i="1"/>
  <c r="F143" i="1" s="1"/>
  <c r="D140" i="1"/>
  <c r="F140" i="1" s="1"/>
  <c r="F123" i="1"/>
  <c r="G123" i="1"/>
  <c r="F119" i="1"/>
  <c r="G119" i="1"/>
  <c r="F122" i="1"/>
  <c r="G122" i="1"/>
  <c r="F118" i="1"/>
  <c r="G118" i="1"/>
  <c r="F121" i="1"/>
  <c r="G121" i="1"/>
  <c r="F120" i="1"/>
  <c r="G120" i="1"/>
  <c r="G142" i="1" l="1"/>
  <c r="F142" i="1"/>
  <c r="F139" i="1"/>
  <c r="G139" i="1"/>
  <c r="G141" i="1"/>
  <c r="F141" i="1"/>
  <c r="G144" i="1"/>
  <c r="F144" i="1"/>
  <c r="G117" i="1"/>
  <c r="G143" i="1"/>
  <c r="G140" i="1"/>
  <c r="D138" i="1"/>
  <c r="F138" i="1" l="1"/>
  <c r="G138" i="1"/>
</calcChain>
</file>

<file path=xl/sharedStrings.xml><?xml version="1.0" encoding="utf-8"?>
<sst xmlns="http://schemas.openxmlformats.org/spreadsheetml/2006/main" count="207" uniqueCount="179">
  <si>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</si>
  <si>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</si>
  <si>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</si>
  <si>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</si>
  <si>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</si>
  <si>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</si>
  <si>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</si>
  <si>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</si>
  <si>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</si>
  <si>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</si>
  <si>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</si>
  <si>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</si>
  <si>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</si>
  <si>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</si>
  <si>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</si>
  <si>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</si>
  <si>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</si>
  <si>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</si>
  <si>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</si>
  <si>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</si>
  <si>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</si>
  <si>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</si>
  <si>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</si>
  <si>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</si>
  <si>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</si>
  <si>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</si>
  <si>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</si>
  <si>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</si>
  <si>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</si>
  <si>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</si>
  <si>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</si>
  <si>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</si>
  <si>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</si>
  <si>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</si>
  <si>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</si>
  <si>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</si>
  <si>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</si>
  <si>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</si>
  <si>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</si>
  <si>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</si>
  <si>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</si>
  <si>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</si>
  <si>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</si>
  <si>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</si>
  <si>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</si>
  <si>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</si>
  <si>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</si>
  <si>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</si>
  <si>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</si>
  <si>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</si>
  <si>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</si>
  <si>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</si>
  <si>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</si>
  <si>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</si>
  <si>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</si>
  <si>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</si>
  <si>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</si>
  <si>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</si>
  <si>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</si>
  <si>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</si>
  <si>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</si>
  <si>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</si>
  <si>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</si>
  <si>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</si>
  <si>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</si>
  <si>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</si>
  <si>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</si>
  <si>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</si>
  <si>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</si>
  <si>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</si>
  <si>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</si>
  <si>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</si>
  <si>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</si>
  <si>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</si>
  <si>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</si>
  <si>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</si>
  <si>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</si>
  <si>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</si>
  <si>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</si>
  <si>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</si>
  <si>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</si>
  <si>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</si>
  <si>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</si>
  <si>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</si>
  <si>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</si>
  <si>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</si>
  <si>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</si>
  <si>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</si>
  <si>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</si>
  <si>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</si>
  <si>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</si>
  <si>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</si>
  <si>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</si>
  <si>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</si>
  <si>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</si>
  <si>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</si>
  <si>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</si>
  <si>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</si>
  <si>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</si>
  <si>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</si>
  <si>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</si>
  <si>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</si>
  <si>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</si>
  <si>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</si>
  <si>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</si>
  <si>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</si>
  <si>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</si>
  <si>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</si>
  <si>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</si>
  <si>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</si>
  <si>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</si>
  <si>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</si>
  <si>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</si>
  <si>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</si>
  <si>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</si>
  <si>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</si>
  <si>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</si>
  <si>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</si>
  <si>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</si>
  <si>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</si>
  <si>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</si>
  <si>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</si>
  <si>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</si>
  <si>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</si>
  <si>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</si>
  <si>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</si>
  <si>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</si>
  <si>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</si>
  <si>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</si>
  <si>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</si>
  <si>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</si>
  <si>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</si>
  <si>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Інші ( повернення лікарняних, коштів НСЗУ тощо)</t>
  </si>
  <si>
    <t>Комунальне некомерційне підприємство "Центр первинної медико - санітарної допомоги №2" Сумської міської ради</t>
  </si>
  <si>
    <t>комунальне підприємство</t>
  </si>
  <si>
    <t>м.Суми</t>
  </si>
  <si>
    <t>охорона здоров'я</t>
  </si>
  <si>
    <t>комунальна</t>
  </si>
  <si>
    <t>40022, Сумська обл., місто Суми, вулиця Привокзальна, будинок 3-а</t>
  </si>
  <si>
    <t>Івженко Ганна Іванівна</t>
  </si>
  <si>
    <t>за 2020 рік</t>
  </si>
  <si>
    <t>Л.О.Цюкало</t>
  </si>
  <si>
    <t>86.21</t>
  </si>
  <si>
    <t>Додаток №1 до аналітичної довідки</t>
  </si>
  <si>
    <t>Відхилення</t>
  </si>
  <si>
    <t>Пояснення</t>
  </si>
  <si>
    <t>Чистий дохід від реалізації продукції (товарів, робіт, послуг)</t>
  </si>
  <si>
    <t xml:space="preserve">Інші доходи </t>
  </si>
  <si>
    <t>Дохід від амортизації та оприбуткування відходів</t>
  </si>
  <si>
    <t xml:space="preserve">Інші фінансові доходи  </t>
  </si>
  <si>
    <t>Собівартість реалізованої продукції (товарів, робіт, послуг)</t>
  </si>
  <si>
    <t>Відхилення фактичного показника від запланованого відбулось за рахунок економії заробітної плати з нарахуваннями, комунальних послуг тощо. Крім, того у звязку із необхідністю змін в бухгалтерському обліку в частині перенесення фактичних витрат по відшкодуванню пільгових рецептів з собівартості до інших операційних витрат, при цьому плановий показник за І квартал 2020 року залишився.</t>
  </si>
  <si>
    <t>Адміністративні витрати</t>
  </si>
  <si>
    <t>Відхилення фактичного  показника від запланованого відбулось за рахунок економії заробітної плати, комунальних послуг, тощо.</t>
  </si>
  <si>
    <t xml:space="preserve">Різниця планувалась у зв’язку із збільшенням  собівартості реалізованої продукції та адміністративних витрат, за рахунок залишку коштів, що утворився на початок року. </t>
  </si>
  <si>
    <t>Середньооблікова чисельність осіб</t>
  </si>
  <si>
    <t>Фонд оплати праці, тис. гривень</t>
  </si>
  <si>
    <t>Витрати на оплату праці, тис. гривень</t>
  </si>
  <si>
    <t>Середньомісячні витрати на оплату праці одного працівника (грн)</t>
  </si>
  <si>
    <t>Заступник директора</t>
  </si>
  <si>
    <t>Н.М. Денисенко</t>
  </si>
  <si>
    <t>Головний бухгалтер</t>
  </si>
  <si>
    <t>А.М. Маківська</t>
  </si>
  <si>
    <t>План на 2020 рік, тис.грн.</t>
  </si>
  <si>
    <t>Факт за 2020 рік, тис.грн.</t>
  </si>
  <si>
    <t>За 2020 рік до КНП надійшли кошти в межах запланованого обсягу надходжень</t>
  </si>
  <si>
    <t>Відхилення пов'язані з тим, що були закуплені ТМЦ (підгузки, сечоприймачі, калоприймачі, туберкулін тощо) на прикінці року та ще не витрачені (в дохід відносится тільки факт використання ТМЦ).</t>
  </si>
  <si>
    <t>Дохід від депозиту знизився, у зв'язку зі зменшенням відсоткової ставки</t>
  </si>
  <si>
    <t>Фінансовий результат</t>
  </si>
  <si>
    <t>Відхилення виникло у звязку із змінами в бухгалтерському обліку в частині перенесення фактичних витрат по відшкодуванню пільгових рецептів з собівартості до інших операційних витрат, при цьому плановий показник за І квартал 2020 року залишився у собівартості. Також  неможливо було спрогнозувати виплати по листкам тимчасової непрацездатності,  у зв'язку з довготривалим проведенням рослідувань по захворюванню працівників на Covid-19.</t>
  </si>
  <si>
    <t xml:space="preserve">Додаток </t>
  </si>
  <si>
    <t xml:space="preserve">до проєкту рішення </t>
  </si>
  <si>
    <t>Сумська міська рада</t>
  </si>
  <si>
    <t>Загальна медична практика</t>
  </si>
  <si>
    <t>тис.грн.</t>
  </si>
  <si>
    <t>Одиниця виміру</t>
  </si>
  <si>
    <t>(0542) 788-00, 788-001</t>
  </si>
  <si>
    <t>Виконавчого комітету Сумської міської ради</t>
  </si>
  <si>
    <t>від  18.05.2021  № 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</si>
</sst>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0" fontId="6" fillId="3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0" xfId="0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додаток до звіту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7"/>
  <sheetViews>
    <sheetView tabSelected="1" view="pageBreakPreview" zoomScaleNormal="100" zoomScaleSheetLayoutView="100" workbookViewId="0">
      <pane ySplit="1" topLeftCell="A2" activePane="bottomLeft" state="frozen"/>
      <selection pane="bottomLeft" activeCell="E5" sqref="E5:F5"/>
    </sheetView>
  </sheetViews>
  <sheetFormatPr defaultColWidth="8.88671875" defaultRowHeight="18" x14ac:dyDescent="0.25"/>
  <cols>
    <col min="1" max="1" width="59.33203125" style="1" customWidth="1"/>
    <col min="2" max="2" width="10.88671875" style="2" customWidth="1"/>
    <col min="3" max="3" width="16.44140625" style="2" customWidth="1"/>
    <col min="4" max="4" width="16" style="1" customWidth="1"/>
    <col min="5" max="5" width="15.44140625" style="54" customWidth="1"/>
    <col min="6" max="6" width="18.109375" style="1" customWidth="1"/>
    <col min="7" max="7" width="20.33203125" style="1" customWidth="1"/>
    <col min="8" max="8" width="13.33203125" style="1" hidden="1" customWidth="1"/>
    <col min="9" max="9" width="14.33203125" style="1" hidden="1" customWidth="1"/>
    <col min="10" max="10" width="11.33203125" style="1" hidden="1" customWidth="1"/>
    <col min="11" max="11" width="0" style="1" hidden="1" customWidth="1"/>
    <col min="12" max="12" width="1.33203125" style="1" customWidth="1"/>
    <col min="13" max="13" width="1.44140625" style="1" customWidth="1"/>
    <col min="14" max="14" width="12.88671875" style="1" bestFit="1" customWidth="1"/>
    <col min="15" max="16384" width="8.88671875" style="1"/>
  </cols>
  <sheetData>
    <row r="1" spans="1:7" x14ac:dyDescent="0.25">
      <c r="F1" s="126"/>
      <c r="G1" s="126"/>
    </row>
    <row r="2" spans="1:7" x14ac:dyDescent="0.25">
      <c r="E2" s="54" t="s">
        <v>170</v>
      </c>
      <c r="F2" s="52"/>
      <c r="G2" s="52"/>
    </row>
    <row r="3" spans="1:7" x14ac:dyDescent="0.25">
      <c r="E3" s="54" t="s">
        <v>171</v>
      </c>
      <c r="G3" s="52"/>
    </row>
    <row r="4" spans="1:7" x14ac:dyDescent="0.25">
      <c r="E4" s="123" t="s">
        <v>177</v>
      </c>
      <c r="F4" s="124"/>
      <c r="G4" s="125"/>
    </row>
    <row r="5" spans="1:7" ht="18.75" customHeight="1" x14ac:dyDescent="0.25">
      <c r="E5" s="131"/>
      <c r="F5" s="131"/>
      <c r="G5" s="122"/>
    </row>
    <row r="6" spans="1:7" x14ac:dyDescent="0.25">
      <c r="E6" s="1" t="s">
        <v>178</v>
      </c>
      <c r="F6" s="51"/>
      <c r="G6" s="53"/>
    </row>
    <row r="7" spans="1:7" x14ac:dyDescent="0.25">
      <c r="B7" s="133"/>
      <c r="C7" s="133"/>
      <c r="D7" s="50"/>
      <c r="E7" s="55"/>
      <c r="F7" s="134" t="s">
        <v>63</v>
      </c>
      <c r="G7" s="135"/>
    </row>
    <row r="8" spans="1:7" ht="128.25" customHeight="1" x14ac:dyDescent="0.25">
      <c r="A8" s="47" t="s">
        <v>62</v>
      </c>
      <c r="B8" s="127" t="s">
        <v>133</v>
      </c>
      <c r="C8" s="128"/>
      <c r="D8" s="49" t="s">
        <v>61</v>
      </c>
      <c r="E8" s="58"/>
      <c r="F8" s="129">
        <v>42204729</v>
      </c>
      <c r="G8" s="130"/>
    </row>
    <row r="9" spans="1:7" ht="38.25" customHeight="1" x14ac:dyDescent="0.25">
      <c r="A9" s="47" t="s">
        <v>60</v>
      </c>
      <c r="B9" s="127" t="s">
        <v>134</v>
      </c>
      <c r="C9" s="128"/>
      <c r="D9" s="49" t="s">
        <v>59</v>
      </c>
      <c r="E9" s="101"/>
      <c r="F9" s="129">
        <v>150</v>
      </c>
      <c r="G9" s="130"/>
    </row>
    <row r="10" spans="1:7" ht="24.75" customHeight="1" x14ac:dyDescent="0.25">
      <c r="A10" s="47" t="s">
        <v>58</v>
      </c>
      <c r="B10" s="127" t="s">
        <v>135</v>
      </c>
      <c r="C10" s="128"/>
      <c r="D10" s="49" t="s">
        <v>57</v>
      </c>
      <c r="E10" s="101"/>
      <c r="F10" s="129">
        <v>5910100000</v>
      </c>
      <c r="G10" s="130"/>
    </row>
    <row r="11" spans="1:7" x14ac:dyDescent="0.25">
      <c r="A11" s="47" t="s">
        <v>56</v>
      </c>
      <c r="B11" s="127" t="s">
        <v>172</v>
      </c>
      <c r="C11" s="128"/>
      <c r="D11" s="49" t="s">
        <v>55</v>
      </c>
      <c r="E11" s="58"/>
      <c r="F11" s="129">
        <v>17184</v>
      </c>
      <c r="G11" s="130"/>
    </row>
    <row r="12" spans="1:7" ht="18" customHeight="1" x14ac:dyDescent="0.25">
      <c r="A12" s="47" t="s">
        <v>54</v>
      </c>
      <c r="B12" s="127" t="s">
        <v>136</v>
      </c>
      <c r="C12" s="128"/>
      <c r="D12" s="49" t="s">
        <v>53</v>
      </c>
      <c r="E12" s="58"/>
      <c r="F12" s="129">
        <v>91000</v>
      </c>
      <c r="G12" s="130"/>
    </row>
    <row r="13" spans="1:7" ht="36" customHeight="1" x14ac:dyDescent="0.25">
      <c r="A13" s="47" t="s">
        <v>52</v>
      </c>
      <c r="B13" s="127" t="s">
        <v>173</v>
      </c>
      <c r="C13" s="128"/>
      <c r="D13" s="48" t="s">
        <v>51</v>
      </c>
      <c r="E13" s="58"/>
      <c r="F13" s="129" t="s">
        <v>142</v>
      </c>
      <c r="G13" s="130"/>
    </row>
    <row r="14" spans="1:7" ht="18.75" customHeight="1" x14ac:dyDescent="0.25">
      <c r="A14" s="47" t="s">
        <v>175</v>
      </c>
      <c r="B14" s="127" t="s">
        <v>174</v>
      </c>
      <c r="C14" s="128"/>
      <c r="D14" s="136" t="s">
        <v>50</v>
      </c>
      <c r="E14" s="136"/>
      <c r="F14" s="136"/>
      <c r="G14" s="29"/>
    </row>
    <row r="15" spans="1:7" ht="18.75" customHeight="1" x14ac:dyDescent="0.25">
      <c r="A15" s="47" t="s">
        <v>49</v>
      </c>
      <c r="B15" s="127" t="s">
        <v>137</v>
      </c>
      <c r="C15" s="128"/>
      <c r="D15" s="136" t="s">
        <v>48</v>
      </c>
      <c r="E15" s="136"/>
      <c r="F15" s="136"/>
      <c r="G15" s="41"/>
    </row>
    <row r="16" spans="1:7" ht="18.75" customHeight="1" x14ac:dyDescent="0.25">
      <c r="A16" s="47" t="s">
        <v>47</v>
      </c>
      <c r="B16" s="127" t="s">
        <v>138</v>
      </c>
      <c r="C16" s="127"/>
      <c r="D16" s="127"/>
      <c r="E16" s="127"/>
      <c r="F16" s="127"/>
      <c r="G16" s="128"/>
    </row>
    <row r="17" spans="1:14" ht="18.75" customHeight="1" x14ac:dyDescent="0.25">
      <c r="A17" s="47" t="s">
        <v>46</v>
      </c>
      <c r="B17" s="148" t="s">
        <v>176</v>
      </c>
      <c r="C17" s="148"/>
      <c r="D17" s="102"/>
      <c r="E17" s="103"/>
      <c r="F17" s="102"/>
      <c r="G17" s="104"/>
    </row>
    <row r="18" spans="1:14" ht="18.75" customHeight="1" x14ac:dyDescent="0.25">
      <c r="A18" s="47" t="s">
        <v>45</v>
      </c>
      <c r="B18" s="127" t="s">
        <v>139</v>
      </c>
      <c r="C18" s="127"/>
      <c r="D18" s="127"/>
      <c r="E18" s="127"/>
      <c r="F18" s="105"/>
      <c r="G18" s="97"/>
    </row>
    <row r="19" spans="1:14" ht="18.75" customHeight="1" x14ac:dyDescent="0.25">
      <c r="A19" s="80"/>
      <c r="B19" s="81"/>
      <c r="C19" s="81"/>
      <c r="D19" s="81"/>
      <c r="E19" s="81"/>
      <c r="F19" s="82"/>
      <c r="G19" s="82"/>
    </row>
    <row r="20" spans="1:14" ht="14.25" customHeight="1" x14ac:dyDescent="0.25"/>
    <row r="21" spans="1:14" x14ac:dyDescent="0.25">
      <c r="A21" s="139" t="s">
        <v>44</v>
      </c>
      <c r="B21" s="140"/>
      <c r="C21" s="140"/>
      <c r="D21" s="140"/>
      <c r="E21" s="140"/>
      <c r="F21" s="140"/>
      <c r="G21" s="140"/>
    </row>
    <row r="22" spans="1:14" x14ac:dyDescent="0.25">
      <c r="A22" s="139" t="s">
        <v>43</v>
      </c>
      <c r="B22" s="139"/>
      <c r="C22" s="139"/>
      <c r="D22" s="139"/>
      <c r="E22" s="139"/>
      <c r="F22" s="139"/>
      <c r="G22" s="139"/>
    </row>
    <row r="23" spans="1:14" x14ac:dyDescent="0.25">
      <c r="A23" s="144" t="s">
        <v>140</v>
      </c>
      <c r="B23" s="144"/>
      <c r="C23" s="144"/>
      <c r="D23" s="144"/>
      <c r="E23" s="144"/>
      <c r="F23" s="144"/>
      <c r="G23" s="144"/>
    </row>
    <row r="24" spans="1:14" x14ac:dyDescent="0.25">
      <c r="A24" s="141" t="s">
        <v>42</v>
      </c>
      <c r="B24" s="141"/>
      <c r="C24" s="141"/>
      <c r="D24" s="141"/>
      <c r="E24" s="141"/>
      <c r="F24" s="141"/>
      <c r="G24" s="141"/>
    </row>
    <row r="25" spans="1:14" ht="12.75" customHeight="1" x14ac:dyDescent="0.25">
      <c r="A25" s="141"/>
      <c r="B25" s="141"/>
      <c r="C25" s="141"/>
      <c r="D25" s="141"/>
      <c r="E25" s="141"/>
      <c r="F25" s="141"/>
      <c r="G25" s="141"/>
    </row>
    <row r="26" spans="1:14" x14ac:dyDescent="0.25">
      <c r="A26" s="45"/>
      <c r="B26" s="46"/>
      <c r="C26" s="45"/>
      <c r="D26" s="45"/>
      <c r="E26" s="56"/>
      <c r="F26" s="45"/>
      <c r="G26" s="45" t="s">
        <v>41</v>
      </c>
    </row>
    <row r="27" spans="1:14" s="43" customFormat="1" ht="18.75" customHeight="1" x14ac:dyDescent="0.25">
      <c r="A27" s="145" t="s">
        <v>40</v>
      </c>
      <c r="B27" s="132" t="s">
        <v>39</v>
      </c>
      <c r="C27" s="132" t="s">
        <v>88</v>
      </c>
      <c r="D27" s="143" t="s">
        <v>89</v>
      </c>
      <c r="E27" s="143"/>
      <c r="F27" s="143"/>
      <c r="G27" s="143"/>
    </row>
    <row r="28" spans="1:14" s="43" customFormat="1" ht="29.25" customHeight="1" x14ac:dyDescent="0.25">
      <c r="A28" s="145"/>
      <c r="B28" s="132"/>
      <c r="C28" s="132"/>
      <c r="D28" s="44" t="s">
        <v>38</v>
      </c>
      <c r="E28" s="57" t="s">
        <v>37</v>
      </c>
      <c r="F28" s="44" t="s">
        <v>36</v>
      </c>
      <c r="G28" s="44" t="s">
        <v>35</v>
      </c>
    </row>
    <row r="29" spans="1:14" x14ac:dyDescent="0.25">
      <c r="A29" s="31">
        <v>1</v>
      </c>
      <c r="B29" s="29">
        <v>2</v>
      </c>
      <c r="C29" s="29">
        <v>3</v>
      </c>
      <c r="D29" s="29">
        <v>5</v>
      </c>
      <c r="E29" s="58">
        <v>6</v>
      </c>
      <c r="F29" s="29">
        <v>7</v>
      </c>
      <c r="G29" s="29">
        <v>8</v>
      </c>
    </row>
    <row r="30" spans="1:14" x14ac:dyDescent="0.25">
      <c r="A30" s="142" t="s">
        <v>34</v>
      </c>
      <c r="B30" s="142"/>
      <c r="C30" s="142"/>
      <c r="D30" s="142"/>
      <c r="E30" s="142"/>
      <c r="F30" s="142"/>
      <c r="G30" s="142"/>
    </row>
    <row r="31" spans="1:14" s="40" customFormat="1" ht="18.75" customHeight="1" x14ac:dyDescent="0.25">
      <c r="A31" s="147" t="s">
        <v>33</v>
      </c>
      <c r="B31" s="147"/>
      <c r="C31" s="147"/>
      <c r="D31" s="147"/>
      <c r="E31" s="147"/>
      <c r="F31" s="147"/>
      <c r="G31" s="147"/>
    </row>
    <row r="32" spans="1:14" s="40" customFormat="1" ht="42" customHeight="1" x14ac:dyDescent="0.25">
      <c r="A32" s="16" t="s">
        <v>81</v>
      </c>
      <c r="B32" s="25">
        <v>1000</v>
      </c>
      <c r="C32" s="62">
        <f>C33+C34</f>
        <v>62794.2</v>
      </c>
      <c r="D32" s="71">
        <f>D33+D34</f>
        <v>66381.5</v>
      </c>
      <c r="E32" s="63">
        <f>E33+E34</f>
        <v>66381.5</v>
      </c>
      <c r="F32" s="62">
        <f t="shared" ref="F32:F39" si="0">E32-D32</f>
        <v>0</v>
      </c>
      <c r="G32" s="62">
        <f>E32*100/D32</f>
        <v>100</v>
      </c>
      <c r="N32" s="42"/>
    </row>
    <row r="33" spans="1:14" s="40" customFormat="1" ht="33" customHeight="1" x14ac:dyDescent="0.25">
      <c r="A33" s="34" t="s">
        <v>90</v>
      </c>
      <c r="B33" s="36">
        <v>1001</v>
      </c>
      <c r="C33" s="66">
        <v>62794.2</v>
      </c>
      <c r="D33" s="78">
        <v>66381.5</v>
      </c>
      <c r="E33" s="68">
        <v>66381.5</v>
      </c>
      <c r="F33" s="66">
        <f t="shared" si="0"/>
        <v>0</v>
      </c>
      <c r="G33" s="66">
        <f t="shared" ref="G33:G34" si="1">E33*100/D33</f>
        <v>100</v>
      </c>
      <c r="N33" s="42"/>
    </row>
    <row r="34" spans="1:14" s="40" customFormat="1" ht="24.75" customHeight="1" x14ac:dyDescent="0.25">
      <c r="A34" s="34" t="s">
        <v>91</v>
      </c>
      <c r="B34" s="36">
        <v>1002</v>
      </c>
      <c r="C34" s="66"/>
      <c r="D34" s="78"/>
      <c r="E34" s="75"/>
      <c r="F34" s="66">
        <f t="shared" si="0"/>
        <v>0</v>
      </c>
      <c r="G34" s="76" t="e">
        <f t="shared" si="1"/>
        <v>#DIV/0!</v>
      </c>
      <c r="N34" s="42"/>
    </row>
    <row r="35" spans="1:14" s="40" customFormat="1" x14ac:dyDescent="0.25">
      <c r="A35" s="16" t="s">
        <v>92</v>
      </c>
      <c r="B35" s="25">
        <v>1010</v>
      </c>
      <c r="C35" s="62">
        <f>SUM(C36:C43)</f>
        <v>10307.200000000001</v>
      </c>
      <c r="D35" s="62">
        <f t="shared" ref="D35" si="2">SUM(D36:D43)</f>
        <v>11512.1</v>
      </c>
      <c r="E35" s="62">
        <f>SUM(E36:E43)</f>
        <v>11325.7</v>
      </c>
      <c r="F35" s="62">
        <f t="shared" si="0"/>
        <v>-186.39999999999964</v>
      </c>
      <c r="G35" s="62">
        <f>E35*100/D35</f>
        <v>98.380834078925645</v>
      </c>
    </row>
    <row r="36" spans="1:14" s="40" customFormat="1" ht="36" x14ac:dyDescent="0.25">
      <c r="A36" s="79" t="s">
        <v>93</v>
      </c>
      <c r="B36" s="18">
        <v>1011</v>
      </c>
      <c r="C36" s="66">
        <v>43.1</v>
      </c>
      <c r="D36" s="67">
        <v>29.5</v>
      </c>
      <c r="E36" s="68">
        <v>25.8</v>
      </c>
      <c r="F36" s="64">
        <f t="shared" si="0"/>
        <v>-3.6999999999999993</v>
      </c>
      <c r="G36" s="66">
        <f>E36*100/D36</f>
        <v>87.457627118644069</v>
      </c>
    </row>
    <row r="37" spans="1:14" s="40" customFormat="1" x14ac:dyDescent="0.25">
      <c r="A37" s="79" t="s">
        <v>94</v>
      </c>
      <c r="B37" s="18">
        <v>1012</v>
      </c>
      <c r="C37" s="66"/>
      <c r="D37" s="67">
        <v>0</v>
      </c>
      <c r="E37" s="68"/>
      <c r="F37" s="64">
        <f t="shared" si="0"/>
        <v>0</v>
      </c>
      <c r="G37" s="76" t="e">
        <f>E37*100/D37</f>
        <v>#DIV/0!</v>
      </c>
    </row>
    <row r="38" spans="1:14" s="40" customFormat="1" x14ac:dyDescent="0.25">
      <c r="A38" s="79" t="s">
        <v>95</v>
      </c>
      <c r="B38" s="18">
        <v>1013</v>
      </c>
      <c r="C38" s="66"/>
      <c r="D38" s="67">
        <v>30.2</v>
      </c>
      <c r="E38" s="68">
        <v>30.2</v>
      </c>
      <c r="F38" s="64">
        <f t="shared" si="0"/>
        <v>0</v>
      </c>
      <c r="G38" s="66">
        <f>E38*100/D38</f>
        <v>100</v>
      </c>
    </row>
    <row r="39" spans="1:14" s="40" customFormat="1" x14ac:dyDescent="0.25">
      <c r="A39" s="79" t="s">
        <v>96</v>
      </c>
      <c r="B39" s="18">
        <v>1014</v>
      </c>
      <c r="C39" s="66">
        <v>9179.6</v>
      </c>
      <c r="D39" s="67">
        <v>8442.7000000000007</v>
      </c>
      <c r="E39" s="68">
        <f>8253.1-892.4+433.5</f>
        <v>7794.2000000000007</v>
      </c>
      <c r="F39" s="64">
        <f t="shared" si="0"/>
        <v>-648.5</v>
      </c>
      <c r="G39" s="66">
        <f>E39*100/D39</f>
        <v>92.318807964276843</v>
      </c>
    </row>
    <row r="40" spans="1:14" s="40" customFormat="1" ht="36" x14ac:dyDescent="0.25">
      <c r="A40" s="34" t="s">
        <v>97</v>
      </c>
      <c r="B40" s="18">
        <v>1015</v>
      </c>
      <c r="C40" s="66">
        <v>1073.2</v>
      </c>
      <c r="D40" s="67">
        <v>3001.9</v>
      </c>
      <c r="E40" s="68">
        <f>2978.8+30.2+892.4-433.6</f>
        <v>3467.8</v>
      </c>
      <c r="F40" s="64">
        <f t="shared" ref="F40:F57" si="3">E40-D40</f>
        <v>465.90000000000009</v>
      </c>
      <c r="G40" s="66">
        <f t="shared" ref="G40" si="4">E40*100/D40</f>
        <v>115.52017055864619</v>
      </c>
    </row>
    <row r="41" spans="1:14" s="40" customFormat="1" x14ac:dyDescent="0.25">
      <c r="A41" s="32" t="s">
        <v>98</v>
      </c>
      <c r="B41" s="18">
        <v>1016</v>
      </c>
      <c r="C41" s="64"/>
      <c r="D41" s="64">
        <v>0</v>
      </c>
      <c r="E41" s="68"/>
      <c r="F41" s="64">
        <f t="shared" si="3"/>
        <v>0</v>
      </c>
      <c r="G41" s="76" t="e">
        <f>E41*100/D41</f>
        <v>#DIV/0!</v>
      </c>
    </row>
    <row r="42" spans="1:14" s="40" customFormat="1" ht="37.35" customHeight="1" x14ac:dyDescent="0.25">
      <c r="A42" s="79" t="s">
        <v>99</v>
      </c>
      <c r="B42" s="18">
        <v>1017</v>
      </c>
      <c r="C42" s="64"/>
      <c r="D42" s="67">
        <v>0</v>
      </c>
      <c r="E42" s="68"/>
      <c r="F42" s="64">
        <f t="shared" si="3"/>
        <v>0</v>
      </c>
      <c r="G42" s="76" t="e">
        <f t="shared" ref="G42" si="5">E42*100/D42</f>
        <v>#DIV/0!</v>
      </c>
    </row>
    <row r="43" spans="1:14" s="40" customFormat="1" ht="36" x14ac:dyDescent="0.25">
      <c r="A43" s="79" t="s">
        <v>100</v>
      </c>
      <c r="B43" s="18">
        <v>1018</v>
      </c>
      <c r="C43" s="64">
        <v>11.3</v>
      </c>
      <c r="D43" s="67">
        <v>7.8</v>
      </c>
      <c r="E43" s="68">
        <v>7.7</v>
      </c>
      <c r="F43" s="64">
        <f t="shared" si="3"/>
        <v>-9.9999999999999645E-2</v>
      </c>
      <c r="G43" s="66">
        <f>E43*100/D43</f>
        <v>98.717948717948715</v>
      </c>
    </row>
    <row r="44" spans="1:14" s="40" customFormat="1" x14ac:dyDescent="0.25">
      <c r="A44" s="16" t="s">
        <v>82</v>
      </c>
      <c r="B44" s="25">
        <v>1020</v>
      </c>
      <c r="C44" s="62">
        <f>C45+C47</f>
        <v>398</v>
      </c>
      <c r="D44" s="62">
        <f t="shared" ref="D44:E44" si="6">D45+D47</f>
        <v>565.10000000000014</v>
      </c>
      <c r="E44" s="62">
        <f t="shared" si="6"/>
        <v>564.19999999999993</v>
      </c>
      <c r="F44" s="62">
        <f t="shared" si="3"/>
        <v>-0.90000000000020464</v>
      </c>
      <c r="G44" s="62">
        <f>E44*100/D44</f>
        <v>99.840736152893257</v>
      </c>
    </row>
    <row r="45" spans="1:14" s="40" customFormat="1" ht="36" x14ac:dyDescent="0.25">
      <c r="A45" s="86" t="s">
        <v>101</v>
      </c>
      <c r="B45" s="87">
        <v>1021</v>
      </c>
      <c r="C45" s="85">
        <v>386.2</v>
      </c>
      <c r="D45" s="85">
        <v>555.90000000000009</v>
      </c>
      <c r="E45" s="85">
        <v>555.9</v>
      </c>
      <c r="F45" s="85">
        <f t="shared" si="3"/>
        <v>0</v>
      </c>
      <c r="G45" s="66">
        <f t="shared" ref="G45:G51" si="7">E45*100/D45</f>
        <v>99.999999999999986</v>
      </c>
    </row>
    <row r="46" spans="1:14" s="40" customFormat="1" ht="51.75" customHeight="1" x14ac:dyDescent="0.25">
      <c r="A46" s="34" t="s">
        <v>102</v>
      </c>
      <c r="B46" s="36" t="s">
        <v>105</v>
      </c>
      <c r="C46" s="66">
        <v>386.2</v>
      </c>
      <c r="D46" s="66">
        <v>125.8</v>
      </c>
      <c r="E46" s="66">
        <v>125.8</v>
      </c>
      <c r="F46" s="66">
        <f t="shared" si="3"/>
        <v>0</v>
      </c>
      <c r="G46" s="66">
        <f t="shared" si="7"/>
        <v>100</v>
      </c>
    </row>
    <row r="47" spans="1:14" ht="21.6" customHeight="1" x14ac:dyDescent="0.35">
      <c r="A47" s="74" t="s">
        <v>103</v>
      </c>
      <c r="B47" s="36">
        <v>1022</v>
      </c>
      <c r="C47" s="66">
        <v>11.8</v>
      </c>
      <c r="D47" s="66">
        <v>9.1999999999999993</v>
      </c>
      <c r="E47" s="68">
        <v>8.3000000000000007</v>
      </c>
      <c r="F47" s="66">
        <f t="shared" si="3"/>
        <v>-0.89999999999999858</v>
      </c>
      <c r="G47" s="66">
        <f t="shared" si="7"/>
        <v>90.217391304347842</v>
      </c>
    </row>
    <row r="48" spans="1:14" s="40" customFormat="1" ht="19.350000000000001" customHeight="1" x14ac:dyDescent="0.25">
      <c r="A48" s="16" t="s">
        <v>83</v>
      </c>
      <c r="B48" s="25">
        <v>1030</v>
      </c>
      <c r="C48" s="62">
        <f>C49</f>
        <v>773.1</v>
      </c>
      <c r="D48" s="62">
        <f t="shared" ref="D48:E48" si="8">D49</f>
        <v>1199.2</v>
      </c>
      <c r="E48" s="62">
        <f t="shared" si="8"/>
        <v>1152</v>
      </c>
      <c r="F48" s="62">
        <f t="shared" si="3"/>
        <v>-47.200000000000045</v>
      </c>
      <c r="G48" s="62">
        <f t="shared" si="7"/>
        <v>96.064042695130084</v>
      </c>
      <c r="H48" s="62">
        <f t="shared" ref="H48:M48" si="9">F48*100/E48</f>
        <v>-4.0972222222222259</v>
      </c>
      <c r="I48" s="62">
        <f t="shared" si="9"/>
        <v>-203.52551418459743</v>
      </c>
      <c r="J48" s="62">
        <f t="shared" si="9"/>
        <v>-4.2650945216049418</v>
      </c>
      <c r="K48" s="62">
        <f t="shared" si="9"/>
        <v>4967.4023800986442</v>
      </c>
      <c r="L48" s="62">
        <f t="shared" si="9"/>
        <v>2.0956068032514614</v>
      </c>
      <c r="M48" s="62">
        <f t="shared" si="9"/>
        <v>-116466.40783542181</v>
      </c>
    </row>
    <row r="49" spans="1:14" s="40" customFormat="1" ht="19.5" customHeight="1" x14ac:dyDescent="0.25">
      <c r="A49" s="86" t="s">
        <v>104</v>
      </c>
      <c r="B49" s="87">
        <v>1031</v>
      </c>
      <c r="C49" s="85">
        <v>773.1</v>
      </c>
      <c r="D49" s="85">
        <v>1199.2</v>
      </c>
      <c r="E49" s="85">
        <v>1152</v>
      </c>
      <c r="F49" s="66">
        <f t="shared" si="3"/>
        <v>-47.200000000000045</v>
      </c>
      <c r="G49" s="66">
        <f t="shared" si="7"/>
        <v>96.064042695130084</v>
      </c>
    </row>
    <row r="50" spans="1:14" s="40" customFormat="1" ht="19.5" customHeight="1" x14ac:dyDescent="0.25">
      <c r="A50" s="88" t="s">
        <v>64</v>
      </c>
      <c r="B50" s="89">
        <v>1040</v>
      </c>
      <c r="C50" s="63">
        <f>C32+C35+C44+C48</f>
        <v>74272.5</v>
      </c>
      <c r="D50" s="63">
        <f t="shared" ref="D50:E50" si="10">D32+D35+D44+D48</f>
        <v>79657.900000000009</v>
      </c>
      <c r="E50" s="63">
        <f t="shared" si="10"/>
        <v>79423.399999999994</v>
      </c>
      <c r="F50" s="62">
        <f t="shared" si="3"/>
        <v>-234.50000000001455</v>
      </c>
      <c r="G50" s="62">
        <f t="shared" si="7"/>
        <v>99.705616141023029</v>
      </c>
    </row>
    <row r="51" spans="1:14" s="40" customFormat="1" ht="19.5" customHeight="1" x14ac:dyDescent="0.25">
      <c r="A51" s="16" t="s">
        <v>84</v>
      </c>
      <c r="B51" s="25">
        <v>1050</v>
      </c>
      <c r="C51" s="62">
        <f>C52+C53+C54+C58+C59+C60+C61+C62+C63</f>
        <v>53856.399999999994</v>
      </c>
      <c r="D51" s="62">
        <f>D52+D53+D54+D58+D59+D60+D61+D62+D63</f>
        <v>63923.1</v>
      </c>
      <c r="E51" s="62">
        <f>E52+E53+E54+E58+E59+E60+E61+E62+E63</f>
        <v>58620.400000000009</v>
      </c>
      <c r="F51" s="62">
        <f t="shared" si="3"/>
        <v>-5302.6999999999898</v>
      </c>
      <c r="G51" s="62">
        <f t="shared" si="7"/>
        <v>91.704563764898779</v>
      </c>
    </row>
    <row r="52" spans="1:14" ht="21.75" customHeight="1" x14ac:dyDescent="0.25">
      <c r="A52" s="79" t="s">
        <v>106</v>
      </c>
      <c r="B52" s="29">
        <v>1051</v>
      </c>
      <c r="C52" s="66">
        <v>33356.6</v>
      </c>
      <c r="D52" s="64">
        <v>40762.199999999997</v>
      </c>
      <c r="E52" s="66">
        <v>38243.9</v>
      </c>
      <c r="F52" s="66">
        <f t="shared" si="3"/>
        <v>-2518.2999999999956</v>
      </c>
      <c r="G52" s="66">
        <f t="shared" ref="G52:G56" si="11">E52*100/D52</f>
        <v>93.821972317490236</v>
      </c>
      <c r="H52" s="1">
        <v>24763</v>
      </c>
      <c r="I52" s="22">
        <f>H52-E52</f>
        <v>-13480.900000000001</v>
      </c>
    </row>
    <row r="53" spans="1:14" ht="21" customHeight="1" x14ac:dyDescent="0.25">
      <c r="A53" s="84" t="s">
        <v>107</v>
      </c>
      <c r="B53" s="29">
        <v>1052</v>
      </c>
      <c r="C53" s="66">
        <v>7083.1</v>
      </c>
      <c r="D53" s="64">
        <v>8967.5</v>
      </c>
      <c r="E53" s="66">
        <v>8128.9</v>
      </c>
      <c r="F53" s="66">
        <f t="shared" si="3"/>
        <v>-838.60000000000036</v>
      </c>
      <c r="G53" s="66">
        <f t="shared" si="11"/>
        <v>90.648452746027317</v>
      </c>
      <c r="I53" s="22"/>
    </row>
    <row r="54" spans="1:14" ht="21" customHeight="1" x14ac:dyDescent="0.25">
      <c r="A54" s="84" t="s">
        <v>108</v>
      </c>
      <c r="B54" s="29">
        <v>1053</v>
      </c>
      <c r="C54" s="66">
        <f>SUM(C55:C57)</f>
        <v>2583.6</v>
      </c>
      <c r="D54" s="64">
        <v>7478.7999999999993</v>
      </c>
      <c r="E54" s="66">
        <f>SUM(E55:E57)</f>
        <v>7477.9</v>
      </c>
      <c r="F54" s="66">
        <f t="shared" si="3"/>
        <v>-0.8999999999996362</v>
      </c>
      <c r="G54" s="66">
        <f t="shared" si="11"/>
        <v>99.987965983847687</v>
      </c>
      <c r="I54" s="22"/>
    </row>
    <row r="55" spans="1:14" ht="61.35" customHeight="1" x14ac:dyDescent="0.25">
      <c r="A55" s="84" t="s">
        <v>109</v>
      </c>
      <c r="B55" s="29" t="s">
        <v>110</v>
      </c>
      <c r="C55" s="66">
        <v>413.6</v>
      </c>
      <c r="D55" s="66">
        <v>333.8</v>
      </c>
      <c r="E55" s="66">
        <v>333.7</v>
      </c>
      <c r="F55" s="66">
        <f t="shared" si="3"/>
        <v>-0.10000000000002274</v>
      </c>
      <c r="G55" s="66">
        <f t="shared" si="11"/>
        <v>99.970041941282204</v>
      </c>
      <c r="I55" s="22"/>
    </row>
    <row r="56" spans="1:14" ht="20.7" customHeight="1" x14ac:dyDescent="0.25">
      <c r="A56" s="79" t="s">
        <v>78</v>
      </c>
      <c r="B56" s="18" t="s">
        <v>111</v>
      </c>
      <c r="C56" s="66">
        <v>2170</v>
      </c>
      <c r="D56" s="66">
        <v>7145</v>
      </c>
      <c r="E56" s="66">
        <v>7144.2</v>
      </c>
      <c r="F56" s="66">
        <f>E56-D56</f>
        <v>-0.8000000000001819</v>
      </c>
      <c r="G56" s="66">
        <f t="shared" si="11"/>
        <v>99.9888033589923</v>
      </c>
    </row>
    <row r="57" spans="1:14" ht="20.7" customHeight="1" x14ac:dyDescent="0.25">
      <c r="A57" s="34" t="s">
        <v>79</v>
      </c>
      <c r="B57" s="29" t="s">
        <v>112</v>
      </c>
      <c r="C57" s="66"/>
      <c r="D57" s="66">
        <v>0</v>
      </c>
      <c r="E57" s="69"/>
      <c r="F57" s="66">
        <f t="shared" si="3"/>
        <v>0</v>
      </c>
      <c r="G57" s="76" t="e">
        <f t="shared" ref="G57:G67" si="12">E57*100/D57</f>
        <v>#DIV/0!</v>
      </c>
      <c r="N57" s="22"/>
    </row>
    <row r="58" spans="1:14" ht="20.7" customHeight="1" x14ac:dyDescent="0.25">
      <c r="A58" s="34" t="s">
        <v>113</v>
      </c>
      <c r="B58" s="29">
        <v>1054</v>
      </c>
      <c r="C58" s="66">
        <v>756.8</v>
      </c>
      <c r="D58" s="66">
        <v>928.9</v>
      </c>
      <c r="E58" s="69">
        <v>714.2</v>
      </c>
      <c r="F58" s="66">
        <f t="shared" ref="F58:F74" si="13">E58-D58</f>
        <v>-214.69999999999993</v>
      </c>
      <c r="G58" s="66">
        <f t="shared" si="12"/>
        <v>76.886640111960389</v>
      </c>
      <c r="H58" s="39" t="e">
        <f>D58+#REF!-D131</f>
        <v>#REF!</v>
      </c>
      <c r="I58" s="38" t="e">
        <f>E58+#REF!-E131</f>
        <v>#REF!</v>
      </c>
      <c r="N58" s="22"/>
    </row>
    <row r="59" spans="1:14" ht="126" x14ac:dyDescent="0.25">
      <c r="A59" s="79" t="s">
        <v>129</v>
      </c>
      <c r="B59" s="29">
        <v>1055</v>
      </c>
      <c r="C59" s="66">
        <v>2637.5</v>
      </c>
      <c r="D59" s="66">
        <v>2293.1999999999998</v>
      </c>
      <c r="E59" s="69">
        <v>2092.8000000000002</v>
      </c>
      <c r="F59" s="66">
        <f t="shared" si="13"/>
        <v>-200.39999999999964</v>
      </c>
      <c r="G59" s="66">
        <f t="shared" si="12"/>
        <v>91.261119832548431</v>
      </c>
    </row>
    <row r="60" spans="1:14" ht="36" x14ac:dyDescent="0.25">
      <c r="A60" s="79" t="s">
        <v>114</v>
      </c>
      <c r="B60" s="29">
        <v>1056</v>
      </c>
      <c r="C60" s="66">
        <v>1429.6</v>
      </c>
      <c r="D60" s="66">
        <v>1953</v>
      </c>
      <c r="E60" s="70">
        <v>1952.3</v>
      </c>
      <c r="F60" s="66">
        <f t="shared" si="13"/>
        <v>-0.70000000000004547</v>
      </c>
      <c r="G60" s="66">
        <f t="shared" si="12"/>
        <v>99.964157706093189</v>
      </c>
    </row>
    <row r="61" spans="1:14" x14ac:dyDescent="0.25">
      <c r="A61" s="79" t="s">
        <v>115</v>
      </c>
      <c r="B61" s="29">
        <v>1057</v>
      </c>
      <c r="C61" s="66">
        <v>10.8</v>
      </c>
      <c r="D61" s="66">
        <v>49</v>
      </c>
      <c r="E61" s="69">
        <v>10.4</v>
      </c>
      <c r="F61" s="66">
        <f t="shared" si="13"/>
        <v>-38.6</v>
      </c>
      <c r="G61" s="66">
        <f t="shared" si="12"/>
        <v>21.224489795918366</v>
      </c>
    </row>
    <row r="62" spans="1:14" ht="36" x14ac:dyDescent="0.25">
      <c r="A62" s="79" t="s">
        <v>116</v>
      </c>
      <c r="B62" s="29">
        <v>1058</v>
      </c>
      <c r="C62" s="66">
        <v>4.2</v>
      </c>
      <c r="D62" s="66">
        <v>7.1</v>
      </c>
      <c r="E62" s="68"/>
      <c r="F62" s="66">
        <f t="shared" si="13"/>
        <v>-7.1</v>
      </c>
      <c r="G62" s="66">
        <f t="shared" si="12"/>
        <v>0</v>
      </c>
    </row>
    <row r="63" spans="1:14" ht="22.2" customHeight="1" x14ac:dyDescent="0.25">
      <c r="A63" s="79" t="s">
        <v>117</v>
      </c>
      <c r="B63" s="29">
        <v>1059</v>
      </c>
      <c r="C63" s="66">
        <v>5994.2</v>
      </c>
      <c r="D63" s="66">
        <v>1483.4</v>
      </c>
      <c r="E63" s="69"/>
      <c r="F63" s="66">
        <f t="shared" si="13"/>
        <v>-1483.4</v>
      </c>
      <c r="G63" s="66">
        <f t="shared" si="12"/>
        <v>0</v>
      </c>
    </row>
    <row r="64" spans="1:14" ht="29.4" customHeight="1" x14ac:dyDescent="0.25">
      <c r="A64" s="16" t="s">
        <v>85</v>
      </c>
      <c r="B64" s="25">
        <v>1060</v>
      </c>
      <c r="C64" s="62">
        <f>C65+C66+C67+C68+C69+C70+C71+C72</f>
        <v>4797.7999999999984</v>
      </c>
      <c r="D64" s="62">
        <f t="shared" ref="D64" si="14">D65+D66+D67+D68+D69+D70+D71+D72</f>
        <v>9874.2000000000007</v>
      </c>
      <c r="E64" s="62">
        <f>E65+E66+E67+E68+E69+E70+E71+E72</f>
        <v>9211.6999999999989</v>
      </c>
      <c r="F64" s="62">
        <f t="shared" si="13"/>
        <v>-662.50000000000182</v>
      </c>
      <c r="G64" s="62">
        <f>E64*100/D64</f>
        <v>93.290595693828337</v>
      </c>
    </row>
    <row r="65" spans="1:7" ht="20.7" customHeight="1" x14ac:dyDescent="0.25">
      <c r="A65" s="79" t="s">
        <v>106</v>
      </c>
      <c r="B65" s="18">
        <v>1061</v>
      </c>
      <c r="C65" s="66">
        <v>3647.7</v>
      </c>
      <c r="D65" s="78">
        <v>7579.9000000000005</v>
      </c>
      <c r="E65" s="69">
        <v>7205.4</v>
      </c>
      <c r="F65" s="66">
        <f t="shared" si="13"/>
        <v>-374.50000000000091</v>
      </c>
      <c r="G65" s="66">
        <f t="shared" si="12"/>
        <v>95.05930157389939</v>
      </c>
    </row>
    <row r="66" spans="1:7" ht="20.7" customHeight="1" x14ac:dyDescent="0.25">
      <c r="A66" s="79" t="s">
        <v>107</v>
      </c>
      <c r="B66" s="18">
        <v>1062</v>
      </c>
      <c r="C66" s="66">
        <v>789.4</v>
      </c>
      <c r="D66" s="78">
        <v>1667.3999999999999</v>
      </c>
      <c r="E66" s="69">
        <v>1528.4</v>
      </c>
      <c r="F66" s="66">
        <f t="shared" si="13"/>
        <v>-138.99999999999977</v>
      </c>
      <c r="G66" s="66">
        <f t="shared" si="12"/>
        <v>91.663667986086125</v>
      </c>
    </row>
    <row r="67" spans="1:7" ht="97.5" customHeight="1" x14ac:dyDescent="0.25">
      <c r="A67" s="34" t="s">
        <v>119</v>
      </c>
      <c r="B67" s="18">
        <v>1063</v>
      </c>
      <c r="C67" s="66">
        <v>101.9</v>
      </c>
      <c r="D67" s="78">
        <v>155.1</v>
      </c>
      <c r="E67" s="69">
        <v>155.1</v>
      </c>
      <c r="F67" s="66">
        <f t="shared" si="13"/>
        <v>0</v>
      </c>
      <c r="G67" s="66">
        <f t="shared" si="12"/>
        <v>100</v>
      </c>
    </row>
    <row r="68" spans="1:7" ht="24.75" customHeight="1" x14ac:dyDescent="0.25">
      <c r="A68" s="34" t="s">
        <v>113</v>
      </c>
      <c r="B68" s="18">
        <v>1064</v>
      </c>
      <c r="C68" s="66">
        <v>85.9</v>
      </c>
      <c r="D68" s="66">
        <v>205.4</v>
      </c>
      <c r="E68" s="68">
        <v>150</v>
      </c>
      <c r="F68" s="66">
        <f t="shared" si="13"/>
        <v>-55.400000000000006</v>
      </c>
      <c r="G68" s="66">
        <f t="shared" ref="G68:G74" si="15">E68*100/D68</f>
        <v>73.028237585199605</v>
      </c>
    </row>
    <row r="69" spans="1:7" ht="111.75" customHeight="1" x14ac:dyDescent="0.25">
      <c r="A69" s="79" t="s">
        <v>131</v>
      </c>
      <c r="B69" s="18">
        <v>1065</v>
      </c>
      <c r="C69" s="66">
        <v>97.9</v>
      </c>
      <c r="D69" s="66">
        <v>127</v>
      </c>
      <c r="E69" s="68">
        <v>87.2</v>
      </c>
      <c r="F69" s="66">
        <f t="shared" si="13"/>
        <v>-39.799999999999997</v>
      </c>
      <c r="G69" s="66">
        <f t="shared" si="15"/>
        <v>68.661417322834652</v>
      </c>
    </row>
    <row r="70" spans="1:7" ht="36" x14ac:dyDescent="0.25">
      <c r="A70" s="79" t="s">
        <v>118</v>
      </c>
      <c r="B70" s="18">
        <v>1066</v>
      </c>
      <c r="C70" s="66">
        <v>38.700000000000003</v>
      </c>
      <c r="D70" s="66">
        <v>53.5</v>
      </c>
      <c r="E70" s="66">
        <v>53.5</v>
      </c>
      <c r="F70" s="66">
        <f t="shared" si="13"/>
        <v>0</v>
      </c>
      <c r="G70" s="66">
        <f t="shared" si="15"/>
        <v>100</v>
      </c>
    </row>
    <row r="71" spans="1:7" x14ac:dyDescent="0.25">
      <c r="A71" s="37" t="s">
        <v>115</v>
      </c>
      <c r="B71" s="36">
        <v>1067</v>
      </c>
      <c r="C71" s="66">
        <v>10.8</v>
      </c>
      <c r="D71" s="66">
        <v>19.899999999999999</v>
      </c>
      <c r="E71" s="66">
        <v>4.8</v>
      </c>
      <c r="F71" s="66">
        <f t="shared" si="13"/>
        <v>-15.099999999999998</v>
      </c>
      <c r="G71" s="66">
        <f t="shared" si="15"/>
        <v>24.120603015075378</v>
      </c>
    </row>
    <row r="72" spans="1:7" ht="42" customHeight="1" x14ac:dyDescent="0.25">
      <c r="A72" s="34" t="s">
        <v>116</v>
      </c>
      <c r="B72" s="18">
        <v>1068</v>
      </c>
      <c r="C72" s="66">
        <v>25.5</v>
      </c>
      <c r="D72" s="66">
        <v>66</v>
      </c>
      <c r="E72" s="66">
        <v>27.3</v>
      </c>
      <c r="F72" s="66">
        <f t="shared" si="13"/>
        <v>-38.700000000000003</v>
      </c>
      <c r="G72" s="66">
        <f t="shared" si="15"/>
        <v>41.363636363636367</v>
      </c>
    </row>
    <row r="73" spans="1:7" ht="18" customHeight="1" x14ac:dyDescent="0.25">
      <c r="A73" s="34" t="s">
        <v>117</v>
      </c>
      <c r="B73" s="18">
        <v>1069</v>
      </c>
      <c r="C73" s="66"/>
      <c r="D73" s="66"/>
      <c r="E73" s="66"/>
      <c r="F73" s="66"/>
      <c r="G73" s="76"/>
    </row>
    <row r="74" spans="1:7" ht="23.1" customHeight="1" x14ac:dyDescent="0.25">
      <c r="A74" s="33" t="s">
        <v>120</v>
      </c>
      <c r="B74" s="25">
        <v>1070</v>
      </c>
      <c r="C74" s="62">
        <f>C75+C76+C77+C78+C79+C80+C81+C82+C83</f>
        <v>405</v>
      </c>
      <c r="D74" s="62">
        <f t="shared" ref="D74:E74" si="16">D75+D76+D77+D78+D79+D80+D81+D82</f>
        <v>5622.5</v>
      </c>
      <c r="E74" s="62">
        <f t="shared" si="16"/>
        <v>7193.2</v>
      </c>
      <c r="F74" s="62">
        <f t="shared" si="13"/>
        <v>1570.6999999999998</v>
      </c>
      <c r="G74" s="62">
        <f t="shared" si="15"/>
        <v>127.93597154290796</v>
      </c>
    </row>
    <row r="75" spans="1:7" ht="23.1" customHeight="1" x14ac:dyDescent="0.25">
      <c r="A75" s="79" t="s">
        <v>121</v>
      </c>
      <c r="B75" s="18">
        <v>1071</v>
      </c>
      <c r="C75" s="66"/>
      <c r="D75" s="66">
        <v>37.6</v>
      </c>
      <c r="E75" s="66">
        <v>37.5</v>
      </c>
      <c r="F75" s="66">
        <f>E75-D75</f>
        <v>-0.10000000000000142</v>
      </c>
      <c r="G75" s="66">
        <f>E75*100/D75</f>
        <v>99.734042553191486</v>
      </c>
    </row>
    <row r="76" spans="1:7" s="35" customFormat="1" ht="36" customHeight="1" x14ac:dyDescent="0.25">
      <c r="A76" s="79" t="s">
        <v>122</v>
      </c>
      <c r="B76" s="18">
        <v>1072</v>
      </c>
      <c r="C76" s="66">
        <v>344.2</v>
      </c>
      <c r="D76" s="66">
        <v>526</v>
      </c>
      <c r="E76" s="66">
        <v>711.8</v>
      </c>
      <c r="F76" s="66">
        <f>E76-D76</f>
        <v>185.79999999999995</v>
      </c>
      <c r="G76" s="66">
        <f>E76*100/D76</f>
        <v>135.32319391634982</v>
      </c>
    </row>
    <row r="77" spans="1:7" ht="36" x14ac:dyDescent="0.25">
      <c r="A77" s="79" t="s">
        <v>123</v>
      </c>
      <c r="B77" s="18">
        <v>1073</v>
      </c>
      <c r="C77" s="66"/>
      <c r="D77" s="66"/>
      <c r="E77" s="68"/>
      <c r="F77" s="66"/>
      <c r="G77" s="76" t="e">
        <f>E77*100/D77</f>
        <v>#DIV/0!</v>
      </c>
    </row>
    <row r="78" spans="1:7" ht="25.95" customHeight="1" x14ac:dyDescent="0.25">
      <c r="A78" s="79" t="s">
        <v>124</v>
      </c>
      <c r="B78" s="18">
        <v>1074</v>
      </c>
      <c r="C78" s="66"/>
      <c r="D78" s="66"/>
      <c r="E78" s="68"/>
      <c r="F78" s="66"/>
      <c r="G78" s="76" t="e">
        <f>E78*100/D78</f>
        <v>#DIV/0!</v>
      </c>
    </row>
    <row r="79" spans="1:7" ht="25.95" customHeight="1" x14ac:dyDescent="0.25">
      <c r="A79" s="79" t="s">
        <v>125</v>
      </c>
      <c r="B79" s="18">
        <v>1075</v>
      </c>
      <c r="C79" s="66">
        <v>11.8</v>
      </c>
      <c r="D79" s="66">
        <v>9.1999999999999993</v>
      </c>
      <c r="E79" s="68">
        <v>8.3000000000000007</v>
      </c>
      <c r="F79" s="66">
        <f>E79-D79</f>
        <v>-0.89999999999999858</v>
      </c>
      <c r="G79" s="66">
        <f t="shared" ref="G79:G86" si="17">E79*100/D79</f>
        <v>90.217391304347842</v>
      </c>
    </row>
    <row r="80" spans="1:7" ht="25.95" customHeight="1" x14ac:dyDescent="0.25">
      <c r="A80" s="79" t="s">
        <v>126</v>
      </c>
      <c r="B80" s="18">
        <v>1076</v>
      </c>
      <c r="C80" s="66">
        <v>11.9</v>
      </c>
      <c r="D80" s="66">
        <v>0.30000000000000004</v>
      </c>
      <c r="E80" s="66">
        <v>0.3</v>
      </c>
      <c r="F80" s="66">
        <f t="shared" ref="F80:F87" si="18">E80-D80</f>
        <v>0</v>
      </c>
      <c r="G80" s="66">
        <f t="shared" si="17"/>
        <v>99.999999999999986</v>
      </c>
    </row>
    <row r="81" spans="1:7" ht="25.95" customHeight="1" x14ac:dyDescent="0.25">
      <c r="A81" s="79" t="s">
        <v>127</v>
      </c>
      <c r="B81" s="18">
        <v>1077</v>
      </c>
      <c r="C81" s="66"/>
      <c r="D81" s="66">
        <v>15.600000000000001</v>
      </c>
      <c r="E81" s="68">
        <v>19.399999999999999</v>
      </c>
      <c r="F81" s="66">
        <f t="shared" si="18"/>
        <v>3.7999999999999972</v>
      </c>
      <c r="G81" s="66">
        <f t="shared" si="17"/>
        <v>124.35897435897434</v>
      </c>
    </row>
    <row r="82" spans="1:7" ht="25.95" customHeight="1" x14ac:dyDescent="0.25">
      <c r="A82" s="79" t="s">
        <v>128</v>
      </c>
      <c r="B82" s="18">
        <v>1078</v>
      </c>
      <c r="C82" s="66"/>
      <c r="D82" s="66">
        <v>5033.8</v>
      </c>
      <c r="E82" s="68">
        <v>6415.9</v>
      </c>
      <c r="F82" s="66">
        <f t="shared" si="18"/>
        <v>1382.0999999999995</v>
      </c>
      <c r="G82" s="66">
        <f t="shared" si="17"/>
        <v>127.4563947713457</v>
      </c>
    </row>
    <row r="83" spans="1:7" ht="25.95" customHeight="1" x14ac:dyDescent="0.25">
      <c r="A83" s="98" t="s">
        <v>132</v>
      </c>
      <c r="B83" s="18">
        <v>1079</v>
      </c>
      <c r="C83" s="66">
        <v>37.1</v>
      </c>
      <c r="D83" s="66"/>
      <c r="E83" s="68"/>
      <c r="F83" s="66"/>
      <c r="G83" s="66"/>
    </row>
    <row r="84" spans="1:7" ht="18" customHeight="1" x14ac:dyDescent="0.25">
      <c r="A84" s="16" t="s">
        <v>86</v>
      </c>
      <c r="B84" s="25">
        <v>1080</v>
      </c>
      <c r="C84" s="62">
        <f>C85</f>
        <v>13.2</v>
      </c>
      <c r="D84" s="62">
        <f t="shared" ref="D84:E84" si="19">D85</f>
        <v>0</v>
      </c>
      <c r="E84" s="62">
        <f t="shared" si="19"/>
        <v>0</v>
      </c>
      <c r="F84" s="62">
        <f t="shared" si="18"/>
        <v>0</v>
      </c>
      <c r="G84" s="73" t="e">
        <f t="shared" si="17"/>
        <v>#DIV/0!</v>
      </c>
    </row>
    <row r="85" spans="1:7" ht="18.75" customHeight="1" x14ac:dyDescent="0.25">
      <c r="A85" s="79" t="s">
        <v>72</v>
      </c>
      <c r="B85" s="18" t="s">
        <v>32</v>
      </c>
      <c r="C85" s="66">
        <v>13.2</v>
      </c>
      <c r="D85" s="66"/>
      <c r="E85" s="68"/>
      <c r="F85" s="66"/>
      <c r="G85" s="76" t="e">
        <f t="shared" si="17"/>
        <v>#DIV/0!</v>
      </c>
    </row>
    <row r="86" spans="1:7" ht="16.5" customHeight="1" x14ac:dyDescent="0.25">
      <c r="A86" s="16" t="s">
        <v>65</v>
      </c>
      <c r="B86" s="25">
        <v>1090</v>
      </c>
      <c r="C86" s="62">
        <f>C51+C64+C74+C84</f>
        <v>59072.399999999987</v>
      </c>
      <c r="D86" s="62">
        <f>D51+D64+D74+D84</f>
        <v>79419.8</v>
      </c>
      <c r="E86" s="62">
        <f>E51+E64+E74+E84</f>
        <v>75025.3</v>
      </c>
      <c r="F86" s="62">
        <f t="shared" si="18"/>
        <v>-4394.5</v>
      </c>
      <c r="G86" s="62">
        <f t="shared" si="17"/>
        <v>94.466745068610095</v>
      </c>
    </row>
    <row r="87" spans="1:7" ht="16.5" customHeight="1" x14ac:dyDescent="0.25">
      <c r="A87" s="16" t="s">
        <v>130</v>
      </c>
      <c r="B87" s="25">
        <v>1100</v>
      </c>
      <c r="C87" s="62">
        <f>C50-C86</f>
        <v>15200.100000000013</v>
      </c>
      <c r="D87" s="62">
        <f t="shared" ref="D87" si="20">D50-D86</f>
        <v>238.10000000000582</v>
      </c>
      <c r="E87" s="62">
        <f>E50-E86</f>
        <v>4398.0999999999913</v>
      </c>
      <c r="F87" s="62">
        <f t="shared" si="18"/>
        <v>4159.9999999999854</v>
      </c>
      <c r="G87" s="62"/>
    </row>
    <row r="88" spans="1:7" ht="32.25" customHeight="1" x14ac:dyDescent="0.25">
      <c r="A88" s="142" t="s">
        <v>66</v>
      </c>
      <c r="B88" s="142"/>
      <c r="C88" s="142"/>
      <c r="D88" s="142"/>
      <c r="E88" s="142"/>
      <c r="F88" s="142"/>
      <c r="G88" s="142"/>
    </row>
    <row r="89" spans="1:7" ht="27" customHeight="1" x14ac:dyDescent="0.25">
      <c r="A89" s="16" t="s">
        <v>67</v>
      </c>
      <c r="B89" s="27">
        <v>2000</v>
      </c>
      <c r="C89" s="62">
        <f>SUM(C90:C95)</f>
        <v>7376.2999999999993</v>
      </c>
      <c r="D89" s="62">
        <f>SUM(D90:D95)</f>
        <v>2468.6999999999998</v>
      </c>
      <c r="E89" s="63">
        <f>SUM(E90:E95)</f>
        <v>1427.6</v>
      </c>
      <c r="F89" s="62">
        <f t="shared" ref="F89:F97" si="21">E89-D89</f>
        <v>-1041.0999999999999</v>
      </c>
      <c r="G89" s="62">
        <f t="shared" ref="G89:G97" si="22">E89*100/D89</f>
        <v>57.828006643172522</v>
      </c>
    </row>
    <row r="90" spans="1:7" ht="25.35" customHeight="1" x14ac:dyDescent="0.25">
      <c r="A90" s="19" t="s">
        <v>31</v>
      </c>
      <c r="B90" s="29">
        <v>2010</v>
      </c>
      <c r="C90" s="64"/>
      <c r="D90" s="64"/>
      <c r="E90" s="65"/>
      <c r="F90" s="64"/>
      <c r="G90" s="83" t="e">
        <f t="shared" si="22"/>
        <v>#DIV/0!</v>
      </c>
    </row>
    <row r="91" spans="1:7" ht="25.35" customHeight="1" x14ac:dyDescent="0.25">
      <c r="A91" s="19" t="s">
        <v>30</v>
      </c>
      <c r="B91" s="29">
        <v>2020</v>
      </c>
      <c r="C91" s="72">
        <v>4871.7</v>
      </c>
      <c r="D91" s="64">
        <v>1527.6000000000001</v>
      </c>
      <c r="E91" s="65">
        <v>903.8</v>
      </c>
      <c r="F91" s="64">
        <f t="shared" si="21"/>
        <v>-623.80000000000018</v>
      </c>
      <c r="G91" s="64">
        <f t="shared" si="22"/>
        <v>59.164702801780564</v>
      </c>
    </row>
    <row r="92" spans="1:7" ht="36" x14ac:dyDescent="0.25">
      <c r="A92" s="19" t="s">
        <v>29</v>
      </c>
      <c r="B92" s="29">
        <v>2030</v>
      </c>
      <c r="C92" s="64">
        <v>1010.4</v>
      </c>
      <c r="D92" s="64">
        <v>941.09999999999991</v>
      </c>
      <c r="E92" s="65">
        <v>523.79999999999995</v>
      </c>
      <c r="F92" s="64">
        <f t="shared" si="21"/>
        <v>-417.29999999999995</v>
      </c>
      <c r="G92" s="64">
        <f t="shared" si="22"/>
        <v>55.658272234619062</v>
      </c>
    </row>
    <row r="93" spans="1:7" ht="23.7" customHeight="1" x14ac:dyDescent="0.25">
      <c r="A93" s="19" t="s">
        <v>28</v>
      </c>
      <c r="B93" s="29">
        <v>2040</v>
      </c>
      <c r="C93" s="72"/>
      <c r="D93" s="64"/>
      <c r="E93" s="65"/>
      <c r="F93" s="64"/>
      <c r="G93" s="77" t="e">
        <f t="shared" si="22"/>
        <v>#DIV/0!</v>
      </c>
    </row>
    <row r="94" spans="1:7" ht="39" customHeight="1" x14ac:dyDescent="0.25">
      <c r="A94" s="19" t="s">
        <v>27</v>
      </c>
      <c r="B94" s="29">
        <v>2050</v>
      </c>
      <c r="C94" s="64"/>
      <c r="D94" s="64"/>
      <c r="E94" s="65"/>
      <c r="F94" s="64"/>
      <c r="G94" s="77" t="e">
        <f t="shared" si="22"/>
        <v>#DIV/0!</v>
      </c>
    </row>
    <row r="95" spans="1:7" ht="22.2" customHeight="1" x14ac:dyDescent="0.25">
      <c r="A95" s="19" t="s">
        <v>26</v>
      </c>
      <c r="B95" s="29">
        <v>2060</v>
      </c>
      <c r="C95" s="64">
        <v>1494.2</v>
      </c>
      <c r="D95" s="64">
        <v>0</v>
      </c>
      <c r="E95" s="65"/>
      <c r="F95" s="64">
        <f t="shared" si="21"/>
        <v>0</v>
      </c>
      <c r="G95" s="77" t="e">
        <f t="shared" si="22"/>
        <v>#DIV/0!</v>
      </c>
    </row>
    <row r="96" spans="1:7" ht="21" customHeight="1" x14ac:dyDescent="0.25">
      <c r="A96" s="19" t="s">
        <v>25</v>
      </c>
      <c r="B96" s="29">
        <v>2100</v>
      </c>
      <c r="C96" s="64">
        <v>12233.7</v>
      </c>
      <c r="D96" s="64">
        <v>13492.1</v>
      </c>
      <c r="E96" s="68">
        <v>13492.1</v>
      </c>
      <c r="F96" s="64">
        <f t="shared" si="21"/>
        <v>0</v>
      </c>
      <c r="G96" s="64">
        <f t="shared" si="22"/>
        <v>100</v>
      </c>
    </row>
    <row r="97" spans="1:14" ht="21" customHeight="1" x14ac:dyDescent="0.25">
      <c r="A97" s="19" t="s">
        <v>24</v>
      </c>
      <c r="B97" s="29">
        <v>2200</v>
      </c>
      <c r="C97" s="64">
        <v>2767.1</v>
      </c>
      <c r="D97" s="64">
        <v>4490.6000000000004</v>
      </c>
      <c r="E97" s="68">
        <v>4490.6000000000004</v>
      </c>
      <c r="F97" s="64">
        <f t="shared" si="21"/>
        <v>0</v>
      </c>
      <c r="G97" s="64">
        <f t="shared" si="22"/>
        <v>100</v>
      </c>
      <c r="N97" s="22"/>
    </row>
    <row r="98" spans="1:14" ht="31.65" customHeight="1" x14ac:dyDescent="0.25">
      <c r="A98" s="142" t="s">
        <v>68</v>
      </c>
      <c r="B98" s="142"/>
      <c r="C98" s="142"/>
      <c r="D98" s="142"/>
      <c r="E98" s="142"/>
      <c r="F98" s="142"/>
      <c r="G98" s="142"/>
    </row>
    <row r="99" spans="1:14" ht="46.5" customHeight="1" x14ac:dyDescent="0.25">
      <c r="A99" s="30" t="s">
        <v>87</v>
      </c>
      <c r="B99" s="29">
        <v>3010</v>
      </c>
      <c r="C99" s="93">
        <f t="shared" ref="C99:D99" si="23">(C39/C50)</f>
        <v>0.1235935238479922</v>
      </c>
      <c r="D99" s="93">
        <f t="shared" si="23"/>
        <v>0.10598697680958197</v>
      </c>
      <c r="E99" s="93">
        <f>(E39/E50)</f>
        <v>9.8134806618704329E-2</v>
      </c>
      <c r="F99" s="95">
        <f>E99-D99</f>
        <v>-7.8521701908776387E-3</v>
      </c>
      <c r="G99" s="61"/>
    </row>
    <row r="100" spans="1:14" ht="36" x14ac:dyDescent="0.25">
      <c r="A100" s="19" t="s">
        <v>23</v>
      </c>
      <c r="B100" s="29">
        <v>3020</v>
      </c>
      <c r="C100" s="93">
        <f t="shared" ref="C100:D100" si="24">((C58+C68)/C86)</f>
        <v>1.4265545330814393E-2</v>
      </c>
      <c r="D100" s="93">
        <f t="shared" si="24"/>
        <v>1.4282332617307018E-2</v>
      </c>
      <c r="E100" s="93">
        <f>((E58+E68)/E86)</f>
        <v>1.1518780997876716E-2</v>
      </c>
      <c r="F100" s="95">
        <f t="shared" ref="F100:F104" si="25">E100-D100</f>
        <v>-2.7635516194303017E-3</v>
      </c>
      <c r="G100" s="61"/>
    </row>
    <row r="101" spans="1:14" ht="36" x14ac:dyDescent="0.25">
      <c r="A101" s="19" t="s">
        <v>71</v>
      </c>
      <c r="B101" s="29">
        <v>3030</v>
      </c>
      <c r="C101" s="93">
        <f t="shared" ref="C101:D101" si="26">(C89/C86)</f>
        <v>0.12486880505955406</v>
      </c>
      <c r="D101" s="93">
        <f t="shared" si="26"/>
        <v>3.108418807400673E-2</v>
      </c>
      <c r="E101" s="93">
        <f>(E89/E86)</f>
        <v>1.902824780440731E-2</v>
      </c>
      <c r="F101" s="95">
        <f t="shared" si="25"/>
        <v>-1.205594026959942E-2</v>
      </c>
      <c r="G101" s="61"/>
    </row>
    <row r="102" spans="1:14" ht="36" x14ac:dyDescent="0.25">
      <c r="A102" s="19" t="s">
        <v>22</v>
      </c>
      <c r="B102" s="29">
        <v>3040</v>
      </c>
      <c r="C102" s="93">
        <f t="shared" ref="C102:D102" si="27">(C124/C86)</f>
        <v>0.75969319005153002</v>
      </c>
      <c r="D102" s="93">
        <f t="shared" si="27"/>
        <v>0.74905753980745349</v>
      </c>
      <c r="E102" s="93">
        <f>(E124/E86)</f>
        <v>0.74399449252452166</v>
      </c>
      <c r="F102" s="95">
        <f t="shared" si="25"/>
        <v>-5.0630472829318318E-3</v>
      </c>
      <c r="G102" s="61"/>
    </row>
    <row r="103" spans="1:14" ht="27.75" customHeight="1" x14ac:dyDescent="0.25">
      <c r="A103" s="30" t="s">
        <v>21</v>
      </c>
      <c r="B103" s="29">
        <v>3050</v>
      </c>
      <c r="C103" s="94">
        <f t="shared" ref="C103:D103" si="28">C97/C96</f>
        <v>0.22618668105315642</v>
      </c>
      <c r="D103" s="94">
        <f t="shared" si="28"/>
        <v>0.33283180527864453</v>
      </c>
      <c r="E103" s="94">
        <f>E97/E96</f>
        <v>0.33283180527864453</v>
      </c>
      <c r="F103" s="95">
        <f t="shared" si="25"/>
        <v>0</v>
      </c>
      <c r="G103" s="17"/>
    </row>
    <row r="104" spans="1:14" ht="36" x14ac:dyDescent="0.25">
      <c r="A104" s="30" t="s">
        <v>20</v>
      </c>
      <c r="B104" s="29">
        <v>3060</v>
      </c>
      <c r="C104" s="94">
        <f t="shared" ref="C104:D104" si="29">(C91+C92)/C89</f>
        <v>0.79743231701530581</v>
      </c>
      <c r="D104" s="94">
        <f t="shared" si="29"/>
        <v>1</v>
      </c>
      <c r="E104" s="94">
        <f>(E91+E92)/E89</f>
        <v>1</v>
      </c>
      <c r="F104" s="95">
        <f t="shared" si="25"/>
        <v>0</v>
      </c>
      <c r="G104" s="17"/>
    </row>
    <row r="105" spans="1:14" ht="29.25" customHeight="1" x14ac:dyDescent="0.25">
      <c r="A105" s="146" t="s">
        <v>69</v>
      </c>
      <c r="B105" s="146"/>
      <c r="C105" s="146"/>
      <c r="D105" s="146"/>
      <c r="E105" s="146"/>
      <c r="F105" s="146"/>
      <c r="G105" s="146"/>
    </row>
    <row r="106" spans="1:14" ht="23.1" customHeight="1" x14ac:dyDescent="0.25">
      <c r="A106" s="30" t="s">
        <v>19</v>
      </c>
      <c r="B106" s="29">
        <v>4010</v>
      </c>
      <c r="C106" s="64">
        <v>9579.7000000000007</v>
      </c>
      <c r="D106" s="64">
        <v>9925.2999999999993</v>
      </c>
      <c r="E106" s="65">
        <v>9001.5</v>
      </c>
      <c r="F106" s="64">
        <f>E106-D106</f>
        <v>-923.79999999999927</v>
      </c>
      <c r="G106" s="64">
        <f t="shared" ref="G106:G112" si="30">E106*100/D106</f>
        <v>90.692472771603889</v>
      </c>
    </row>
    <row r="107" spans="1:14" ht="23.1" customHeight="1" x14ac:dyDescent="0.25">
      <c r="A107" s="30" t="s">
        <v>18</v>
      </c>
      <c r="B107" s="29">
        <v>4020</v>
      </c>
      <c r="C107" s="64">
        <v>18169.099999999999</v>
      </c>
      <c r="D107" s="64">
        <v>34398.800000000003</v>
      </c>
      <c r="E107" s="65">
        <v>23229.3</v>
      </c>
      <c r="F107" s="64">
        <f>E107-D107</f>
        <v>-11169.500000000004</v>
      </c>
      <c r="G107" s="64">
        <f t="shared" si="30"/>
        <v>67.529390560135809</v>
      </c>
    </row>
    <row r="108" spans="1:14" ht="23.1" customHeight="1" x14ac:dyDescent="0.25">
      <c r="A108" s="30" t="s">
        <v>17</v>
      </c>
      <c r="B108" s="29">
        <v>4021</v>
      </c>
      <c r="C108" s="64">
        <v>13330.3</v>
      </c>
      <c r="D108" s="64">
        <v>8491.6</v>
      </c>
      <c r="E108" s="65">
        <v>17875.599999999999</v>
      </c>
      <c r="F108" s="64">
        <f>E108-D108</f>
        <v>9383.9999999999982</v>
      </c>
      <c r="G108" s="64">
        <f t="shared" si="30"/>
        <v>210.50920910075837</v>
      </c>
    </row>
    <row r="109" spans="1:14" ht="21.6" customHeight="1" x14ac:dyDescent="0.25">
      <c r="A109" s="16" t="s">
        <v>16</v>
      </c>
      <c r="B109" s="27">
        <v>4030</v>
      </c>
      <c r="C109" s="62">
        <f>C106+C107</f>
        <v>27748.799999999999</v>
      </c>
      <c r="D109" s="62">
        <f>D106+D107</f>
        <v>44324.100000000006</v>
      </c>
      <c r="E109" s="63">
        <f>E106+E107</f>
        <v>32230.799999999999</v>
      </c>
      <c r="F109" s="62">
        <f t="shared" ref="F109:F115" si="31">E109-D109</f>
        <v>-12093.300000000007</v>
      </c>
      <c r="G109" s="62">
        <f t="shared" si="30"/>
        <v>72.716197283193551</v>
      </c>
    </row>
    <row r="110" spans="1:14" ht="21.6" customHeight="1" x14ac:dyDescent="0.25">
      <c r="A110" s="30" t="s">
        <v>15</v>
      </c>
      <c r="B110" s="29">
        <v>4040</v>
      </c>
      <c r="C110" s="64"/>
      <c r="D110" s="64">
        <v>1178.3</v>
      </c>
      <c r="E110" s="65">
        <v>1176.0999999999999</v>
      </c>
      <c r="F110" s="64">
        <f t="shared" si="31"/>
        <v>-2.2000000000000455</v>
      </c>
      <c r="G110" s="64">
        <f t="shared" si="30"/>
        <v>99.813290333531356</v>
      </c>
    </row>
    <row r="111" spans="1:14" ht="21.6" customHeight="1" x14ac:dyDescent="0.25">
      <c r="A111" s="30" t="s">
        <v>14</v>
      </c>
      <c r="B111" s="29">
        <v>4050</v>
      </c>
      <c r="C111" s="64">
        <v>3216.5</v>
      </c>
      <c r="D111" s="64">
        <v>3667.2</v>
      </c>
      <c r="E111" s="65">
        <v>1881.6</v>
      </c>
      <c r="F111" s="64">
        <f t="shared" si="31"/>
        <v>-1785.6</v>
      </c>
      <c r="G111" s="64">
        <f t="shared" si="30"/>
        <v>51.308900523560212</v>
      </c>
    </row>
    <row r="112" spans="1:14" ht="21.6" customHeight="1" x14ac:dyDescent="0.25">
      <c r="A112" s="28" t="s">
        <v>13</v>
      </c>
      <c r="B112" s="27">
        <v>4060</v>
      </c>
      <c r="C112" s="62">
        <f>C110+C111</f>
        <v>3216.5</v>
      </c>
      <c r="D112" s="63">
        <f>D110+D111</f>
        <v>4845.5</v>
      </c>
      <c r="E112" s="63">
        <f>E110+E111</f>
        <v>3057.7</v>
      </c>
      <c r="F112" s="62">
        <f t="shared" si="31"/>
        <v>-1787.8000000000002</v>
      </c>
      <c r="G112" s="62">
        <f t="shared" si="30"/>
        <v>63.103910845114022</v>
      </c>
    </row>
    <row r="113" spans="1:15" ht="21.6" customHeight="1" x14ac:dyDescent="0.25">
      <c r="A113" s="30" t="s">
        <v>12</v>
      </c>
      <c r="B113" s="29">
        <v>4070</v>
      </c>
      <c r="C113" s="64"/>
      <c r="D113" s="64"/>
      <c r="E113" s="65"/>
      <c r="F113" s="64">
        <f t="shared" si="31"/>
        <v>0</v>
      </c>
      <c r="G113" s="83" t="e">
        <f t="shared" ref="G113:G114" si="32">E113*100/D113</f>
        <v>#DIV/0!</v>
      </c>
    </row>
    <row r="114" spans="1:15" ht="21.6" customHeight="1" x14ac:dyDescent="0.25">
      <c r="A114" s="30" t="s">
        <v>11</v>
      </c>
      <c r="B114" s="29">
        <v>4080</v>
      </c>
      <c r="C114" s="64"/>
      <c r="D114" s="64"/>
      <c r="E114" s="65"/>
      <c r="F114" s="64">
        <f t="shared" si="31"/>
        <v>0</v>
      </c>
      <c r="G114" s="83" t="e">
        <f t="shared" si="32"/>
        <v>#DIV/0!</v>
      </c>
    </row>
    <row r="115" spans="1:15" ht="21.6" customHeight="1" x14ac:dyDescent="0.25">
      <c r="A115" s="28" t="s">
        <v>10</v>
      </c>
      <c r="B115" s="27">
        <v>4090</v>
      </c>
      <c r="C115" s="62">
        <v>24531.9</v>
      </c>
      <c r="D115" s="62">
        <f>D109-D112</f>
        <v>39478.600000000006</v>
      </c>
      <c r="E115" s="62">
        <f>E109-E112</f>
        <v>29173.1</v>
      </c>
      <c r="F115" s="62">
        <f t="shared" si="31"/>
        <v>-10305.500000000007</v>
      </c>
      <c r="G115" s="62">
        <f>E115*100/D115</f>
        <v>73.895984153440082</v>
      </c>
    </row>
    <row r="116" spans="1:15" ht="26.4" customHeight="1" x14ac:dyDescent="0.25">
      <c r="A116" s="142" t="s">
        <v>70</v>
      </c>
      <c r="B116" s="142"/>
      <c r="C116" s="142"/>
      <c r="D116" s="142"/>
      <c r="E116" s="142"/>
      <c r="F116" s="142"/>
      <c r="G116" s="142"/>
      <c r="H116" s="26">
        <f>SUM(H117:H121)</f>
        <v>236</v>
      </c>
    </row>
    <row r="117" spans="1:15" ht="37.5" customHeight="1" x14ac:dyDescent="0.25">
      <c r="A117" s="16" t="s">
        <v>73</v>
      </c>
      <c r="B117" s="25">
        <v>5000</v>
      </c>
      <c r="C117" s="62">
        <f>SUM(C118:C123)</f>
        <v>235</v>
      </c>
      <c r="D117" s="62">
        <f>SUM(D118:D123)</f>
        <v>238</v>
      </c>
      <c r="E117" s="63">
        <f>SUM(E118:E123)</f>
        <v>237</v>
      </c>
      <c r="F117" s="62">
        <f t="shared" ref="F117:F144" si="33">E117-D117</f>
        <v>-1</v>
      </c>
      <c r="G117" s="62">
        <f t="shared" ref="G117:G145" si="34">E117*100/D117</f>
        <v>99.579831932773104</v>
      </c>
      <c r="H117" s="24">
        <v>84</v>
      </c>
    </row>
    <row r="118" spans="1:15" x14ac:dyDescent="0.25">
      <c r="A118" s="79" t="s">
        <v>9</v>
      </c>
      <c r="B118" s="18">
        <v>5010</v>
      </c>
      <c r="C118" s="65">
        <v>1</v>
      </c>
      <c r="D118" s="99">
        <v>1</v>
      </c>
      <c r="E118" s="65">
        <v>1</v>
      </c>
      <c r="F118" s="64">
        <f t="shared" si="33"/>
        <v>0</v>
      </c>
      <c r="G118" s="64">
        <f t="shared" si="34"/>
        <v>100</v>
      </c>
      <c r="H118" s="24">
        <v>108</v>
      </c>
    </row>
    <row r="119" spans="1:15" x14ac:dyDescent="0.25">
      <c r="A119" s="79" t="s">
        <v>8</v>
      </c>
      <c r="B119" s="18">
        <v>5020</v>
      </c>
      <c r="C119" s="65">
        <v>23</v>
      </c>
      <c r="D119" s="99">
        <v>24</v>
      </c>
      <c r="E119" s="65">
        <v>24</v>
      </c>
      <c r="F119" s="64">
        <f t="shared" si="33"/>
        <v>0</v>
      </c>
      <c r="G119" s="64">
        <f t="shared" si="34"/>
        <v>100</v>
      </c>
      <c r="H119" s="24">
        <v>9</v>
      </c>
    </row>
    <row r="120" spans="1:15" x14ac:dyDescent="0.25">
      <c r="A120" s="79" t="s">
        <v>7</v>
      </c>
      <c r="B120" s="18">
        <v>5030</v>
      </c>
      <c r="C120" s="65">
        <v>75</v>
      </c>
      <c r="D120" s="99">
        <v>75</v>
      </c>
      <c r="E120" s="65">
        <v>76</v>
      </c>
      <c r="F120" s="64">
        <f t="shared" si="33"/>
        <v>1</v>
      </c>
      <c r="G120" s="64">
        <f t="shared" si="34"/>
        <v>101.33333333333333</v>
      </c>
      <c r="H120" s="23">
        <v>35</v>
      </c>
    </row>
    <row r="121" spans="1:15" x14ac:dyDescent="0.25">
      <c r="A121" s="79" t="s">
        <v>6</v>
      </c>
      <c r="B121" s="18">
        <v>5040</v>
      </c>
      <c r="C121" s="65">
        <v>107</v>
      </c>
      <c r="D121" s="99">
        <v>107</v>
      </c>
      <c r="E121" s="65">
        <v>106</v>
      </c>
      <c r="F121" s="64">
        <f t="shared" si="33"/>
        <v>-1</v>
      </c>
      <c r="G121" s="64">
        <f t="shared" si="34"/>
        <v>99.065420560747668</v>
      </c>
    </row>
    <row r="122" spans="1:15" x14ac:dyDescent="0.25">
      <c r="A122" s="79" t="s">
        <v>5</v>
      </c>
      <c r="B122" s="18">
        <v>5050</v>
      </c>
      <c r="C122" s="65">
        <v>9</v>
      </c>
      <c r="D122" s="99">
        <v>9</v>
      </c>
      <c r="E122" s="65">
        <v>10</v>
      </c>
      <c r="F122" s="64">
        <f t="shared" si="33"/>
        <v>1</v>
      </c>
      <c r="G122" s="64">
        <f t="shared" si="34"/>
        <v>111.11111111111111</v>
      </c>
    </row>
    <row r="123" spans="1:15" x14ac:dyDescent="0.25">
      <c r="A123" s="79" t="s">
        <v>4</v>
      </c>
      <c r="B123" s="18">
        <v>5060</v>
      </c>
      <c r="C123" s="65">
        <v>20</v>
      </c>
      <c r="D123" s="99">
        <v>22</v>
      </c>
      <c r="E123" s="65">
        <v>20</v>
      </c>
      <c r="F123" s="64">
        <f t="shared" si="33"/>
        <v>-2</v>
      </c>
      <c r="G123" s="64">
        <f t="shared" si="34"/>
        <v>90.909090909090907</v>
      </c>
    </row>
    <row r="124" spans="1:15" x14ac:dyDescent="0.25">
      <c r="A124" s="16" t="s">
        <v>74</v>
      </c>
      <c r="B124" s="15">
        <v>5100</v>
      </c>
      <c r="C124" s="62">
        <f>SUM(C125:C130)</f>
        <v>44876.899999999994</v>
      </c>
      <c r="D124" s="62">
        <f>SUM(D125:D130)</f>
        <v>59490</v>
      </c>
      <c r="E124" s="63">
        <f>SUM(E125:E130)</f>
        <v>55818.409999999996</v>
      </c>
      <c r="F124" s="62">
        <f t="shared" si="33"/>
        <v>-3671.5900000000038</v>
      </c>
      <c r="G124" s="62">
        <f t="shared" si="34"/>
        <v>93.828223230795089</v>
      </c>
      <c r="H124" s="22" t="e">
        <f>E59+#REF!+E86+E58+#REF!</f>
        <v>#REF!</v>
      </c>
      <c r="J124" s="22">
        <v>20781.599999999999</v>
      </c>
      <c r="K124" s="22">
        <f>J124-E124</f>
        <v>-35036.81</v>
      </c>
      <c r="L124" s="1">
        <v>106.1</v>
      </c>
      <c r="N124" s="22"/>
      <c r="O124" s="22"/>
    </row>
    <row r="125" spans="1:15" x14ac:dyDescent="0.25">
      <c r="A125" s="79" t="s">
        <v>9</v>
      </c>
      <c r="B125" s="18">
        <v>5110</v>
      </c>
      <c r="C125" s="65">
        <v>588.5</v>
      </c>
      <c r="D125" s="64">
        <v>685.6</v>
      </c>
      <c r="E125" s="65">
        <f>E132*22%+E132</f>
        <v>534.84799999999996</v>
      </c>
      <c r="F125" s="64">
        <f t="shared" si="33"/>
        <v>-150.75200000000007</v>
      </c>
      <c r="G125" s="64">
        <f t="shared" si="34"/>
        <v>78.011668611435226</v>
      </c>
    </row>
    <row r="126" spans="1:15" x14ac:dyDescent="0.25">
      <c r="A126" s="79" t="s">
        <v>8</v>
      </c>
      <c r="B126" s="18">
        <v>5120</v>
      </c>
      <c r="C126" s="65">
        <v>6515.6</v>
      </c>
      <c r="D126" s="64">
        <v>8613</v>
      </c>
      <c r="E126" s="65">
        <f>E133*22%+E133</f>
        <v>8420.5619999999999</v>
      </c>
      <c r="F126" s="64">
        <f t="shared" si="33"/>
        <v>-192.4380000000001</v>
      </c>
      <c r="G126" s="64">
        <f t="shared" si="34"/>
        <v>97.765726227795184</v>
      </c>
    </row>
    <row r="127" spans="1:15" x14ac:dyDescent="0.25">
      <c r="A127" s="79" t="s">
        <v>7</v>
      </c>
      <c r="B127" s="18">
        <v>5130</v>
      </c>
      <c r="C127" s="65">
        <v>17908</v>
      </c>
      <c r="D127" s="64">
        <v>24279.200000000001</v>
      </c>
      <c r="E127" s="65">
        <v>22503</v>
      </c>
      <c r="F127" s="64">
        <f t="shared" si="33"/>
        <v>-1776.2000000000007</v>
      </c>
      <c r="G127" s="64">
        <f t="shared" si="34"/>
        <v>92.684272957922829</v>
      </c>
    </row>
    <row r="128" spans="1:15" x14ac:dyDescent="0.25">
      <c r="A128" s="79" t="s">
        <v>6</v>
      </c>
      <c r="B128" s="18">
        <v>5140</v>
      </c>
      <c r="C128" s="65">
        <v>15651.4</v>
      </c>
      <c r="D128" s="64">
        <v>20509</v>
      </c>
      <c r="E128" s="65">
        <v>19384.099999999999</v>
      </c>
      <c r="F128" s="64">
        <f t="shared" si="33"/>
        <v>-1124.9000000000015</v>
      </c>
      <c r="G128" s="64">
        <f t="shared" si="34"/>
        <v>94.515090935686757</v>
      </c>
    </row>
    <row r="129" spans="1:15" x14ac:dyDescent="0.25">
      <c r="A129" s="79" t="s">
        <v>5</v>
      </c>
      <c r="B129" s="18">
        <v>5150</v>
      </c>
      <c r="C129" s="65">
        <v>1038.7</v>
      </c>
      <c r="D129" s="64">
        <v>1504.7</v>
      </c>
      <c r="E129" s="65">
        <v>1410.3</v>
      </c>
      <c r="F129" s="64">
        <f t="shared" si="33"/>
        <v>-94.400000000000091</v>
      </c>
      <c r="G129" s="64">
        <f t="shared" si="34"/>
        <v>93.726324184222761</v>
      </c>
    </row>
    <row r="130" spans="1:15" x14ac:dyDescent="0.25">
      <c r="A130" s="79" t="s">
        <v>4</v>
      </c>
      <c r="B130" s="18">
        <v>5160</v>
      </c>
      <c r="C130" s="65">
        <v>3174.7</v>
      </c>
      <c r="D130" s="64">
        <v>3898.5</v>
      </c>
      <c r="E130" s="65">
        <v>3565.6</v>
      </c>
      <c r="F130" s="64">
        <f t="shared" si="33"/>
        <v>-332.90000000000009</v>
      </c>
      <c r="G130" s="64">
        <f t="shared" si="34"/>
        <v>91.46081826343466</v>
      </c>
    </row>
    <row r="131" spans="1:15" ht="34.799999999999997" x14ac:dyDescent="0.25">
      <c r="A131" s="16" t="s">
        <v>75</v>
      </c>
      <c r="B131" s="15">
        <v>5200</v>
      </c>
      <c r="C131" s="62">
        <f>SUM(C132:C137)</f>
        <v>37004.199999999997</v>
      </c>
      <c r="D131" s="62">
        <f>SUM(D132:D137)</f>
        <v>48762.400000000001</v>
      </c>
      <c r="E131" s="63">
        <f>SUM(E132:E137)</f>
        <v>45895.9</v>
      </c>
      <c r="F131" s="62">
        <f t="shared" si="33"/>
        <v>-2866.5</v>
      </c>
      <c r="G131" s="62">
        <f t="shared" si="34"/>
        <v>94.121495250438855</v>
      </c>
      <c r="H131" s="22" t="e">
        <f>E58+#REF!+E86-71.14082</f>
        <v>#REF!</v>
      </c>
      <c r="N131" s="22"/>
      <c r="O131" s="22"/>
    </row>
    <row r="132" spans="1:15" x14ac:dyDescent="0.25">
      <c r="A132" s="79" t="s">
        <v>9</v>
      </c>
      <c r="B132" s="18">
        <v>5210</v>
      </c>
      <c r="C132" s="65">
        <v>482.3</v>
      </c>
      <c r="D132" s="67">
        <v>562</v>
      </c>
      <c r="E132" s="65">
        <v>438.4</v>
      </c>
      <c r="F132" s="66">
        <f t="shared" si="33"/>
        <v>-123.60000000000002</v>
      </c>
      <c r="G132" s="64">
        <f t="shared" si="34"/>
        <v>78.007117437722414</v>
      </c>
      <c r="H132" s="21">
        <v>231.4</v>
      </c>
    </row>
    <row r="133" spans="1:15" x14ac:dyDescent="0.25">
      <c r="A133" s="79" t="s">
        <v>8</v>
      </c>
      <c r="B133" s="18">
        <v>5220</v>
      </c>
      <c r="C133" s="65">
        <v>5353.5</v>
      </c>
      <c r="D133" s="67">
        <v>7059.9</v>
      </c>
      <c r="E133" s="65">
        <v>6902.1</v>
      </c>
      <c r="F133" s="66">
        <f t="shared" si="33"/>
        <v>-157.79999999999927</v>
      </c>
      <c r="G133" s="64">
        <f t="shared" si="34"/>
        <v>97.76484086176859</v>
      </c>
      <c r="H133" s="21">
        <v>2473.5</v>
      </c>
      <c r="N133" s="22"/>
    </row>
    <row r="134" spans="1:15" x14ac:dyDescent="0.25">
      <c r="A134" s="79" t="s">
        <v>7</v>
      </c>
      <c r="B134" s="18">
        <v>5230</v>
      </c>
      <c r="C134" s="65">
        <v>14704.4</v>
      </c>
      <c r="D134" s="67">
        <v>19901</v>
      </c>
      <c r="E134" s="65">
        <v>18461.900000000001</v>
      </c>
      <c r="F134" s="66">
        <f t="shared" si="33"/>
        <v>-1439.0999999999985</v>
      </c>
      <c r="G134" s="64">
        <f t="shared" si="34"/>
        <v>92.768705090196491</v>
      </c>
      <c r="H134" s="21">
        <v>6790.5</v>
      </c>
      <c r="I134" s="22">
        <f>D134+D135+D136+D137</f>
        <v>41140.5</v>
      </c>
    </row>
    <row r="135" spans="1:15" x14ac:dyDescent="0.25">
      <c r="A135" s="79" t="s">
        <v>6</v>
      </c>
      <c r="B135" s="18">
        <v>5240</v>
      </c>
      <c r="C135" s="65">
        <v>12997.5</v>
      </c>
      <c r="D135" s="67">
        <v>16810.699999999997</v>
      </c>
      <c r="E135" s="65">
        <v>15998</v>
      </c>
      <c r="F135" s="66">
        <f t="shared" si="33"/>
        <v>-812.69999999999709</v>
      </c>
      <c r="G135" s="64">
        <f t="shared" si="34"/>
        <v>95.165579065714113</v>
      </c>
      <c r="H135" s="21">
        <v>5971.6</v>
      </c>
    </row>
    <row r="136" spans="1:15" x14ac:dyDescent="0.25">
      <c r="A136" s="79" t="s">
        <v>5</v>
      </c>
      <c r="B136" s="18">
        <v>5250</v>
      </c>
      <c r="C136" s="65">
        <v>851.4</v>
      </c>
      <c r="D136" s="67">
        <v>1233.3</v>
      </c>
      <c r="E136" s="65">
        <v>1164.4000000000001</v>
      </c>
      <c r="F136" s="66">
        <f t="shared" si="33"/>
        <v>-68.899999999999864</v>
      </c>
      <c r="G136" s="64">
        <f t="shared" si="34"/>
        <v>94.413362523311463</v>
      </c>
      <c r="H136" s="21">
        <v>368.3</v>
      </c>
    </row>
    <row r="137" spans="1:15" x14ac:dyDescent="0.25">
      <c r="A137" s="79" t="s">
        <v>4</v>
      </c>
      <c r="B137" s="18">
        <v>5260</v>
      </c>
      <c r="C137" s="65">
        <v>2615.1</v>
      </c>
      <c r="D137" s="67">
        <v>3195.5</v>
      </c>
      <c r="E137" s="65">
        <v>2931.1</v>
      </c>
      <c r="F137" s="66">
        <f t="shared" si="33"/>
        <v>-264.40000000000009</v>
      </c>
      <c r="G137" s="64">
        <f t="shared" si="34"/>
        <v>91.72586449694883</v>
      </c>
      <c r="H137" s="21">
        <v>1285.8</v>
      </c>
    </row>
    <row r="138" spans="1:15" ht="42" customHeight="1" x14ac:dyDescent="0.25">
      <c r="A138" s="20" t="s">
        <v>76</v>
      </c>
      <c r="B138" s="15">
        <v>5300</v>
      </c>
      <c r="C138" s="100">
        <f>C131/C117/12*1000</f>
        <v>13122.056737588649</v>
      </c>
      <c r="D138" s="100">
        <f>D131/D117/12*1000</f>
        <v>17073.669467787116</v>
      </c>
      <c r="E138" s="96">
        <f>E131/E117/12*1000</f>
        <v>16137.798874824191</v>
      </c>
      <c r="F138" s="62">
        <f t="shared" si="33"/>
        <v>-935.870592962925</v>
      </c>
      <c r="G138" s="62">
        <f t="shared" si="34"/>
        <v>94.518632361200204</v>
      </c>
    </row>
    <row r="139" spans="1:15" x14ac:dyDescent="0.25">
      <c r="A139" s="79" t="s">
        <v>9</v>
      </c>
      <c r="B139" s="18">
        <v>5310</v>
      </c>
      <c r="C139" s="94">
        <f t="shared" ref="C139:E140" si="35">C132/C118*1000/12</f>
        <v>40191.666666666664</v>
      </c>
      <c r="D139" s="94">
        <f t="shared" si="35"/>
        <v>46833.333333333336</v>
      </c>
      <c r="E139" s="94">
        <f t="shared" si="35"/>
        <v>36533.333333333336</v>
      </c>
      <c r="F139" s="66">
        <f t="shared" si="33"/>
        <v>-10300</v>
      </c>
      <c r="G139" s="66">
        <f t="shared" si="34"/>
        <v>78.007117437722414</v>
      </c>
    </row>
    <row r="140" spans="1:15" x14ac:dyDescent="0.25">
      <c r="A140" s="79" t="s">
        <v>8</v>
      </c>
      <c r="B140" s="18">
        <v>5320</v>
      </c>
      <c r="C140" s="94">
        <f t="shared" si="35"/>
        <v>19396.739130434784</v>
      </c>
      <c r="D140" s="94">
        <f t="shared" si="35"/>
        <v>24513.541666666661</v>
      </c>
      <c r="E140" s="94">
        <f t="shared" si="35"/>
        <v>23965.625000000004</v>
      </c>
      <c r="F140" s="66">
        <f t="shared" si="33"/>
        <v>-547.91666666665697</v>
      </c>
      <c r="G140" s="66">
        <f t="shared" si="34"/>
        <v>97.764840861768619</v>
      </c>
    </row>
    <row r="141" spans="1:15" x14ac:dyDescent="0.25">
      <c r="A141" s="79" t="s">
        <v>7</v>
      </c>
      <c r="B141" s="18">
        <v>5330</v>
      </c>
      <c r="C141" s="94">
        <f t="shared" ref="C141" si="36">C134/C120*1000/12</f>
        <v>16338.222222222221</v>
      </c>
      <c r="D141" s="94">
        <f t="shared" ref="D141:E144" si="37">D134/D120*1000/12</f>
        <v>22112.222222222223</v>
      </c>
      <c r="E141" s="94">
        <f t="shared" si="37"/>
        <v>20243.311403508775</v>
      </c>
      <c r="F141" s="66">
        <f t="shared" si="33"/>
        <v>-1868.910818713448</v>
      </c>
      <c r="G141" s="66">
        <f t="shared" si="34"/>
        <v>91.54806423374653</v>
      </c>
    </row>
    <row r="142" spans="1:15" x14ac:dyDescent="0.25">
      <c r="A142" s="79" t="s">
        <v>6</v>
      </c>
      <c r="B142" s="18">
        <v>5340</v>
      </c>
      <c r="C142" s="94">
        <f t="shared" ref="C142" si="38">C135/C121*1000/12</f>
        <v>10122.663551401869</v>
      </c>
      <c r="D142" s="94">
        <f t="shared" si="37"/>
        <v>13092.445482866044</v>
      </c>
      <c r="E142" s="94">
        <f t="shared" si="37"/>
        <v>12577.044025157235</v>
      </c>
      <c r="F142" s="66">
        <f t="shared" si="33"/>
        <v>-515.40145770880918</v>
      </c>
      <c r="G142" s="66">
        <f t="shared" si="34"/>
        <v>96.063367547466129</v>
      </c>
    </row>
    <row r="143" spans="1:15" x14ac:dyDescent="0.25">
      <c r="A143" s="79" t="s">
        <v>5</v>
      </c>
      <c r="B143" s="18">
        <v>5350</v>
      </c>
      <c r="C143" s="94">
        <f t="shared" ref="C143" si="39">C136/C122*1000/12</f>
        <v>7883.333333333333</v>
      </c>
      <c r="D143" s="94">
        <f t="shared" si="37"/>
        <v>11419.444444444445</v>
      </c>
      <c r="E143" s="94">
        <f t="shared" si="37"/>
        <v>9703.3333333333339</v>
      </c>
      <c r="F143" s="66">
        <f t="shared" si="33"/>
        <v>-1716.1111111111113</v>
      </c>
      <c r="G143" s="66">
        <f t="shared" si="34"/>
        <v>84.972026270980294</v>
      </c>
    </row>
    <row r="144" spans="1:15" x14ac:dyDescent="0.25">
      <c r="A144" s="79" t="s">
        <v>4</v>
      </c>
      <c r="B144" s="18">
        <v>5360</v>
      </c>
      <c r="C144" s="94">
        <f t="shared" ref="C144" si="40">C137/C123*1000/12</f>
        <v>10896.25</v>
      </c>
      <c r="D144" s="94">
        <f t="shared" si="37"/>
        <v>12104.166666666666</v>
      </c>
      <c r="E144" s="94">
        <f t="shared" si="37"/>
        <v>12212.916666666666</v>
      </c>
      <c r="F144" s="66">
        <f t="shared" si="33"/>
        <v>108.75</v>
      </c>
      <c r="G144" s="66">
        <f t="shared" si="34"/>
        <v>100.89845094664371</v>
      </c>
    </row>
    <row r="145" spans="1:7" ht="40.65" customHeight="1" x14ac:dyDescent="0.25">
      <c r="A145" s="16" t="s">
        <v>77</v>
      </c>
      <c r="B145" s="15">
        <v>5400</v>
      </c>
      <c r="C145" s="73"/>
      <c r="D145" s="63"/>
      <c r="E145" s="63"/>
      <c r="F145" s="62"/>
      <c r="G145" s="73" t="e">
        <f t="shared" si="34"/>
        <v>#DIV/0!</v>
      </c>
    </row>
    <row r="146" spans="1:7" ht="40.65" customHeight="1" x14ac:dyDescent="0.25">
      <c r="A146" s="90"/>
      <c r="B146" s="91"/>
      <c r="C146" s="92"/>
      <c r="D146" s="92"/>
      <c r="E146" s="92"/>
      <c r="F146" s="92"/>
      <c r="G146" s="92"/>
    </row>
    <row r="147" spans="1:7" x14ac:dyDescent="0.25">
      <c r="A147" s="6"/>
      <c r="B147" s="12"/>
      <c r="C147" s="14"/>
      <c r="D147" s="14"/>
      <c r="E147" s="59"/>
      <c r="F147" s="14"/>
      <c r="G147" s="14"/>
    </row>
    <row r="148" spans="1:7" ht="18.75" customHeight="1" x14ac:dyDescent="0.25">
      <c r="A148" s="13" t="s">
        <v>3</v>
      </c>
      <c r="B148" s="12"/>
      <c r="C148" s="11" t="s">
        <v>2</v>
      </c>
      <c r="D148" s="10"/>
      <c r="E148" s="138" t="s">
        <v>141</v>
      </c>
      <c r="F148" s="138"/>
      <c r="G148" s="138"/>
    </row>
    <row r="149" spans="1:7" s="7" customFormat="1" ht="14.25" customHeight="1" x14ac:dyDescent="0.25">
      <c r="A149" s="9" t="s">
        <v>1</v>
      </c>
      <c r="C149" s="8" t="s">
        <v>80</v>
      </c>
      <c r="D149" s="8"/>
      <c r="E149" s="137" t="s">
        <v>0</v>
      </c>
      <c r="F149" s="137"/>
      <c r="G149" s="137"/>
    </row>
    <row r="150" spans="1:7" x14ac:dyDescent="0.25">
      <c r="A150" s="6"/>
      <c r="C150" s="5"/>
      <c r="D150" s="4"/>
      <c r="E150" s="60"/>
      <c r="F150" s="4"/>
      <c r="G150" s="4"/>
    </row>
    <row r="151" spans="1:7" x14ac:dyDescent="0.25">
      <c r="A151" s="6"/>
      <c r="C151" s="5"/>
      <c r="D151" s="4"/>
      <c r="E151" s="60"/>
      <c r="F151" s="4"/>
      <c r="G151" s="4"/>
    </row>
    <row r="152" spans="1:7" x14ac:dyDescent="0.25">
      <c r="A152" s="6"/>
      <c r="C152" s="5"/>
      <c r="D152" s="4"/>
      <c r="E152" s="60"/>
      <c r="F152" s="4"/>
      <c r="G152" s="4"/>
    </row>
    <row r="153" spans="1:7" x14ac:dyDescent="0.25">
      <c r="A153" s="6"/>
      <c r="C153" s="5"/>
      <c r="D153" s="4"/>
      <c r="E153" s="60"/>
      <c r="F153" s="4"/>
      <c r="G153" s="4"/>
    </row>
    <row r="154" spans="1:7" x14ac:dyDescent="0.25">
      <c r="A154" s="6"/>
      <c r="C154" s="5"/>
      <c r="D154" s="4"/>
      <c r="E154" s="60"/>
      <c r="F154" s="4"/>
      <c r="G154" s="4"/>
    </row>
    <row r="155" spans="1:7" x14ac:dyDescent="0.25">
      <c r="A155" s="6"/>
      <c r="C155" s="5"/>
      <c r="D155" s="4"/>
      <c r="E155" s="60"/>
      <c r="F155" s="4"/>
      <c r="G155" s="4"/>
    </row>
    <row r="156" spans="1:7" x14ac:dyDescent="0.25">
      <c r="A156" s="6"/>
      <c r="C156" s="5"/>
      <c r="D156" s="4"/>
      <c r="E156" s="60"/>
      <c r="F156" s="4"/>
      <c r="G156" s="4"/>
    </row>
    <row r="157" spans="1:7" x14ac:dyDescent="0.25">
      <c r="A157" s="6"/>
      <c r="C157" s="5"/>
      <c r="D157" s="4"/>
      <c r="E157" s="60"/>
      <c r="F157" s="4"/>
      <c r="G157" s="4"/>
    </row>
    <row r="158" spans="1:7" x14ac:dyDescent="0.25">
      <c r="A158" s="6"/>
      <c r="C158" s="5"/>
      <c r="D158" s="4"/>
      <c r="E158" s="60"/>
      <c r="F158" s="4"/>
      <c r="G158" s="4"/>
    </row>
    <row r="159" spans="1:7" x14ac:dyDescent="0.25">
      <c r="A159" s="6"/>
      <c r="C159" s="5"/>
      <c r="D159" s="4"/>
      <c r="E159" s="60"/>
      <c r="F159" s="4"/>
      <c r="G159" s="4"/>
    </row>
    <row r="160" spans="1:7" x14ac:dyDescent="0.25">
      <c r="A160" s="6"/>
      <c r="C160" s="5"/>
      <c r="D160" s="4"/>
      <c r="E160" s="60"/>
      <c r="F160" s="4"/>
      <c r="G160" s="4"/>
    </row>
    <row r="161" spans="1:7" x14ac:dyDescent="0.25">
      <c r="A161" s="6"/>
      <c r="C161" s="5"/>
      <c r="D161" s="4"/>
      <c r="E161" s="60"/>
      <c r="F161" s="4"/>
      <c r="G161" s="4"/>
    </row>
    <row r="162" spans="1:7" x14ac:dyDescent="0.25">
      <c r="A162" s="6"/>
      <c r="C162" s="5"/>
      <c r="D162" s="4"/>
      <c r="E162" s="60"/>
      <c r="F162" s="4"/>
      <c r="G162" s="4"/>
    </row>
    <row r="163" spans="1:7" x14ac:dyDescent="0.25">
      <c r="A163" s="6"/>
      <c r="C163" s="5"/>
      <c r="D163" s="4"/>
      <c r="E163" s="60"/>
      <c r="F163" s="4"/>
      <c r="G163" s="4"/>
    </row>
    <row r="164" spans="1:7" x14ac:dyDescent="0.25">
      <c r="A164" s="6"/>
      <c r="C164" s="5"/>
      <c r="D164" s="4"/>
      <c r="E164" s="60"/>
      <c r="F164" s="4"/>
      <c r="G164" s="4"/>
    </row>
    <row r="165" spans="1:7" x14ac:dyDescent="0.25">
      <c r="A165" s="6"/>
      <c r="C165" s="5"/>
      <c r="D165" s="4"/>
      <c r="E165" s="60"/>
      <c r="F165" s="4"/>
      <c r="G165" s="4"/>
    </row>
    <row r="166" spans="1:7" x14ac:dyDescent="0.25">
      <c r="A166" s="6"/>
      <c r="C166" s="5"/>
      <c r="D166" s="4"/>
      <c r="E166" s="60"/>
      <c r="F166" s="4"/>
      <c r="G166" s="4"/>
    </row>
    <row r="167" spans="1:7" x14ac:dyDescent="0.25">
      <c r="A167" s="6"/>
      <c r="C167" s="5"/>
      <c r="D167" s="4"/>
      <c r="E167" s="60"/>
      <c r="F167" s="4"/>
      <c r="G167" s="4"/>
    </row>
    <row r="168" spans="1:7" x14ac:dyDescent="0.25">
      <c r="A168" s="6"/>
      <c r="C168" s="5"/>
      <c r="D168" s="4"/>
      <c r="E168" s="60"/>
      <c r="F168" s="4"/>
      <c r="G168" s="4"/>
    </row>
    <row r="169" spans="1:7" x14ac:dyDescent="0.25">
      <c r="A169" s="6"/>
      <c r="C169" s="5"/>
      <c r="D169" s="4"/>
      <c r="E169" s="60"/>
      <c r="F169" s="4"/>
      <c r="G169" s="4"/>
    </row>
    <row r="170" spans="1:7" x14ac:dyDescent="0.25">
      <c r="A170" s="6"/>
      <c r="C170" s="5"/>
      <c r="D170" s="4"/>
      <c r="E170" s="60"/>
      <c r="F170" s="4"/>
      <c r="G170" s="4"/>
    </row>
    <row r="171" spans="1:7" x14ac:dyDescent="0.25">
      <c r="A171" s="6"/>
      <c r="C171" s="5"/>
      <c r="D171" s="4"/>
      <c r="E171" s="60"/>
      <c r="F171" s="4"/>
      <c r="G171" s="4"/>
    </row>
    <row r="172" spans="1:7" x14ac:dyDescent="0.25">
      <c r="A172" s="6"/>
      <c r="C172" s="5"/>
      <c r="D172" s="4"/>
      <c r="E172" s="60"/>
      <c r="F172" s="4"/>
      <c r="G172" s="4"/>
    </row>
    <row r="173" spans="1:7" x14ac:dyDescent="0.25">
      <c r="A173" s="6"/>
      <c r="C173" s="5"/>
      <c r="D173" s="4"/>
      <c r="E173" s="60"/>
      <c r="F173" s="4"/>
      <c r="G173" s="4"/>
    </row>
    <row r="174" spans="1:7" x14ac:dyDescent="0.25">
      <c r="A174" s="6"/>
      <c r="C174" s="5"/>
      <c r="D174" s="4"/>
      <c r="E174" s="60"/>
      <c r="F174" s="4"/>
      <c r="G174" s="4"/>
    </row>
    <row r="175" spans="1:7" x14ac:dyDescent="0.25">
      <c r="A175" s="6"/>
      <c r="C175" s="5"/>
      <c r="D175" s="4"/>
      <c r="E175" s="60"/>
      <c r="F175" s="4"/>
      <c r="G175" s="4"/>
    </row>
    <row r="176" spans="1:7" x14ac:dyDescent="0.25">
      <c r="A176" s="6"/>
      <c r="C176" s="5"/>
      <c r="D176" s="4"/>
      <c r="E176" s="60"/>
      <c r="F176" s="4"/>
      <c r="G176" s="4"/>
    </row>
    <row r="177" spans="1:7" x14ac:dyDescent="0.25">
      <c r="A177" s="6"/>
      <c r="C177" s="5"/>
      <c r="D177" s="4"/>
      <c r="E177" s="60"/>
      <c r="F177" s="4"/>
      <c r="G177" s="4"/>
    </row>
    <row r="178" spans="1:7" x14ac:dyDescent="0.25">
      <c r="A178" s="6"/>
      <c r="C178" s="5"/>
      <c r="D178" s="4"/>
      <c r="E178" s="60"/>
      <c r="F178" s="4"/>
      <c r="G178" s="4"/>
    </row>
    <row r="179" spans="1:7" x14ac:dyDescent="0.25">
      <c r="A179" s="6"/>
      <c r="C179" s="5"/>
      <c r="D179" s="4"/>
      <c r="E179" s="60"/>
      <c r="F179" s="4"/>
      <c r="G179" s="4"/>
    </row>
    <row r="180" spans="1:7" x14ac:dyDescent="0.25">
      <c r="A180" s="6"/>
      <c r="C180" s="5"/>
      <c r="D180" s="4"/>
      <c r="E180" s="60"/>
      <c r="F180" s="4"/>
      <c r="G180" s="4"/>
    </row>
    <row r="181" spans="1:7" x14ac:dyDescent="0.25">
      <c r="A181" s="6"/>
      <c r="C181" s="5"/>
      <c r="D181" s="4"/>
      <c r="E181" s="60"/>
      <c r="F181" s="4"/>
      <c r="G181" s="4"/>
    </row>
    <row r="182" spans="1:7" x14ac:dyDescent="0.25">
      <c r="A182" s="6"/>
      <c r="C182" s="5"/>
      <c r="D182" s="4"/>
      <c r="E182" s="60"/>
      <c r="F182" s="4"/>
      <c r="G182" s="4"/>
    </row>
    <row r="183" spans="1:7" x14ac:dyDescent="0.25">
      <c r="A183" s="6"/>
      <c r="C183" s="5"/>
      <c r="D183" s="4"/>
      <c r="E183" s="60"/>
      <c r="F183" s="4"/>
      <c r="G183" s="4"/>
    </row>
    <row r="184" spans="1:7" x14ac:dyDescent="0.25">
      <c r="A184" s="6"/>
      <c r="C184" s="5"/>
      <c r="D184" s="4"/>
      <c r="E184" s="60"/>
      <c r="F184" s="4"/>
      <c r="G184" s="4"/>
    </row>
    <row r="185" spans="1:7" x14ac:dyDescent="0.25">
      <c r="A185" s="6"/>
      <c r="C185" s="5"/>
      <c r="D185" s="4"/>
      <c r="E185" s="60"/>
      <c r="F185" s="4"/>
      <c r="G185" s="4"/>
    </row>
    <row r="186" spans="1:7" x14ac:dyDescent="0.25">
      <c r="A186" s="6"/>
      <c r="C186" s="5"/>
      <c r="D186" s="4"/>
      <c r="E186" s="60"/>
      <c r="F186" s="4"/>
      <c r="G186" s="4"/>
    </row>
    <row r="187" spans="1:7" x14ac:dyDescent="0.25">
      <c r="A187" s="6"/>
      <c r="C187" s="5"/>
      <c r="D187" s="4"/>
      <c r="E187" s="60"/>
      <c r="F187" s="4"/>
      <c r="G187" s="4"/>
    </row>
    <row r="188" spans="1:7" x14ac:dyDescent="0.25">
      <c r="A188" s="6"/>
      <c r="C188" s="5"/>
      <c r="D188" s="4"/>
      <c r="E188" s="60"/>
      <c r="F188" s="4"/>
      <c r="G188" s="4"/>
    </row>
    <row r="189" spans="1:7" x14ac:dyDescent="0.25">
      <c r="A189" s="6"/>
      <c r="C189" s="5"/>
      <c r="D189" s="4"/>
      <c r="E189" s="60"/>
      <c r="F189" s="4"/>
      <c r="G189" s="4"/>
    </row>
    <row r="190" spans="1:7" x14ac:dyDescent="0.25">
      <c r="A190" s="6"/>
      <c r="C190" s="5"/>
      <c r="D190" s="4"/>
      <c r="E190" s="60"/>
      <c r="F190" s="4"/>
      <c r="G190" s="4"/>
    </row>
    <row r="191" spans="1:7" x14ac:dyDescent="0.25">
      <c r="A191" s="3"/>
    </row>
    <row r="192" spans="1:7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</sheetData>
  <mergeCells count="40">
    <mergeCell ref="A105:G105"/>
    <mergeCell ref="A24:G24"/>
    <mergeCell ref="A31:G31"/>
    <mergeCell ref="A88:G88"/>
    <mergeCell ref="B16:G16"/>
    <mergeCell ref="B17:C17"/>
    <mergeCell ref="B18:E18"/>
    <mergeCell ref="E149:G149"/>
    <mergeCell ref="E148:G148"/>
    <mergeCell ref="A21:G21"/>
    <mergeCell ref="F11:G11"/>
    <mergeCell ref="A25:G25"/>
    <mergeCell ref="F12:G12"/>
    <mergeCell ref="A30:G30"/>
    <mergeCell ref="D27:G27"/>
    <mergeCell ref="A116:G116"/>
    <mergeCell ref="A22:G22"/>
    <mergeCell ref="A23:G23"/>
    <mergeCell ref="A27:A28"/>
    <mergeCell ref="B27:B28"/>
    <mergeCell ref="B13:C13"/>
    <mergeCell ref="F13:G13"/>
    <mergeCell ref="A98:G98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F1:G1"/>
    <mergeCell ref="B8:C8"/>
    <mergeCell ref="F8:G8"/>
    <mergeCell ref="F9:G9"/>
    <mergeCell ref="E5:F5"/>
  </mergeCells>
  <phoneticPr fontId="13" type="noConversion"/>
  <pageMargins left="0.62992125984251968" right="0.39370078740157483" top="0.39370078740157483" bottom="0.19685039370078741" header="0.39370078740157483" footer="0.39370078740157483"/>
  <pageSetup paperSize="9" scale="52" fitToHeight="4" orientation="portrait" r:id="rId1"/>
  <rowBreaks count="2" manualBreakCount="2">
    <brk id="50" max="6" man="1"/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14" zoomScaleNormal="100" zoomScaleSheetLayoutView="100" workbookViewId="0">
      <selection activeCell="A24" sqref="A24:A31"/>
    </sheetView>
  </sheetViews>
  <sheetFormatPr defaultRowHeight="13.2" x14ac:dyDescent="0.25"/>
  <cols>
    <col min="1" max="1" width="19.109375" customWidth="1"/>
    <col min="2" max="2" width="9.88671875" customWidth="1"/>
    <col min="3" max="4" width="9.33203125" customWidth="1"/>
    <col min="5" max="5" width="8.109375" customWidth="1"/>
    <col min="6" max="6" width="37.44140625" customWidth="1"/>
  </cols>
  <sheetData>
    <row r="1" spans="1:6" x14ac:dyDescent="0.25">
      <c r="F1" s="106" t="s">
        <v>143</v>
      </c>
    </row>
    <row r="2" spans="1:6" ht="71.400000000000006" customHeight="1" x14ac:dyDescent="0.25">
      <c r="A2" s="107" t="s">
        <v>40</v>
      </c>
      <c r="B2" s="107" t="s">
        <v>39</v>
      </c>
      <c r="C2" s="107" t="s">
        <v>163</v>
      </c>
      <c r="D2" s="108" t="s">
        <v>164</v>
      </c>
      <c r="E2" s="108" t="s">
        <v>144</v>
      </c>
      <c r="F2" s="108" t="s">
        <v>145</v>
      </c>
    </row>
    <row r="3" spans="1:6" ht="13.8" x14ac:dyDescent="0.25">
      <c r="A3" s="107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</row>
    <row r="4" spans="1:6" ht="47.25" customHeight="1" x14ac:dyDescent="0.25">
      <c r="A4" s="109" t="s">
        <v>146</v>
      </c>
      <c r="B4" s="110">
        <v>1000</v>
      </c>
      <c r="C4" s="111">
        <v>66381.5</v>
      </c>
      <c r="D4" s="111">
        <v>66381.5</v>
      </c>
      <c r="E4" s="110">
        <f t="shared" ref="E4:E15" si="0">D4-C4</f>
        <v>0</v>
      </c>
      <c r="F4" s="109" t="s">
        <v>165</v>
      </c>
    </row>
    <row r="5" spans="1:6" ht="70.95" customHeight="1" x14ac:dyDescent="0.25">
      <c r="A5" s="112" t="s">
        <v>92</v>
      </c>
      <c r="B5" s="111">
        <v>1010</v>
      </c>
      <c r="C5" s="111">
        <v>11512.1</v>
      </c>
      <c r="D5" s="111">
        <v>11325.7</v>
      </c>
      <c r="E5" s="110">
        <f t="shared" si="0"/>
        <v>-186.39999999999964</v>
      </c>
      <c r="F5" s="113" t="s">
        <v>166</v>
      </c>
    </row>
    <row r="6" spans="1:6" ht="30" customHeight="1" x14ac:dyDescent="0.25">
      <c r="A6" s="114" t="s">
        <v>147</v>
      </c>
      <c r="B6" s="115">
        <v>1020</v>
      </c>
      <c r="C6" s="111">
        <v>565.10000000000014</v>
      </c>
      <c r="D6" s="111">
        <v>564.19999999999993</v>
      </c>
      <c r="E6" s="110">
        <f t="shared" si="0"/>
        <v>-0.90000000000020464</v>
      </c>
      <c r="F6" s="109" t="s">
        <v>148</v>
      </c>
    </row>
    <row r="7" spans="1:6" ht="30.6" customHeight="1" x14ac:dyDescent="0.25">
      <c r="A7" s="114" t="s">
        <v>149</v>
      </c>
      <c r="B7" s="115">
        <v>1030</v>
      </c>
      <c r="C7" s="111">
        <v>1199.2</v>
      </c>
      <c r="D7" s="111">
        <v>1152</v>
      </c>
      <c r="E7" s="110">
        <f t="shared" si="0"/>
        <v>-47.200000000000045</v>
      </c>
      <c r="F7" s="109" t="s">
        <v>167</v>
      </c>
    </row>
    <row r="8" spans="1:6" ht="141.44999999999999" customHeight="1" x14ac:dyDescent="0.25">
      <c r="A8" s="114" t="s">
        <v>150</v>
      </c>
      <c r="B8" s="115">
        <v>1040</v>
      </c>
      <c r="C8" s="107">
        <v>63923.1</v>
      </c>
      <c r="D8" s="107">
        <v>58620.4</v>
      </c>
      <c r="E8" s="110">
        <f t="shared" si="0"/>
        <v>-5302.6999999999971</v>
      </c>
      <c r="F8" s="116" t="s">
        <v>151</v>
      </c>
    </row>
    <row r="9" spans="1:6" ht="53.85" customHeight="1" x14ac:dyDescent="0.25">
      <c r="A9" s="109" t="s">
        <v>152</v>
      </c>
      <c r="B9" s="107">
        <v>1060</v>
      </c>
      <c r="C9" s="107">
        <v>9874.2000000000007</v>
      </c>
      <c r="D9" s="107">
        <v>9211.6999999999989</v>
      </c>
      <c r="E9" s="110">
        <f t="shared" si="0"/>
        <v>-662.50000000000182</v>
      </c>
      <c r="F9" s="116" t="s">
        <v>153</v>
      </c>
    </row>
    <row r="10" spans="1:6" ht="153.75" customHeight="1" x14ac:dyDescent="0.25">
      <c r="A10" s="109" t="s">
        <v>120</v>
      </c>
      <c r="B10" s="107">
        <v>1070</v>
      </c>
      <c r="C10" s="107">
        <v>5622.5</v>
      </c>
      <c r="D10" s="107">
        <v>7193.2</v>
      </c>
      <c r="E10" s="110">
        <f t="shared" si="0"/>
        <v>1570.6999999999998</v>
      </c>
      <c r="F10" s="116" t="s">
        <v>169</v>
      </c>
    </row>
    <row r="11" spans="1:6" ht="61.35" customHeight="1" x14ac:dyDescent="0.25">
      <c r="A11" s="109" t="s">
        <v>168</v>
      </c>
      <c r="B11" s="107">
        <v>1100</v>
      </c>
      <c r="C11" s="107">
        <v>238.10000000000582</v>
      </c>
      <c r="D11" s="107">
        <v>4398.1000000000004</v>
      </c>
      <c r="E11" s="110">
        <f t="shared" si="0"/>
        <v>4159.9999999999945</v>
      </c>
      <c r="F11" s="117" t="s">
        <v>154</v>
      </c>
    </row>
    <row r="12" spans="1:6" ht="31.2" customHeight="1" x14ac:dyDescent="0.25">
      <c r="A12" s="109" t="s">
        <v>155</v>
      </c>
      <c r="B12" s="107">
        <v>7000</v>
      </c>
      <c r="C12" s="108">
        <v>238</v>
      </c>
      <c r="D12" s="108">
        <v>237</v>
      </c>
      <c r="E12" s="110">
        <f t="shared" si="0"/>
        <v>-1</v>
      </c>
      <c r="F12" s="109"/>
    </row>
    <row r="13" spans="1:6" ht="31.2" customHeight="1" x14ac:dyDescent="0.25">
      <c r="A13" s="109" t="s">
        <v>156</v>
      </c>
      <c r="B13" s="107">
        <v>7100</v>
      </c>
      <c r="C13" s="108">
        <v>59490</v>
      </c>
      <c r="D13" s="108">
        <v>55818.398000000008</v>
      </c>
      <c r="E13" s="110">
        <f t="shared" si="0"/>
        <v>-3671.6019999999917</v>
      </c>
      <c r="F13" s="109"/>
    </row>
    <row r="14" spans="1:6" ht="31.2" customHeight="1" x14ac:dyDescent="0.25">
      <c r="A14" s="109" t="s">
        <v>157</v>
      </c>
      <c r="B14" s="107">
        <v>7200</v>
      </c>
      <c r="C14" s="108">
        <v>48762.400000000001</v>
      </c>
      <c r="D14" s="108">
        <v>45895.9</v>
      </c>
      <c r="E14" s="110">
        <f t="shared" si="0"/>
        <v>-2866.5</v>
      </c>
      <c r="F14" s="109"/>
    </row>
    <row r="15" spans="1:6" ht="60.15" customHeight="1" x14ac:dyDescent="0.25">
      <c r="A15" s="109" t="s">
        <v>158</v>
      </c>
      <c r="B15" s="107">
        <v>7300</v>
      </c>
      <c r="C15" s="118">
        <v>17073.669467787116</v>
      </c>
      <c r="D15" s="118">
        <v>16137.798874824191</v>
      </c>
      <c r="E15" s="119">
        <f t="shared" si="0"/>
        <v>-935.870592962925</v>
      </c>
      <c r="F15" s="109"/>
    </row>
    <row r="17" spans="1:6" ht="13.8" x14ac:dyDescent="0.25">
      <c r="A17" s="149" t="s">
        <v>159</v>
      </c>
      <c r="B17" s="150"/>
      <c r="F17" s="120" t="s">
        <v>160</v>
      </c>
    </row>
    <row r="18" spans="1:6" ht="23.1" customHeight="1" x14ac:dyDescent="0.25">
      <c r="A18" s="121" t="s">
        <v>161</v>
      </c>
      <c r="F18" s="120" t="s">
        <v>162</v>
      </c>
    </row>
  </sheetData>
  <mergeCells count="1">
    <mergeCell ref="A17:B17"/>
  </mergeCells>
  <printOptions horizontalCentered="1"/>
  <pageMargins left="0.31496062992125984" right="0.11811023622047245" top="0.35433070866141736" bottom="0.35433070866141736" header="0.11811023622047245" footer="0.1181102362204724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</vt:lpstr>
      <vt:lpstr>порівн табл</vt:lpstr>
      <vt:lpstr>Додаток!Заголовки_для_печати</vt:lpstr>
      <vt:lpstr>Додаток!Область_печати</vt:lpstr>
      <vt:lpstr>'порівн табл'!Область_печати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Моша Лариса Валентинівна</cp:lastModifiedBy>
  <cp:lastPrinted>2021-04-14T10:48:28Z</cp:lastPrinted>
  <dcterms:created xsi:type="dcterms:W3CDTF">2019-10-17T10:42:43Z</dcterms:created>
  <dcterms:modified xsi:type="dcterms:W3CDTF">2021-05-26T07:56:02Z</dcterms:modified>
</cp:coreProperties>
</file>