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ішення\Рішення виконкому про фінплани, фінзвіти\Проект ріш фінплан на 2020 рік\Рішення про затверд Фінплану КП Сумитеплоенергоцентраль СМР на оприлюднення\"/>
    </mc:Choice>
  </mc:AlternateContent>
  <bookViews>
    <workbookView xWindow="0" yWindow="1605" windowWidth="12000" windowHeight="6360" tabRatio="959"/>
  </bookViews>
  <sheets>
    <sheet name="1. фінплан - зведені показники" sheetId="14" r:id="rId1"/>
    <sheet name="1.1. Фін результат_табл. 1" sheetId="2" r:id="rId2"/>
    <sheet name="2.розр з бюджетом" sheetId="19" r:id="rId3"/>
    <sheet name="3. Рух грошових коштів" sheetId="18" r:id="rId4"/>
    <sheet name="4. Кап. інвестиції" sheetId="3" r:id="rId5"/>
    <sheet name=" 5. Коефіцієнти" sheetId="11" r:id="rId6"/>
    <sheet name="6.1. Інша інфо_1" sheetId="20" r:id="rId7"/>
    <sheet name="6.2. Інша інфо_2" sheetId="21" r:id="rId8"/>
    <sheet name="таб 1 до пояс" sheetId="22" r:id="rId9"/>
    <sheet name="таб 2 до пояс" sheetId="23" r:id="rId10"/>
    <sheet name="таб 3 до пояс" sheetId="24" r:id="rId11"/>
    <sheet name="таб 4,5 до пояс" sheetId="25" r:id="rId12"/>
    <sheet name="таб 6 до пояс  " sheetId="26" r:id="rId13"/>
    <sheet name="таб 7 до пояс " sheetId="27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_123Graph_XGRAPH3" localSheetId="6" hidden="1">[1]GDP!#REF!</definedName>
    <definedName name="__123Graph_XGRAPH3" localSheetId="7" hidden="1">[1]GDP!#REF!</definedName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6">#REF!</definedName>
    <definedName name="BuiltIn_Print_Area___1___1" localSheetId="7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6">#REF!</definedName>
    <definedName name="Cost_Category_National_ID" localSheetId="7">#REF!</definedName>
    <definedName name="Cost_Category_National_ID">#REF!</definedName>
    <definedName name="Cе511" localSheetId="6">#REF!</definedName>
    <definedName name="Cе511" localSheetId="7">#REF!</definedName>
    <definedName name="Cе511">#REF!</definedName>
    <definedName name="d">'[9]МТР Газ України'!$B$4</definedName>
    <definedName name="dCPIb" localSheetId="6">[10]попер_роз!#REF!</definedName>
    <definedName name="dCPIb" localSheetId="7">[10]попер_роз!#REF!</definedName>
    <definedName name="dCPIb">[10]попер_роз!#REF!</definedName>
    <definedName name="dPPIb" localSheetId="6">[10]попер_роз!#REF!</definedName>
    <definedName name="dPPIb" localSheetId="7">[10]попер_роз!#REF!</definedName>
    <definedName name="dPPIb">[10]попер_роз!#REF!</definedName>
    <definedName name="ds" localSheetId="6">'[11]7  Інші витрати'!#REF!</definedName>
    <definedName name="ds" localSheetId="7">'[11]7  Інші витрати'!#REF!</definedName>
    <definedName name="ds">'[11]7  Інші витрати'!#REF!</definedName>
    <definedName name="Fact_Type_ID" localSheetId="6">#REF!</definedName>
    <definedName name="Fact_Type_ID" localSheetId="7">#REF!</definedName>
    <definedName name="Fact_Type_ID">#REF!</definedName>
    <definedName name="G">'[12]МТР Газ України'!$B$1</definedName>
    <definedName name="ij1sssss" localSheetId="6">'[13]7  Інші витрати'!#REF!</definedName>
    <definedName name="ij1sssss" localSheetId="7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6">'[17]7  Інші витрати'!#REF!</definedName>
    <definedName name="Load_ID_10" localSheetId="7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 localSheetId="6">#REF!</definedName>
    <definedName name="SU_ID" localSheetId="7">#REF!</definedName>
    <definedName name="SU_ID">#REF!</definedName>
    <definedName name="Time_ID">'[16]МТР Газ України'!$B$1</definedName>
    <definedName name="Time_ID_10" localSheetId="6">'[17]7  Інші витрати'!#REF!</definedName>
    <definedName name="Time_ID_10" localSheetId="7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6">'[17]7  Інші витрати'!#REF!</definedName>
    <definedName name="Time_ID0_10" localSheetId="7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6">#REF!</definedName>
    <definedName name="ttttttt" localSheetId="7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6">#REF!</definedName>
    <definedName name="yyyy" localSheetId="7">#REF!</definedName>
    <definedName name="yyyy">#REF!</definedName>
    <definedName name="zx">'[4]МТР Газ України'!$F$1</definedName>
    <definedName name="zxc">[5]Inform!$E$38</definedName>
    <definedName name="а" localSheetId="6">'[13]7  Інші витрати'!#REF!</definedName>
    <definedName name="а" localSheetId="7">'[13]7  Інші витрати'!#REF!</definedName>
    <definedName name="а">'[13]7  Інші витрати'!#REF!</definedName>
    <definedName name="ав" localSheetId="6">#REF!</definedName>
    <definedName name="ав" localSheetId="7">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 localSheetId="6">'[27]БАЗА  '!#REF!</definedName>
    <definedName name="ватт" localSheetId="7">'[27]БАЗА  '!#REF!</definedName>
    <definedName name="ватт">'[27]БАЗА  '!#REF!</definedName>
    <definedName name="Д">'[15]МТР Газ України'!$B$4</definedName>
    <definedName name="е" localSheetId="6">#REF!</definedName>
    <definedName name="е" localSheetId="7">#REF!</definedName>
    <definedName name="е">#REF!</definedName>
    <definedName name="є" localSheetId="6">#REF!</definedName>
    <definedName name="є" localSheetId="7">#REF!</definedName>
    <definedName name="є">#REF!</definedName>
    <definedName name="_xlnm.Print_Titles" localSheetId="5">' 5. Коефіцієнти'!$6:$6</definedName>
    <definedName name="_xlnm.Print_Titles" localSheetId="0">'1. фінплан - зведені показники'!$54:$54</definedName>
    <definedName name="_xlnm.Print_Titles" localSheetId="1">'1.1. Фін результат_табл. 1'!$6:$6</definedName>
    <definedName name="_xlnm.Print_Titles" localSheetId="2">'2.розр з бюджетом'!$6:$6</definedName>
    <definedName name="_xlnm.Print_Titles" localSheetId="3">'3. Рух грошових коштів'!$6:$6</definedName>
    <definedName name="Заголовки_для_печати_МИ">'[28]1993'!$A$1:$IV$3,'[28]1993'!$A$1:$A$65536</definedName>
    <definedName name="і">[29]Inform!$F$2</definedName>
    <definedName name="ів" localSheetId="6">#REF!</definedName>
    <definedName name="ів" localSheetId="7">#REF!</definedName>
    <definedName name="ів">#REF!</definedName>
    <definedName name="ів___0" localSheetId="6">#REF!</definedName>
    <definedName name="ів___0" localSheetId="7">#REF!</definedName>
    <definedName name="ів___0">#REF!</definedName>
    <definedName name="ів_22" localSheetId="6">#REF!</definedName>
    <definedName name="ів_22" localSheetId="7">#REF!</definedName>
    <definedName name="ів_22">#REF!</definedName>
    <definedName name="ів_26" localSheetId="6">#REF!</definedName>
    <definedName name="ів_26" localSheetId="7">#REF!</definedName>
    <definedName name="ів_26">#REF!</definedName>
    <definedName name="іваіа" localSheetId="6">'[30]7  Інші витрати'!#REF!</definedName>
    <definedName name="іваіа" localSheetId="7">'[30]7  Інші витрати'!#REF!</definedName>
    <definedName name="іваіа">'[30]7  Інші витрати'!#REF!</definedName>
    <definedName name="іваф" localSheetId="6">#REF!</definedName>
    <definedName name="іваф" localSheetId="7">#REF!</definedName>
    <definedName name="іваф">#REF!</definedName>
    <definedName name="івів">'[12]МТР Газ України'!$B$1</definedName>
    <definedName name="іцу">[23]Inform!$G$2</definedName>
    <definedName name="йуц" localSheetId="6">#REF!</definedName>
    <definedName name="йуц" localSheetId="7">#REF!</definedName>
    <definedName name="йуц">#REF!</definedName>
    <definedName name="йцу" localSheetId="6">#REF!</definedName>
    <definedName name="йцу" localSheetId="7">#REF!</definedName>
    <definedName name="йцу">#REF!</definedName>
    <definedName name="йцуйй" localSheetId="6">#REF!</definedName>
    <definedName name="йцуйй" localSheetId="7">#REF!</definedName>
    <definedName name="йцуйй">#REF!</definedName>
    <definedName name="йцукц" localSheetId="6">'[30]7  Інші витрати'!#REF!</definedName>
    <definedName name="йцукц" localSheetId="7">'[30]7  Інші витрати'!#REF!</definedName>
    <definedName name="йцукц">'[30]7  Інші витрати'!#REF!</definedName>
    <definedName name="КЕ" localSheetId="6">#REF!</definedName>
    <definedName name="КЕ" localSheetId="7">#REF!</definedName>
    <definedName name="КЕ">#REF!</definedName>
    <definedName name="КЕ___0" localSheetId="6">#REF!</definedName>
    <definedName name="КЕ___0" localSheetId="7">#REF!</definedName>
    <definedName name="КЕ___0">#REF!</definedName>
    <definedName name="КЕ_22" localSheetId="6">#REF!</definedName>
    <definedName name="КЕ_22" localSheetId="7">#REF!</definedName>
    <definedName name="КЕ_22">#REF!</definedName>
    <definedName name="КЕ_26" localSheetId="6">#REF!</definedName>
    <definedName name="КЕ_26" localSheetId="7">#REF!</definedName>
    <definedName name="КЕ_26">#REF!</definedName>
    <definedName name="кен" localSheetId="6">#REF!</definedName>
    <definedName name="кен" localSheetId="7">#REF!</definedName>
    <definedName name="кен">#REF!</definedName>
    <definedName name="л" localSheetId="6">#REF!</definedName>
    <definedName name="л" localSheetId="7">#REF!</definedName>
    <definedName name="л">#REF!</definedName>
    <definedName name="_xlnm.Print_Area" localSheetId="5">' 5. Коефіцієнти'!$A$1:$I$27</definedName>
    <definedName name="_xlnm.Print_Area" localSheetId="0">'1. фінплан - зведені показники'!$A$4:$F$105</definedName>
    <definedName name="_xlnm.Print_Area" localSheetId="1">'1.1. Фін результат_табл. 1'!$A$1:$L$103</definedName>
    <definedName name="_xlnm.Print_Area" localSheetId="2">'2.розр з бюджетом'!$A$1:$K$42</definedName>
    <definedName name="_xlnm.Print_Area" localSheetId="3">'3. Рух грошових коштів'!$A$1:$K$72</definedName>
    <definedName name="_xlnm.Print_Area" localSheetId="4">'4. Кап. інвестиції'!$A$1:$K$45</definedName>
    <definedName name="_xlnm.Print_Area" localSheetId="6">'6.1. Інша інфо_1'!$A$1:$P$79</definedName>
    <definedName name="_xlnm.Print_Area" localSheetId="7">'6.2. Інша інфо_2'!$A$1:$AF$78</definedName>
    <definedName name="_xlnm.Print_Area" localSheetId="8">'таб 1 до пояс'!$A$1:$J$17</definedName>
    <definedName name="_xlnm.Print_Area" localSheetId="9">'таб 2 до пояс'!$A$1:$K$31</definedName>
    <definedName name="_xlnm.Print_Area" localSheetId="10">'таб 3 до пояс'!$A$1:$H$34</definedName>
    <definedName name="_xlnm.Print_Area" localSheetId="11">'таб 4,5 до пояс'!$A$1:$D$27</definedName>
    <definedName name="_xlnm.Print_Area" localSheetId="13">'таб 7 до пояс '!$A$1:$L$16</definedName>
    <definedName name="п" localSheetId="6">'[13]7  Інші витрати'!#REF!</definedName>
    <definedName name="п" localSheetId="7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6">#REF!</definedName>
    <definedName name="План" localSheetId="7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6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7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6">#REF!</definedName>
    <definedName name="р" localSheetId="7">#REF!</definedName>
    <definedName name="р">#REF!</definedName>
    <definedName name="т">[32]Inform!$E$6</definedName>
    <definedName name="тариф">[33]Inform!$G$2</definedName>
    <definedName name="уйцукйцуйу" localSheetId="6">#REF!</definedName>
    <definedName name="уйцукйцуйу" localSheetId="7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 localSheetId="6">'[30]7  Інші витрати'!#REF!</definedName>
    <definedName name="фіваіф" localSheetId="7">'[30]7  Інші витрати'!#REF!</definedName>
    <definedName name="фіваіф">'[30]7  Інші витрати'!#REF!</definedName>
    <definedName name="фф">'[26]МТР Газ України'!$F$1</definedName>
    <definedName name="ц" localSheetId="6">'[13]7  Інші витрати'!#REF!</definedName>
    <definedName name="ц" localSheetId="7">'[13]7  Інші витрати'!#REF!</definedName>
    <definedName name="ц">'[13]7  Інші витрати'!#REF!</definedName>
    <definedName name="ччч" localSheetId="6">'[35]БАЗА  '!#REF!</definedName>
    <definedName name="ччч" localSheetId="7">'[35]БАЗА  '!#REF!</definedName>
    <definedName name="ччч">'[35]БАЗА  '!#REF!</definedName>
    <definedName name="ш" localSheetId="6">#REF!</definedName>
    <definedName name="ш" localSheetId="7">#REF!</definedName>
    <definedName name="ш">#REF!</definedName>
  </definedNames>
  <calcPr calcId="162913"/>
  <fileRecoveryPr autoRecover="0"/>
</workbook>
</file>

<file path=xl/calcChain.xml><?xml version="1.0" encoding="utf-8"?>
<calcChain xmlns="http://schemas.openxmlformats.org/spreadsheetml/2006/main">
  <c r="I15" i="26" l="1"/>
  <c r="L15" i="26" s="1"/>
  <c r="H15" i="26"/>
  <c r="G15" i="26"/>
  <c r="F15" i="26"/>
  <c r="L13" i="26"/>
  <c r="G13" i="26"/>
  <c r="M13" i="26" s="1"/>
  <c r="I12" i="26"/>
  <c r="M12" i="26" s="1"/>
  <c r="H12" i="26"/>
  <c r="G12" i="26"/>
  <c r="F12" i="26"/>
  <c r="L12" i="26" s="1"/>
  <c r="I11" i="26"/>
  <c r="M11" i="26" s="1"/>
  <c r="H11" i="26"/>
  <c r="G11" i="26"/>
  <c r="F11" i="26"/>
  <c r="L11" i="26" s="1"/>
  <c r="M10" i="26"/>
  <c r="L10" i="26"/>
  <c r="M9" i="26"/>
  <c r="L9" i="26"/>
  <c r="K9" i="26"/>
  <c r="M8" i="26"/>
  <c r="L8" i="26"/>
  <c r="K8" i="26"/>
  <c r="K15" i="26" s="1"/>
  <c r="J8" i="26"/>
  <c r="J15" i="26" s="1"/>
  <c r="D25" i="25"/>
  <c r="D19" i="25"/>
  <c r="D17" i="25"/>
  <c r="D16" i="25" s="1"/>
  <c r="D11" i="25"/>
  <c r="D10" i="25"/>
  <c r="D7" i="25"/>
  <c r="E33" i="24"/>
  <c r="C33" i="24"/>
  <c r="G24" i="24"/>
  <c r="H24" i="24" s="1"/>
  <c r="E24" i="24"/>
  <c r="C24" i="24"/>
  <c r="H23" i="24"/>
  <c r="E23" i="24"/>
  <c r="C23" i="24"/>
  <c r="H22" i="24"/>
  <c r="E22" i="24"/>
  <c r="C22" i="24"/>
  <c r="H21" i="24"/>
  <c r="E21" i="24"/>
  <c r="C21" i="24"/>
  <c r="H20" i="24"/>
  <c r="E20" i="24"/>
  <c r="C20" i="24"/>
  <c r="G19" i="24"/>
  <c r="H19" i="24" s="1"/>
  <c r="F19" i="24"/>
  <c r="E19" i="24"/>
  <c r="D19" i="24"/>
  <c r="C19" i="24"/>
  <c r="B19" i="24"/>
  <c r="H18" i="24"/>
  <c r="G18" i="24"/>
  <c r="E18" i="24"/>
  <c r="C18" i="24"/>
  <c r="H17" i="24"/>
  <c r="C17" i="24"/>
  <c r="H16" i="24"/>
  <c r="E16" i="24"/>
  <c r="C16" i="24"/>
  <c r="H15" i="24"/>
  <c r="E15" i="24"/>
  <c r="C15" i="24"/>
  <c r="H14" i="24"/>
  <c r="H13" i="24"/>
  <c r="E13" i="24"/>
  <c r="C13" i="24"/>
  <c r="H12" i="24"/>
  <c r="G12" i="24"/>
  <c r="F12" i="24"/>
  <c r="F11" i="24" s="1"/>
  <c r="F9" i="24" s="1"/>
  <c r="D12" i="24"/>
  <c r="E12" i="24" s="1"/>
  <c r="B12" i="24"/>
  <c r="C12" i="24" s="1"/>
  <c r="G11" i="24"/>
  <c r="H11" i="24" s="1"/>
  <c r="G10" i="24"/>
  <c r="G9" i="24"/>
  <c r="H9" i="24" s="1"/>
  <c r="G15" i="23"/>
  <c r="I15" i="23" s="1"/>
  <c r="F15" i="23"/>
  <c r="D15" i="23"/>
  <c r="B15" i="23"/>
  <c r="J14" i="23"/>
  <c r="I14" i="23"/>
  <c r="J13" i="23"/>
  <c r="I13" i="23"/>
  <c r="J12" i="23"/>
  <c r="I12" i="23"/>
  <c r="J11" i="23"/>
  <c r="G11" i="23"/>
  <c r="I11" i="23" s="1"/>
  <c r="J10" i="23"/>
  <c r="I10" i="23"/>
  <c r="G9" i="23"/>
  <c r="F9" i="23"/>
  <c r="F16" i="23" s="1"/>
  <c r="D9" i="23"/>
  <c r="B9" i="23"/>
  <c r="B16" i="23" s="1"/>
  <c r="I14" i="22"/>
  <c r="H14" i="22"/>
  <c r="G14" i="22"/>
  <c r="F14" i="22"/>
  <c r="I13" i="22"/>
  <c r="H13" i="22"/>
  <c r="G13" i="22"/>
  <c r="F13" i="22"/>
  <c r="I12" i="22"/>
  <c r="H12" i="22"/>
  <c r="G12" i="22"/>
  <c r="F12" i="22"/>
  <c r="I11" i="22"/>
  <c r="H11" i="22"/>
  <c r="G11" i="22"/>
  <c r="F11" i="22"/>
  <c r="I10" i="22"/>
  <c r="H10" i="22"/>
  <c r="G10" i="22"/>
  <c r="F10" i="22"/>
  <c r="G9" i="22"/>
  <c r="E9" i="22"/>
  <c r="H9" i="22" s="1"/>
  <c r="D9" i="22"/>
  <c r="D15" i="22" s="1"/>
  <c r="C9" i="22"/>
  <c r="C15" i="22" s="1"/>
  <c r="B9" i="22"/>
  <c r="B15" i="22" s="1"/>
  <c r="I8" i="22"/>
  <c r="H8" i="22"/>
  <c r="G8" i="22"/>
  <c r="F8" i="22"/>
  <c r="AD42" i="21"/>
  <c r="AB42" i="21"/>
  <c r="Z42" i="21"/>
  <c r="X42" i="21"/>
  <c r="V42" i="21"/>
  <c r="H53" i="20"/>
  <c r="J52" i="20"/>
  <c r="G51" i="20"/>
  <c r="I51" i="20" s="1"/>
  <c r="E51" i="20"/>
  <c r="K51" i="20" s="1"/>
  <c r="D51" i="20"/>
  <c r="F51" i="20" s="1"/>
  <c r="L51" i="20" s="1"/>
  <c r="G50" i="20"/>
  <c r="I50" i="20" s="1"/>
  <c r="E50" i="20"/>
  <c r="D50" i="20"/>
  <c r="N49" i="20"/>
  <c r="K49" i="20"/>
  <c r="G49" i="20"/>
  <c r="I49" i="20" s="1"/>
  <c r="D49" i="20"/>
  <c r="J49" i="20" s="1"/>
  <c r="N48" i="20"/>
  <c r="M48" i="20"/>
  <c r="K48" i="20"/>
  <c r="I48" i="20"/>
  <c r="G48" i="20"/>
  <c r="F48" i="20"/>
  <c r="D48" i="20"/>
  <c r="J48" i="20" s="1"/>
  <c r="N47" i="20"/>
  <c r="K47" i="20"/>
  <c r="G47" i="20"/>
  <c r="I47" i="20" s="1"/>
  <c r="D47" i="20"/>
  <c r="D35" i="20"/>
  <c r="B35" i="20"/>
  <c r="F34" i="20"/>
  <c r="D34" i="20"/>
  <c r="B34" i="20"/>
  <c r="D33" i="20"/>
  <c r="B32" i="20"/>
  <c r="L31" i="20"/>
  <c r="J31" i="20"/>
  <c r="J35" i="20" s="1"/>
  <c r="L35" i="20" s="1"/>
  <c r="H31" i="20"/>
  <c r="N31" i="20" s="1"/>
  <c r="F31" i="20"/>
  <c r="F35" i="20" s="1"/>
  <c r="N30" i="20"/>
  <c r="J30" i="20"/>
  <c r="J34" i="20" s="1"/>
  <c r="H30" i="20"/>
  <c r="H34" i="20" s="1"/>
  <c r="N34" i="20" s="1"/>
  <c r="F30" i="20"/>
  <c r="B30" i="20"/>
  <c r="J29" i="20"/>
  <c r="J33" i="20" s="1"/>
  <c r="D29" i="20"/>
  <c r="B29" i="20"/>
  <c r="B33" i="20" s="1"/>
  <c r="N27" i="20"/>
  <c r="J27" i="20"/>
  <c r="H27" i="20"/>
  <c r="F27" i="20"/>
  <c r="L26" i="20"/>
  <c r="J26" i="20"/>
  <c r="H26" i="20"/>
  <c r="N26" i="20" s="1"/>
  <c r="F26" i="20"/>
  <c r="N25" i="20"/>
  <c r="J25" i="20"/>
  <c r="J24" i="20" s="1"/>
  <c r="J32" i="20" s="1"/>
  <c r="H25" i="20"/>
  <c r="H29" i="20" s="1"/>
  <c r="N29" i="20" s="1"/>
  <c r="F25" i="20"/>
  <c r="D24" i="20"/>
  <c r="D32" i="20" s="1"/>
  <c r="B24" i="20"/>
  <c r="N23" i="20"/>
  <c r="L23" i="20"/>
  <c r="N22" i="20"/>
  <c r="L22" i="20"/>
  <c r="N21" i="20"/>
  <c r="L21" i="20"/>
  <c r="N20" i="20"/>
  <c r="J20" i="20"/>
  <c r="J28" i="20" s="1"/>
  <c r="H20" i="20"/>
  <c r="F20" i="20"/>
  <c r="D20" i="20"/>
  <c r="B20" i="20"/>
  <c r="N19" i="20"/>
  <c r="L19" i="20"/>
  <c r="N18" i="20"/>
  <c r="L18" i="20"/>
  <c r="N17" i="20"/>
  <c r="L17" i="20"/>
  <c r="N16" i="20"/>
  <c r="L16" i="20"/>
  <c r="N15" i="20"/>
  <c r="L15" i="20"/>
  <c r="N14" i="20"/>
  <c r="L14" i="20"/>
  <c r="L13" i="20"/>
  <c r="J13" i="20"/>
  <c r="H13" i="20"/>
  <c r="N13" i="20" s="1"/>
  <c r="F13" i="20"/>
  <c r="D13" i="20"/>
  <c r="B13" i="20"/>
  <c r="H33" i="20" l="1"/>
  <c r="N33" i="20" s="1"/>
  <c r="C14" i="23"/>
  <c r="C11" i="23"/>
  <c r="C13" i="23"/>
  <c r="C10" i="23"/>
  <c r="C9" i="23"/>
  <c r="C12" i="23"/>
  <c r="L20" i="20"/>
  <c r="F28" i="20"/>
  <c r="L28" i="20" s="1"/>
  <c r="H24" i="20"/>
  <c r="H35" i="20"/>
  <c r="N35" i="20" s="1"/>
  <c r="J47" i="20"/>
  <c r="J50" i="20"/>
  <c r="N51" i="20"/>
  <c r="L48" i="20"/>
  <c r="M50" i="20"/>
  <c r="C15" i="23"/>
  <c r="L25" i="20"/>
  <c r="F24" i="20"/>
  <c r="L27" i="20"/>
  <c r="H28" i="20"/>
  <c r="N28" i="20" s="1"/>
  <c r="F29" i="20"/>
  <c r="L30" i="20"/>
  <c r="M47" i="20"/>
  <c r="F47" i="20"/>
  <c r="L47" i="20" s="1"/>
  <c r="E53" i="20"/>
  <c r="K50" i="20"/>
  <c r="N50" i="20"/>
  <c r="J51" i="20"/>
  <c r="D53" i="20"/>
  <c r="H9" i="23"/>
  <c r="L34" i="20"/>
  <c r="F49" i="20"/>
  <c r="L49" i="20" s="1"/>
  <c r="M49" i="20"/>
  <c r="G53" i="20"/>
  <c r="I9" i="22"/>
  <c r="E15" i="22"/>
  <c r="I9" i="23"/>
  <c r="J15" i="23"/>
  <c r="G16" i="23"/>
  <c r="M15" i="26"/>
  <c r="F50" i="20"/>
  <c r="L50" i="20" s="1"/>
  <c r="M51" i="20"/>
  <c r="F9" i="22"/>
  <c r="J9" i="23"/>
  <c r="D11" i="24"/>
  <c r="D16" i="23"/>
  <c r="B11" i="24"/>
  <c r="F62" i="18"/>
  <c r="F30" i="18"/>
  <c r="L11" i="18"/>
  <c r="L12" i="18"/>
  <c r="L13" i="18"/>
  <c r="L14" i="18"/>
  <c r="L15" i="18"/>
  <c r="L16" i="18"/>
  <c r="L17" i="18"/>
  <c r="L20" i="18"/>
  <c r="L21" i="18"/>
  <c r="L22" i="18"/>
  <c r="L23" i="18"/>
  <c r="L24" i="18"/>
  <c r="L25" i="18"/>
  <c r="L26" i="18"/>
  <c r="L27" i="18"/>
  <c r="L28" i="18"/>
  <c r="L29" i="18"/>
  <c r="L31" i="18"/>
  <c r="L32" i="18"/>
  <c r="L33" i="18"/>
  <c r="L34" i="18"/>
  <c r="L35" i="18"/>
  <c r="L36" i="18"/>
  <c r="L37" i="18"/>
  <c r="L39" i="18"/>
  <c r="L40" i="18"/>
  <c r="L41" i="18"/>
  <c r="L42" i="18"/>
  <c r="L43" i="18"/>
  <c r="L44" i="18"/>
  <c r="L45" i="18"/>
  <c r="L46" i="18"/>
  <c r="L47" i="18"/>
  <c r="L48" i="18"/>
  <c r="L49" i="18"/>
  <c r="L50" i="18"/>
  <c r="L51" i="18"/>
  <c r="L52" i="18"/>
  <c r="L53" i="18"/>
  <c r="L54" i="18"/>
  <c r="L55" i="18"/>
  <c r="L56" i="18"/>
  <c r="L57" i="18"/>
  <c r="L58" i="18"/>
  <c r="L59" i="18"/>
  <c r="L60" i="18"/>
  <c r="L61" i="18"/>
  <c r="L62" i="18"/>
  <c r="L63" i="18"/>
  <c r="L64" i="18"/>
  <c r="L65" i="18"/>
  <c r="L66" i="18"/>
  <c r="H10" i="18"/>
  <c r="I10" i="18"/>
  <c r="J10" i="18"/>
  <c r="G10" i="18"/>
  <c r="L10" i="18"/>
  <c r="L9" i="18"/>
  <c r="H8" i="18"/>
  <c r="I8" i="18"/>
  <c r="J8" i="18"/>
  <c r="G8" i="18"/>
  <c r="H27" i="19"/>
  <c r="I27" i="19"/>
  <c r="G27" i="19"/>
  <c r="L22" i="19"/>
  <c r="L11" i="19"/>
  <c r="L12" i="19"/>
  <c r="L13" i="19"/>
  <c r="L14" i="19"/>
  <c r="L15" i="19"/>
  <c r="L16" i="19"/>
  <c r="L17" i="19"/>
  <c r="L18" i="19"/>
  <c r="L19" i="19"/>
  <c r="L20" i="19"/>
  <c r="L23" i="19"/>
  <c r="L24" i="19"/>
  <c r="L26" i="19"/>
  <c r="L28" i="19"/>
  <c r="L29" i="19"/>
  <c r="L30" i="19"/>
  <c r="L31" i="19"/>
  <c r="L32" i="19"/>
  <c r="L33" i="19"/>
  <c r="L34" i="19"/>
  <c r="L35" i="19"/>
  <c r="L37" i="19"/>
  <c r="J21" i="19"/>
  <c r="G21" i="19"/>
  <c r="M75" i="2"/>
  <c r="M76" i="2"/>
  <c r="M77" i="2"/>
  <c r="M81" i="2"/>
  <c r="M82" i="2"/>
  <c r="M83" i="2"/>
  <c r="M85" i="2"/>
  <c r="M88" i="2"/>
  <c r="M89" i="2"/>
  <c r="M90" i="2"/>
  <c r="M94" i="2"/>
  <c r="M95" i="2"/>
  <c r="M96" i="2"/>
  <c r="M98" i="2"/>
  <c r="H73" i="2"/>
  <c r="I73" i="2"/>
  <c r="J73" i="2"/>
  <c r="G73" i="2"/>
  <c r="M73" i="2"/>
  <c r="M70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8" i="2"/>
  <c r="M59" i="2"/>
  <c r="M60" i="2"/>
  <c r="M61" i="2"/>
  <c r="M62" i="2"/>
  <c r="M63" i="2"/>
  <c r="M66" i="2"/>
  <c r="M67" i="2"/>
  <c r="M71" i="2"/>
  <c r="M72" i="2"/>
  <c r="M74" i="2"/>
  <c r="M38" i="2"/>
  <c r="M42" i="2"/>
  <c r="M23" i="2"/>
  <c r="M24" i="2"/>
  <c r="M25" i="2"/>
  <c r="M26" i="2"/>
  <c r="M32" i="2"/>
  <c r="M33" i="2"/>
  <c r="M34" i="2"/>
  <c r="M35" i="2"/>
  <c r="M19" i="2"/>
  <c r="M20" i="2"/>
  <c r="G11" i="2"/>
  <c r="J11" i="2" s="1"/>
  <c r="M11" i="2" s="1"/>
  <c r="G79" i="2"/>
  <c r="E10" i="19"/>
  <c r="G20" i="11"/>
  <c r="G16" i="11"/>
  <c r="F16" i="11"/>
  <c r="F15" i="11"/>
  <c r="E90" i="14" s="1"/>
  <c r="D20" i="11"/>
  <c r="D16" i="11"/>
  <c r="C66" i="14"/>
  <c r="C81" i="2"/>
  <c r="D21" i="2"/>
  <c r="E21" i="2"/>
  <c r="E59" i="14" s="1"/>
  <c r="F8" i="2"/>
  <c r="E62" i="2"/>
  <c r="F78" i="2"/>
  <c r="F98" i="14"/>
  <c r="F95" i="14"/>
  <c r="F101" i="14" s="1"/>
  <c r="G15" i="11" s="1"/>
  <c r="F90" i="14" s="1"/>
  <c r="H7" i="3"/>
  <c r="I7" i="3"/>
  <c r="F7" i="3"/>
  <c r="C7" i="3"/>
  <c r="D7" i="3"/>
  <c r="D86" i="14" s="1"/>
  <c r="G30" i="18"/>
  <c r="H30" i="18"/>
  <c r="I30" i="18"/>
  <c r="J30" i="18"/>
  <c r="J17" i="18"/>
  <c r="I38" i="18"/>
  <c r="H38" i="18"/>
  <c r="G38" i="18"/>
  <c r="L38" i="18" s="1"/>
  <c r="C62" i="18"/>
  <c r="C82" i="14" s="1"/>
  <c r="D62" i="18"/>
  <c r="E62" i="18"/>
  <c r="E82" i="14" s="1"/>
  <c r="E59" i="2"/>
  <c r="E79" i="2" s="1"/>
  <c r="E65" i="14" s="1"/>
  <c r="E30" i="18"/>
  <c r="E95" i="14"/>
  <c r="E98" i="14"/>
  <c r="D98" i="14"/>
  <c r="D95" i="14"/>
  <c r="C95" i="14"/>
  <c r="E7" i="3"/>
  <c r="E19" i="18"/>
  <c r="E67" i="18" s="1"/>
  <c r="D30" i="18"/>
  <c r="C30" i="18"/>
  <c r="C19" i="18"/>
  <c r="C27" i="19"/>
  <c r="J9" i="19"/>
  <c r="C9" i="19"/>
  <c r="C22" i="19" s="1"/>
  <c r="C21" i="19" s="1"/>
  <c r="I28" i="2"/>
  <c r="H28" i="2"/>
  <c r="G28" i="2"/>
  <c r="I27" i="2"/>
  <c r="H27" i="2"/>
  <c r="G27" i="2"/>
  <c r="I11" i="2"/>
  <c r="H11" i="2"/>
  <c r="I10" i="2"/>
  <c r="I92" i="2"/>
  <c r="H10" i="2"/>
  <c r="G10" i="2"/>
  <c r="G92" i="2"/>
  <c r="E8" i="2"/>
  <c r="E25" i="19" s="1"/>
  <c r="E74" i="14" s="1"/>
  <c r="F92" i="2"/>
  <c r="F13" i="2"/>
  <c r="F94" i="2" s="1"/>
  <c r="F36" i="19" s="1"/>
  <c r="F75" i="14" s="1"/>
  <c r="I13" i="2"/>
  <c r="F30" i="2"/>
  <c r="I30" i="2" s="1"/>
  <c r="F14" i="2"/>
  <c r="E10" i="2"/>
  <c r="E92" i="2"/>
  <c r="E11" i="2"/>
  <c r="F20" i="11" s="1"/>
  <c r="E12" i="2"/>
  <c r="E13" i="2"/>
  <c r="E14" i="2"/>
  <c r="E15" i="2"/>
  <c r="E16" i="2"/>
  <c r="E17" i="2"/>
  <c r="E97" i="2"/>
  <c r="E27" i="2"/>
  <c r="E28" i="2"/>
  <c r="E29" i="2"/>
  <c r="E30" i="2"/>
  <c r="E31" i="2"/>
  <c r="E96" i="2" s="1"/>
  <c r="E36" i="2"/>
  <c r="E37" i="2"/>
  <c r="F37" i="2"/>
  <c r="H37" i="2" s="1"/>
  <c r="J37" i="2" s="1"/>
  <c r="G37" i="2"/>
  <c r="E39" i="2"/>
  <c r="E40" i="2"/>
  <c r="E41" i="2"/>
  <c r="F41" i="2"/>
  <c r="H41" i="2" s="1"/>
  <c r="E43" i="2"/>
  <c r="F43" i="2"/>
  <c r="G43" i="2" s="1"/>
  <c r="M43" i="2" s="1"/>
  <c r="E66" i="2"/>
  <c r="E80" i="2"/>
  <c r="E71" i="2"/>
  <c r="E94" i="2"/>
  <c r="E36" i="19"/>
  <c r="E86" i="2"/>
  <c r="E87" i="2"/>
  <c r="E78" i="2"/>
  <c r="D93" i="2"/>
  <c r="C21" i="2"/>
  <c r="C59" i="14" s="1"/>
  <c r="D9" i="2"/>
  <c r="E9" i="2"/>
  <c r="E82" i="2" s="1"/>
  <c r="E57" i="14"/>
  <c r="C97" i="2"/>
  <c r="D97" i="2"/>
  <c r="C96" i="2"/>
  <c r="C95" i="2"/>
  <c r="C94" i="2"/>
  <c r="C93" i="2"/>
  <c r="D96" i="2"/>
  <c r="D85" i="2" s="1"/>
  <c r="D92" i="2"/>
  <c r="C51" i="2"/>
  <c r="C61" i="14"/>
  <c r="D90" i="14"/>
  <c r="D89" i="14"/>
  <c r="D88" i="14"/>
  <c r="G7" i="3"/>
  <c r="J7" i="3"/>
  <c r="D19" i="18"/>
  <c r="D80" i="14" s="1"/>
  <c r="D37" i="19"/>
  <c r="D25" i="19"/>
  <c r="D74" i="14" s="1"/>
  <c r="C24" i="19"/>
  <c r="C73" i="14" s="1"/>
  <c r="F15" i="2"/>
  <c r="J15" i="2" s="1"/>
  <c r="F17" i="2"/>
  <c r="F97" i="2"/>
  <c r="D91" i="2"/>
  <c r="D94" i="2"/>
  <c r="D36" i="19" s="1"/>
  <c r="D27" i="19" s="1"/>
  <c r="D95" i="2"/>
  <c r="F16" i="2"/>
  <c r="H16" i="2" s="1"/>
  <c r="F96" i="2"/>
  <c r="F10" i="18" s="1"/>
  <c r="C92" i="2"/>
  <c r="C91" i="2"/>
  <c r="C98" i="2"/>
  <c r="C79" i="2"/>
  <c r="C65" i="14"/>
  <c r="C78" i="2"/>
  <c r="F83" i="14"/>
  <c r="E83" i="14"/>
  <c r="D83" i="14"/>
  <c r="C83" i="14"/>
  <c r="D81" i="14"/>
  <c r="C81" i="14"/>
  <c r="C75" i="14"/>
  <c r="C74" i="14"/>
  <c r="F66" i="14"/>
  <c r="D66" i="14"/>
  <c r="F61" i="14"/>
  <c r="E61" i="14"/>
  <c r="D61" i="14"/>
  <c r="E81" i="14"/>
  <c r="C38" i="18"/>
  <c r="F79" i="2"/>
  <c r="F65" i="14" s="1"/>
  <c r="J78" i="2"/>
  <c r="H78" i="2"/>
  <c r="I39" i="2"/>
  <c r="H39" i="2"/>
  <c r="G39" i="2"/>
  <c r="M39" i="2" s="1"/>
  <c r="J29" i="2"/>
  <c r="I29" i="2"/>
  <c r="H29" i="2"/>
  <c r="G29" i="2"/>
  <c r="F86" i="14"/>
  <c r="D79" i="14"/>
  <c r="E79" i="14"/>
  <c r="F79" i="14"/>
  <c r="C79" i="14"/>
  <c r="E86" i="14"/>
  <c r="C86" i="14"/>
  <c r="D18" i="11" s="1"/>
  <c r="D84" i="14"/>
  <c r="E84" i="14"/>
  <c r="F84" i="14"/>
  <c r="D82" i="14"/>
  <c r="E80" i="14"/>
  <c r="D24" i="19"/>
  <c r="D73" i="14"/>
  <c r="E24" i="19"/>
  <c r="D68" i="14"/>
  <c r="E68" i="14"/>
  <c r="I43" i="2"/>
  <c r="J40" i="2"/>
  <c r="I40" i="2"/>
  <c r="H40" i="2"/>
  <c r="G40" i="2"/>
  <c r="J36" i="2"/>
  <c r="I36" i="2"/>
  <c r="H36" i="2"/>
  <c r="G36" i="2"/>
  <c r="G31" i="2"/>
  <c r="M31" i="2" s="1"/>
  <c r="H31" i="2"/>
  <c r="I31" i="2"/>
  <c r="J31" i="2"/>
  <c r="G16" i="2"/>
  <c r="M16" i="2" s="1"/>
  <c r="I16" i="2"/>
  <c r="J16" i="2"/>
  <c r="G17" i="2"/>
  <c r="G97" i="2" s="1"/>
  <c r="M97" i="2" s="1"/>
  <c r="H17" i="2"/>
  <c r="H97" i="2"/>
  <c r="I17" i="2"/>
  <c r="I97" i="2" s="1"/>
  <c r="J17" i="2"/>
  <c r="J97" i="2"/>
  <c r="H92" i="2"/>
  <c r="C9" i="2"/>
  <c r="C18" i="2"/>
  <c r="C57" i="2" s="1"/>
  <c r="C62" i="14" s="1"/>
  <c r="C98" i="14"/>
  <c r="C80" i="14"/>
  <c r="C84" i="14"/>
  <c r="C56" i="14"/>
  <c r="C76" i="14"/>
  <c r="E73" i="14"/>
  <c r="C68" i="14"/>
  <c r="D56" i="14"/>
  <c r="D87" i="2"/>
  <c r="F87" i="2"/>
  <c r="G87" i="2"/>
  <c r="M87" i="2" s="1"/>
  <c r="H87" i="2"/>
  <c r="I87" i="2"/>
  <c r="J87" i="2"/>
  <c r="D86" i="2"/>
  <c r="F86" i="2"/>
  <c r="G86" i="2"/>
  <c r="H86" i="2"/>
  <c r="I86" i="2"/>
  <c r="J86" i="2"/>
  <c r="C87" i="2"/>
  <c r="C86" i="2"/>
  <c r="D80" i="2"/>
  <c r="F80" i="2"/>
  <c r="G80" i="2"/>
  <c r="H80" i="2"/>
  <c r="I80" i="2"/>
  <c r="J80" i="2"/>
  <c r="D79" i="2"/>
  <c r="D81" i="2"/>
  <c r="H79" i="2"/>
  <c r="J79" i="2"/>
  <c r="G78" i="2"/>
  <c r="I78" i="2"/>
  <c r="M78" i="2" s="1"/>
  <c r="C80" i="2"/>
  <c r="D78" i="2"/>
  <c r="B66" i="14"/>
  <c r="B90" i="14"/>
  <c r="B89" i="14"/>
  <c r="B88" i="14"/>
  <c r="B86" i="14"/>
  <c r="B83" i="14"/>
  <c r="B82" i="14"/>
  <c r="B81" i="14"/>
  <c r="B80" i="14"/>
  <c r="B84" i="14"/>
  <c r="B79" i="14"/>
  <c r="B77" i="14"/>
  <c r="B76" i="14"/>
  <c r="B75" i="14"/>
  <c r="B73" i="14"/>
  <c r="B72" i="14"/>
  <c r="B70" i="14"/>
  <c r="B69" i="14"/>
  <c r="B68" i="14"/>
  <c r="B67" i="14"/>
  <c r="B65" i="14"/>
  <c r="B64" i="14"/>
  <c r="B63" i="14"/>
  <c r="B62" i="14"/>
  <c r="B61" i="14"/>
  <c r="B59" i="14"/>
  <c r="B60" i="14"/>
  <c r="B58" i="14"/>
  <c r="B57" i="14"/>
  <c r="B56" i="14"/>
  <c r="F56" i="14"/>
  <c r="G19" i="11" s="1"/>
  <c r="C57" i="14"/>
  <c r="D76" i="14"/>
  <c r="D57" i="14"/>
  <c r="I79" i="2"/>
  <c r="D10" i="18"/>
  <c r="C85" i="2"/>
  <c r="F81" i="14"/>
  <c r="F82" i="14"/>
  <c r="D98" i="2"/>
  <c r="C72" i="14"/>
  <c r="D59" i="14"/>
  <c r="E9" i="19"/>
  <c r="E22" i="19" s="1"/>
  <c r="E21" i="19" s="1"/>
  <c r="J10" i="2"/>
  <c r="J92" i="2" s="1"/>
  <c r="H21" i="19"/>
  <c r="I21" i="19"/>
  <c r="D65" i="14"/>
  <c r="M86" i="2"/>
  <c r="M36" i="2"/>
  <c r="M40" i="2"/>
  <c r="M29" i="2"/>
  <c r="C82" i="2"/>
  <c r="D82" i="2"/>
  <c r="H13" i="2"/>
  <c r="L8" i="18"/>
  <c r="D75" i="14"/>
  <c r="C58" i="14"/>
  <c r="E95" i="2"/>
  <c r="E37" i="19"/>
  <c r="E76" i="14" s="1"/>
  <c r="F12" i="2"/>
  <c r="E93" i="2"/>
  <c r="E91" i="2" s="1"/>
  <c r="E98" i="2" s="1"/>
  <c r="E81" i="2"/>
  <c r="E56" i="14"/>
  <c r="M79" i="2"/>
  <c r="M80" i="2"/>
  <c r="J43" i="2"/>
  <c r="H43" i="2"/>
  <c r="I37" i="2"/>
  <c r="J28" i="2"/>
  <c r="M28" i="2" s="1"/>
  <c r="E66" i="14"/>
  <c r="D18" i="2"/>
  <c r="D57" i="2" s="1"/>
  <c r="F95" i="2"/>
  <c r="F98" i="2" s="1"/>
  <c r="G13" i="2"/>
  <c r="H14" i="2"/>
  <c r="E75" i="14"/>
  <c r="J41" i="2"/>
  <c r="F21" i="2"/>
  <c r="F59" i="14"/>
  <c r="I41" i="2"/>
  <c r="F9" i="2"/>
  <c r="F57" i="14" s="1"/>
  <c r="H12" i="2"/>
  <c r="F93" i="2"/>
  <c r="F91" i="2"/>
  <c r="I12" i="2"/>
  <c r="I93" i="2" s="1"/>
  <c r="I91" i="2" s="1"/>
  <c r="G12" i="2"/>
  <c r="J13" i="2"/>
  <c r="M13" i="2" s="1"/>
  <c r="D58" i="14"/>
  <c r="E18" i="2"/>
  <c r="E58" i="14" s="1"/>
  <c r="C84" i="2"/>
  <c r="C89" i="2" s="1"/>
  <c r="F18" i="2"/>
  <c r="F57" i="2" s="1"/>
  <c r="D62" i="14"/>
  <c r="D70" i="2"/>
  <c r="E70" i="2" s="1"/>
  <c r="E8" i="18" s="1"/>
  <c r="D14" i="18"/>
  <c r="F58" i="14"/>
  <c r="G8" i="11" s="1"/>
  <c r="E67" i="14"/>
  <c r="D8" i="11" l="1"/>
  <c r="C101" i="14"/>
  <c r="D15" i="11" s="1"/>
  <c r="C90" i="14" s="1"/>
  <c r="F19" i="11"/>
  <c r="F8" i="11"/>
  <c r="C77" i="14"/>
  <c r="E10" i="18"/>
  <c r="F18" i="11"/>
  <c r="E85" i="2"/>
  <c r="H57" i="2"/>
  <c r="H84" i="2" s="1"/>
  <c r="I57" i="2"/>
  <c r="I84" i="2" s="1"/>
  <c r="F84" i="2"/>
  <c r="G57" i="2"/>
  <c r="F62" i="14"/>
  <c r="J57" i="2"/>
  <c r="J84" i="2" s="1"/>
  <c r="F70" i="2"/>
  <c r="E72" i="14"/>
  <c r="E77" i="14" s="1"/>
  <c r="C63" i="14"/>
  <c r="D9" i="11"/>
  <c r="D67" i="14"/>
  <c r="J12" i="2"/>
  <c r="C70" i="2"/>
  <c r="E27" i="19"/>
  <c r="E38" i="19" s="1"/>
  <c r="D84" i="2"/>
  <c r="D89" i="2" s="1"/>
  <c r="D63" i="14" s="1"/>
  <c r="D64" i="14" s="1"/>
  <c r="E57" i="2"/>
  <c r="M17" i="2"/>
  <c r="F85" i="2"/>
  <c r="J27" i="2"/>
  <c r="I21" i="2"/>
  <c r="C38" i="19"/>
  <c r="D73" i="2"/>
  <c r="J36" i="19"/>
  <c r="G41" i="2"/>
  <c r="M41" i="2" s="1"/>
  <c r="H30" i="2"/>
  <c r="G30" i="2"/>
  <c r="L21" i="19"/>
  <c r="D19" i="11"/>
  <c r="M92" i="2"/>
  <c r="F37" i="19"/>
  <c r="F76" i="14" s="1"/>
  <c r="I14" i="2"/>
  <c r="G14" i="2"/>
  <c r="M10" i="2"/>
  <c r="C67" i="18"/>
  <c r="I8" i="2"/>
  <c r="H8" i="2"/>
  <c r="F81" i="2"/>
  <c r="G8" i="2"/>
  <c r="F25" i="19"/>
  <c r="F74" i="14" s="1"/>
  <c r="J8" i="2"/>
  <c r="H93" i="2"/>
  <c r="H91" i="2" s="1"/>
  <c r="M12" i="2"/>
  <c r="D8" i="18"/>
  <c r="G18" i="11"/>
  <c r="I15" i="2"/>
  <c r="I9" i="2" s="1"/>
  <c r="H15" i="2"/>
  <c r="H9" i="2" s="1"/>
  <c r="G15" i="2"/>
  <c r="M37" i="2"/>
  <c r="L30" i="18"/>
  <c r="H21" i="2"/>
  <c r="D67" i="18"/>
  <c r="E13" i="23"/>
  <c r="E10" i="23"/>
  <c r="E12" i="23"/>
  <c r="E14" i="23"/>
  <c r="E11" i="23"/>
  <c r="E9" i="23"/>
  <c r="H32" i="20"/>
  <c r="N32" i="20" s="1"/>
  <c r="N24" i="20"/>
  <c r="G93" i="2"/>
  <c r="B9" i="24"/>
  <c r="C11" i="24"/>
  <c r="E11" i="24"/>
  <c r="D9" i="24"/>
  <c r="F32" i="20"/>
  <c r="L32" i="20" s="1"/>
  <c r="L24" i="20"/>
  <c r="H15" i="22"/>
  <c r="G15" i="22"/>
  <c r="F15" i="22"/>
  <c r="I15" i="22"/>
  <c r="L29" i="20"/>
  <c r="F33" i="20"/>
  <c r="L33" i="20" s="1"/>
  <c r="H12" i="23"/>
  <c r="J16" i="23"/>
  <c r="H15" i="23"/>
  <c r="H11" i="23"/>
  <c r="I16" i="23"/>
  <c r="H14" i="23"/>
  <c r="H13" i="23"/>
  <c r="H10" i="23"/>
  <c r="E15" i="23"/>
  <c r="C14" i="24" l="1"/>
  <c r="C9" i="24"/>
  <c r="G21" i="2"/>
  <c r="M30" i="2"/>
  <c r="J30" i="2"/>
  <c r="L36" i="19"/>
  <c r="J27" i="19"/>
  <c r="C67" i="14"/>
  <c r="C73" i="2"/>
  <c r="E9" i="24"/>
  <c r="E14" i="24"/>
  <c r="G91" i="2"/>
  <c r="H18" i="2"/>
  <c r="H25" i="19"/>
  <c r="H38" i="19" s="1"/>
  <c r="D74" i="2"/>
  <c r="E74" i="2" s="1"/>
  <c r="D8" i="19"/>
  <c r="D10" i="19" s="1"/>
  <c r="D9" i="19" s="1"/>
  <c r="D22" i="19" s="1"/>
  <c r="D21" i="19" s="1"/>
  <c r="D69" i="14"/>
  <c r="D70" i="14" s="1"/>
  <c r="E73" i="2"/>
  <c r="E69" i="14" s="1"/>
  <c r="M27" i="2"/>
  <c r="J21" i="2"/>
  <c r="E84" i="2"/>
  <c r="E89" i="2" s="1"/>
  <c r="E62" i="14"/>
  <c r="E14" i="18"/>
  <c r="J93" i="2"/>
  <c r="J91" i="2" s="1"/>
  <c r="G84" i="2"/>
  <c r="M84" i="2" s="1"/>
  <c r="M57" i="2"/>
  <c r="M15" i="2"/>
  <c r="I25" i="19"/>
  <c r="I38" i="19" s="1"/>
  <c r="I18" i="2"/>
  <c r="G9" i="2"/>
  <c r="M14" i="2"/>
  <c r="J14" i="2"/>
  <c r="J9" i="2" s="1"/>
  <c r="J18" i="2" s="1"/>
  <c r="F27" i="19"/>
  <c r="F8" i="18"/>
  <c r="F71" i="2"/>
  <c r="F67" i="14"/>
  <c r="F89" i="2"/>
  <c r="G18" i="2"/>
  <c r="M8" i="2"/>
  <c r="G25" i="19"/>
  <c r="D14" i="11"/>
  <c r="C64" i="14"/>
  <c r="F68" i="14" l="1"/>
  <c r="F18" i="18"/>
  <c r="F24" i="19"/>
  <c r="F73" i="14" s="1"/>
  <c r="F82" i="2"/>
  <c r="J38" i="19"/>
  <c r="L27" i="19"/>
  <c r="M21" i="2"/>
  <c r="M18" i="2"/>
  <c r="D72" i="14"/>
  <c r="D77" i="14" s="1"/>
  <c r="D38" i="19"/>
  <c r="M9" i="2"/>
  <c r="M93" i="2"/>
  <c r="L25" i="19"/>
  <c r="G38" i="19"/>
  <c r="L38" i="19" s="1"/>
  <c r="E70" i="14"/>
  <c r="F10" i="11"/>
  <c r="E88" i="14" s="1"/>
  <c r="F11" i="11"/>
  <c r="E89" i="14" s="1"/>
  <c r="F12" i="11"/>
  <c r="M91" i="2"/>
  <c r="F63" i="14"/>
  <c r="G9" i="11"/>
  <c r="F73" i="2"/>
  <c r="E63" i="14"/>
  <c r="F9" i="11"/>
  <c r="C69" i="14"/>
  <c r="C74" i="2"/>
  <c r="F74" i="2" l="1"/>
  <c r="F10" i="19" s="1"/>
  <c r="F69" i="14"/>
  <c r="I18" i="18"/>
  <c r="F19" i="18"/>
  <c r="H18" i="18"/>
  <c r="J18" i="18"/>
  <c r="C70" i="14"/>
  <c r="D11" i="11"/>
  <c r="C89" i="14" s="1"/>
  <c r="D12" i="11"/>
  <c r="D10" i="11"/>
  <c r="C88" i="14" s="1"/>
  <c r="G14" i="11"/>
  <c r="F64" i="14"/>
  <c r="F14" i="11"/>
  <c r="E64" i="14"/>
  <c r="G12" i="11" l="1"/>
  <c r="G10" i="11"/>
  <c r="F88" i="14" s="1"/>
  <c r="F70" i="14"/>
  <c r="G11" i="11"/>
  <c r="F89" i="14" s="1"/>
  <c r="L18" i="18"/>
  <c r="I10" i="19"/>
  <c r="I9" i="19" s="1"/>
  <c r="G10" i="19"/>
  <c r="H10" i="19"/>
  <c r="H9" i="19" s="1"/>
  <c r="F9" i="19"/>
  <c r="F67" i="18"/>
  <c r="I19" i="18"/>
  <c r="I67" i="18" s="1"/>
  <c r="G19" i="18"/>
  <c r="F80" i="14"/>
  <c r="H19" i="18"/>
  <c r="H67" i="18" s="1"/>
  <c r="J19" i="18"/>
  <c r="J67" i="18" s="1"/>
  <c r="F19" i="19" l="1"/>
  <c r="F22" i="19"/>
  <c r="F21" i="19" s="1"/>
  <c r="L19" i="18"/>
  <c r="G67" i="18"/>
  <c r="L67" i="18" s="1"/>
  <c r="N67" i="18" s="1"/>
  <c r="L10" i="19"/>
  <c r="G9" i="19"/>
  <c r="L9" i="19" s="1"/>
  <c r="F72" i="14" l="1"/>
  <c r="F77" i="14" s="1"/>
  <c r="F38" i="19"/>
  <c r="J12" i="26"/>
  <c r="K12" i="26"/>
  <c r="J11" i="26"/>
  <c r="J10" i="26"/>
  <c r="K11" i="26"/>
  <c r="K10" i="26"/>
</calcChain>
</file>

<file path=xl/sharedStrings.xml><?xml version="1.0" encoding="utf-8"?>
<sst xmlns="http://schemas.openxmlformats.org/spreadsheetml/2006/main" count="899" uniqueCount="574">
  <si>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</si>
  <si>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</si>
  <si>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</si>
  <si>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</si>
  <si>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</si>
  <si>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</si>
  <si>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</si>
  <si>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</si>
  <si>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</si>
  <si>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</si>
  <si>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</si>
  <si>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</si>
  <si>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</si>
  <si>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</si>
  <si>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</si>
  <si>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</si>
  <si>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</si>
  <si>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</si>
  <si>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</si>
  <si>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Плановий рік (усього)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</si>
  <si>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</si>
  <si>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</si>
  <si>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</si>
  <si>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</si>
  <si>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</si>
  <si>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</si>
  <si>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</si>
  <si>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</si>
  <si>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</si>
  <si>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</si>
  <si>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</si>
  <si>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</si>
  <si>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</si>
  <si>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</si>
  <si>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</si>
  <si>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</si>
  <si>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Фінансовий план поточного року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</si>
  <si>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</si>
  <si>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</si>
  <si>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</si>
  <si>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</si>
  <si>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</si>
  <si>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</si>
  <si>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</si>
  <si>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</si>
  <si>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</si>
  <si>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</si>
  <si>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</si>
  <si>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</si>
  <si>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</si>
  <si>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</si>
  <si>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</si>
  <si>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</si>
  <si>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</si>
  <si>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</si>
  <si>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Усього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</si>
  <si>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</si>
  <si>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</si>
  <si>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</si>
  <si>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</si>
  <si>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</si>
  <si>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</si>
  <si>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</si>
  <si>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</si>
  <si>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План поточного року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</si>
  <si>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</si>
  <si>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</si>
  <si>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</si>
  <si>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ІV 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</si>
  <si>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</si>
  <si>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</si>
  <si>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</si>
  <si>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</si>
  <si>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</si>
  <si>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</si>
  <si>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</si>
  <si>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</si>
  <si>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</si>
  <si>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інші платежі (розшифрувати)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</si>
  <si>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</si>
  <si>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</si>
  <si>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</si>
  <si>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</si>
  <si>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</si>
  <si>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</si>
  <si>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</si>
  <si>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</si>
  <si>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</si>
  <si>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</si>
  <si>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</si>
  <si>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Планові показники</t>
  </si>
  <si>
    <t>Примітки</t>
  </si>
  <si>
    <t>&gt; 0</t>
  </si>
  <si>
    <t xml:space="preserve">         (ініціали, прізвище)    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</si>
  <si>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</si>
  <si>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</si>
  <si>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</si>
  <si>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</si>
  <si>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</si>
  <si>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</si>
  <si>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</si>
  <si>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</si>
  <si>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</si>
  <si>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</si>
  <si>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</si>
  <si>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Усього витрат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</si>
  <si>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</si>
  <si>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</si>
  <si>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</si>
  <si>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</si>
  <si>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</si>
  <si>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</si>
  <si>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</si>
  <si>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</si>
  <si>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</si>
  <si>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у тому числі за основними видами діяльності за КВЕД</t>
  </si>
  <si>
    <t>Плановий 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</si>
  <si>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</si>
  <si>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</si>
  <si>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</si>
  <si>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</si>
  <si>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</si>
  <si>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</si>
  <si>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</si>
  <si>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</si>
  <si>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</si>
  <si>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</si>
  <si>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</si>
  <si>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</si>
  <si>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</si>
  <si>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</si>
  <si>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</si>
  <si>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</si>
  <si>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</si>
  <si>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</si>
  <si>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</si>
  <si>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</si>
  <si>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</si>
  <si>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</si>
  <si>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</si>
  <si>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</si>
  <si>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</si>
  <si>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</si>
  <si>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</si>
  <si>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</si>
  <si>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</si>
  <si>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</si>
  <si>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Прогноз на поточний рік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</si>
  <si>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</si>
  <si>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</si>
  <si>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</si>
  <si>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</si>
  <si>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</si>
  <si>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</si>
  <si>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</si>
  <si>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</si>
  <si>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у тому числі на державну частку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</si>
  <si>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</si>
  <si>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</si>
  <si>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</si>
  <si>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</si>
  <si>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</si>
  <si>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</si>
  <si>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</si>
  <si>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</si>
  <si>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</si>
  <si>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</si>
  <si>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</si>
  <si>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</si>
  <si>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</si>
  <si>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</si>
  <si>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</si>
  <si>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</si>
  <si>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</si>
  <si>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</si>
  <si>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</si>
  <si>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</si>
  <si>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>Перенесено з додаткового капіталу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</si>
  <si>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</si>
  <si>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</si>
  <si>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</si>
  <si>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</si>
  <si>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</si>
  <si>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</si>
  <si>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</si>
  <si>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</si>
  <si>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</si>
  <si>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</si>
  <si>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</si>
  <si>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</si>
  <si>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</si>
  <si>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</si>
  <si>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2012/1</t>
  </si>
  <si>
    <t>2145/1</t>
  </si>
  <si>
    <t>2145/2</t>
  </si>
  <si>
    <t>4010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</si>
  <si>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</si>
  <si>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</si>
  <si>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</si>
  <si>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</si>
  <si>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</si>
  <si>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2120 / 2130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</si>
  <si>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</si>
  <si>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</si>
  <si>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</si>
  <si>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Пояснення та обґрунтування до запланованого рівня доходів/витрат</t>
  </si>
  <si>
    <t>Елементи операційних витрат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</si>
  <si>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</si>
  <si>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</si>
  <si>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</si>
  <si>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                      (посада)</t>
  </si>
  <si>
    <t>_________________________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</si>
  <si>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</si>
  <si>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</si>
  <si>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</si>
  <si>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</si>
  <si>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 xml:space="preserve">                                                                   (посада)</t>
  </si>
  <si>
    <t xml:space="preserve">                (ініціали, прізвище)    </t>
  </si>
  <si>
    <t>Найменування показника</t>
  </si>
  <si>
    <t>Дивіденди/відрахування частини чистого прибутку</t>
  </si>
  <si>
    <t>Усього виплат на користь держави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</si>
  <si>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</si>
  <si>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</si>
  <si>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</si>
  <si>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Усього зобов'язання і забезпечення</t>
  </si>
  <si>
    <t>Усього активи</t>
  </si>
  <si>
    <t>Доходи і витрати (деталізація)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</si>
  <si>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</si>
  <si>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</si>
  <si>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 (рядок 1100)</t>
  </si>
  <si>
    <t>плюс амортизація (рядок 1530)</t>
  </si>
  <si>
    <t>мінус операційні доходи від курсових різниць (рядок 1031)</t>
  </si>
  <si>
    <t>плюс операційні витрати від курсових різниць (рядок 1084)</t>
  </si>
  <si>
    <t>Інші операційні доходи/витрати
(рядок 1030 - рядок 1080)</t>
  </si>
  <si>
    <t>господарськими товариствами, у статутному капіталі яких більше                  50 відсотків акцій (часток, паїв) належать державі на виплату дивідендів</t>
  </si>
  <si>
    <t>I. Формування фінансових результатів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</si>
  <si>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</si>
  <si>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</si>
  <si>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</si>
  <si>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</si>
  <si>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 xml:space="preserve">                    (підпис)</t>
  </si>
  <si>
    <t xml:space="preserve">                                     (посада)</t>
  </si>
  <si>
    <t xml:space="preserve">                                        (посада)</t>
  </si>
  <si>
    <t>Одиниця виміру, тис. гривень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</si>
  <si>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</si>
  <si>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</si>
  <si>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</si>
  <si>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</si>
  <si>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господарськими товариствами, у статутному капіталі яких більше                                      50 відсотків акцій (часток, паїв) належать державі на виплату дивідендів на державну частку</t>
  </si>
  <si>
    <t>Сплата дивідендів на державну частку/відрахувань частини чистого прибутку</t>
  </si>
  <si>
    <t>Перерахування коштів державі як власнику</t>
  </si>
  <si>
    <t>Коефіцієнт відношення боргу до EBITDA
(довгострокові зобов'язання, рядок 6040 + поточні зобов'язання,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</si>
  <si>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</si>
  <si>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</si>
  <si>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</si>
  <si>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
(рядок 4000 / рядок 1000)</t>
  </si>
  <si>
    <t xml:space="preserve">               (підпис)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</si>
  <si>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</si>
  <si>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</si>
  <si>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Податок на додану вартість нарахований/до відшкодування                                            (з мінусом)</t>
  </si>
  <si>
    <t>мінус/плюс значні нетипові операційні доходи/витрати (розшифрувати)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</si>
  <si>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</si>
  <si>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</si>
  <si>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</si>
  <si>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</si>
  <si>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Додаток 1</t>
  </si>
  <si>
    <t>виконання фінансових планів</t>
  </si>
  <si>
    <t>затвердження   та   контролю</t>
  </si>
  <si>
    <t>до      Порядку      складання,</t>
  </si>
  <si>
    <t>РОЗГЛЯНУТО</t>
  </si>
  <si>
    <t>___________________________</t>
  </si>
  <si>
    <t>ПОГОДЖЕНО</t>
  </si>
  <si>
    <t>____________________________</t>
  </si>
  <si>
    <t>(директор департаменту фінансів,</t>
  </si>
  <si>
    <t>ЗАТВЕРДЖЕНО</t>
  </si>
  <si>
    <t>_______________________</t>
  </si>
  <si>
    <t>Таблиця 1</t>
  </si>
  <si>
    <t>Таблиця 2</t>
  </si>
  <si>
    <t>Таблиця 3</t>
  </si>
  <si>
    <t>Таблиця 4</t>
  </si>
  <si>
    <t>Таблиця 5</t>
  </si>
  <si>
    <t>підприємств комунальної</t>
  </si>
  <si>
    <t>громади міста Суми</t>
  </si>
  <si>
    <t xml:space="preserve">                власності територіальної</t>
  </si>
  <si>
    <t>економіки та бюджетних відносин</t>
  </si>
  <si>
    <t>Сумської міської ради)</t>
  </si>
  <si>
    <t>С.А. Липова</t>
  </si>
  <si>
    <t>державна</t>
  </si>
  <si>
    <t>Сумська міська рада</t>
  </si>
  <si>
    <t>комунальна</t>
  </si>
  <si>
    <r>
      <t xml:space="preserve">Керівник </t>
    </r>
    <r>
      <rPr>
        <sz val="14"/>
        <rFont val="Times New Roman"/>
        <family val="1"/>
        <charset val="204"/>
      </rPr>
      <t xml:space="preserve">                   </t>
    </r>
    <r>
      <rPr>
        <b/>
        <u/>
        <sz val="14"/>
        <rFont val="Times New Roman"/>
        <family val="1"/>
        <charset val="204"/>
      </rPr>
      <t xml:space="preserve">      Директор        </t>
    </r>
  </si>
  <si>
    <t xml:space="preserve">                        Є.О. Скоробагатський                     </t>
  </si>
  <si>
    <t>Зарічний район</t>
  </si>
  <si>
    <t>Скоробагатський Є.О.</t>
  </si>
  <si>
    <r>
      <t xml:space="preserve">Керівник                  </t>
    </r>
    <r>
      <rPr>
        <b/>
        <u/>
        <sz val="14"/>
        <rFont val="Times New Roman"/>
        <family val="1"/>
        <charset val="204"/>
      </rPr>
      <t>Директор</t>
    </r>
  </si>
  <si>
    <r>
      <t xml:space="preserve">              </t>
    </r>
    <r>
      <rPr>
        <b/>
        <u/>
        <sz val="14"/>
        <rFont val="Times New Roman"/>
        <family val="1"/>
        <charset val="204"/>
      </rPr>
      <t xml:space="preserve">      Є.О. Скоробагатський       </t>
    </r>
  </si>
  <si>
    <r>
      <t xml:space="preserve">                             Керівник </t>
    </r>
    <r>
      <rPr>
        <sz val="14"/>
        <rFont val="Times New Roman"/>
        <family val="1"/>
        <charset val="204"/>
      </rPr>
      <t xml:space="preserve">      </t>
    </r>
    <r>
      <rPr>
        <b/>
        <u/>
        <sz val="14"/>
        <rFont val="Times New Roman"/>
        <family val="1"/>
        <charset val="204"/>
      </rPr>
      <t xml:space="preserve">          Директор             </t>
    </r>
  </si>
  <si>
    <r>
      <t xml:space="preserve">          </t>
    </r>
    <r>
      <rPr>
        <b/>
        <u/>
        <sz val="14"/>
        <rFont val="Times New Roman"/>
        <family val="1"/>
        <charset val="204"/>
      </rPr>
      <t xml:space="preserve">         Є.О.Скоробагатський </t>
    </r>
  </si>
  <si>
    <t xml:space="preserve">        Є.О.Скоробагатський</t>
  </si>
  <si>
    <t>КП "Сумитеплоенергоцентраль" СМР</t>
  </si>
  <si>
    <t>-</t>
  </si>
  <si>
    <t>комплексне обслуговування об"єктів</t>
  </si>
  <si>
    <r>
      <t xml:space="preserve">Керівник           </t>
    </r>
    <r>
      <rPr>
        <u/>
        <sz val="10"/>
        <rFont val="Arial Cyr"/>
        <family val="1"/>
        <charset val="204"/>
      </rPr>
      <t xml:space="preserve">   Директор            </t>
    </r>
  </si>
  <si>
    <r>
      <t xml:space="preserve">                      </t>
    </r>
    <r>
      <rPr>
        <b/>
        <sz val="10"/>
        <rFont val="Arial Cyr"/>
        <family val="1"/>
        <charset val="204"/>
      </rPr>
      <t>Є</t>
    </r>
    <r>
      <rPr>
        <b/>
        <u/>
        <sz val="10"/>
        <rFont val="Arial Cyr"/>
        <family val="1"/>
        <charset val="204"/>
      </rPr>
      <t>.О. Скоробагатський</t>
    </r>
  </si>
  <si>
    <r>
      <t xml:space="preserve">Орган державного управління  </t>
    </r>
    <r>
      <rPr>
        <b/>
        <i/>
        <sz val="10"/>
        <rFont val="Arial Cyr"/>
        <family val="1"/>
        <charset val="204"/>
      </rPr>
      <t xml:space="preserve"> </t>
    </r>
  </si>
  <si>
    <r>
      <t>Керівник</t>
    </r>
    <r>
      <rPr>
        <sz val="10"/>
        <rFont val="Arial Cyr"/>
        <family val="1"/>
        <charset val="204"/>
      </rPr>
      <t xml:space="preserve">  </t>
    </r>
    <r>
      <rPr>
        <u/>
        <sz val="10"/>
        <rFont val="Arial Cyr"/>
        <family val="1"/>
        <charset val="204"/>
      </rPr>
      <t xml:space="preserve">                      Директор                          </t>
    </r>
  </si>
  <si>
    <r>
      <t xml:space="preserve">Керівник               </t>
    </r>
    <r>
      <rPr>
        <u/>
        <sz val="10"/>
        <rFont val="Arial Cyr"/>
        <family val="1"/>
        <charset val="204"/>
      </rPr>
      <t xml:space="preserve">     Директор        </t>
    </r>
  </si>
  <si>
    <r>
      <t xml:space="preserve">                </t>
    </r>
    <r>
      <rPr>
        <b/>
        <u/>
        <sz val="10"/>
        <rFont val="Arial Cyr"/>
        <family val="1"/>
        <charset val="204"/>
      </rPr>
      <t xml:space="preserve">     Є.О.Скоробагатський</t>
    </r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</si>
  <si>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</si>
  <si>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</si>
  <si>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</si>
  <si>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40000, м. Суми, вул. Петропавлівська, 70</t>
  </si>
  <si>
    <t>(0542) 701-661</t>
  </si>
  <si>
    <t>Факт за звітний період поточного року на останню дату (звіт за 1 півріччя 2019 року)</t>
  </si>
  <si>
    <r>
      <t xml:space="preserve">ФІНАНСОВИЙ ПЛАН ПІДПРИЄМСТВА НА </t>
    </r>
    <r>
      <rPr>
        <u/>
        <sz val="10"/>
        <rFont val="Arial Cyr"/>
        <family val="1"/>
        <charset val="204"/>
      </rPr>
      <t xml:space="preserve"> 2020 </t>
    </r>
    <r>
      <rPr>
        <sz val="10"/>
        <rFont val="Arial Cyr"/>
        <family val="1"/>
        <charset val="204"/>
      </rPr>
      <t xml:space="preserve"> рік</t>
    </r>
  </si>
  <si>
    <t>Характеризує ефективність господарської діяльності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</si>
  <si>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</si>
  <si>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Характеризує інвестиційну політику підприємства</t>
  </si>
  <si>
    <t>Збільшення</t>
  </si>
  <si>
    <t>В.І.Павленко</t>
  </si>
  <si>
    <t>(в.о.директора департаменту інфраструктури                                      міста Сумської міської ради)</t>
  </si>
  <si>
    <t>За рахунок збільшення вартості комісії банків,  розрахунково-касового обслуговування, послуги РЦ</t>
  </si>
  <si>
    <t xml:space="preserve">Планується зменшення проти очікуваного за 2019 рік за рахунок зменшення кількості обслуговуємих будинків </t>
  </si>
  <si>
    <t>Планується на рівні  2019 року за рахунок зростання вартості електроенергвї але зменшення кількості  заплпнованого використання електроенергії</t>
  </si>
  <si>
    <t xml:space="preserve">Планується на рівні  2019 року за рахунок зростання вартості палива але зменшення кількості  заплпнованого використання кількості палива
</t>
  </si>
  <si>
    <t>Планується зменшення проти очікуваного за 2019 рік за рахунок зменшення кількості працівників основних професій але при збільшенні  мінімальної заробітної плати  4723 грн, дотримання умов Галузевої угоди.</t>
  </si>
  <si>
    <t>Планується збільшення проти очікуваного за 2019 рік за рахунок зростання мінімального прожиткового мінімуму для працездатних осіб 2102 грн. та мінімальної заробітної плати  4723 грн, дотримання умов Галузевої угоди.</t>
  </si>
  <si>
    <t>Планується на рівні очікуваного за 2019 рік</t>
  </si>
  <si>
    <t xml:space="preserve">Планується зменшення проти очікуваного за  2019 рік за рахунок зменшення потреби в підвищенні кваліфікації </t>
  </si>
  <si>
    <t>Планується  збільшення за рахунок збільшення надходження від судового збору</t>
  </si>
  <si>
    <t>Планується зменшення проти очікуваного за  2019 рік за рахунок зменшення потребина охорону праці</t>
  </si>
  <si>
    <t>Планується зменшення проти очікуваного за  2019 рік за рахунок зменшення потребина на службові відрядження</t>
  </si>
  <si>
    <t>Планується за рахунок зменшення кількості обслуговуємих будинків</t>
  </si>
  <si>
    <t>Планується зменшення витрат за рахунок обслуговування ліфтового  господарства тільки у 1 кварталі</t>
  </si>
  <si>
    <t>Планується зменшення доходів за рахунок обслуговування ліфтового  господарства тільки у 1 кварталі</t>
  </si>
  <si>
    <t>Інші фінансові доходи (судовий збір)</t>
  </si>
  <si>
    <t>1151/1</t>
  </si>
  <si>
    <t>1151/2</t>
  </si>
  <si>
    <t>1161/1</t>
  </si>
  <si>
    <t>1161/2</t>
  </si>
  <si>
    <t>амортизація дитячих майданчиків</t>
  </si>
  <si>
    <t>обслуговування відділу ліфтового господарства</t>
  </si>
  <si>
    <t>Планується зменшення доходів за рахунок зняттяі майданчиків  з балансу підприємства</t>
  </si>
  <si>
    <t>Планується зменшення витрат за рахунок зняття майданчиків  з балансу підприємства</t>
  </si>
  <si>
    <t>інші адміністративні витрати ( ремонт комп"ютерної техніки, періодичні видання, миючі засоби, заправка катриджів)</t>
  </si>
  <si>
    <t>інші витрати (навчання працівників, послуги програміста, канцтовари, матеріали, проїзд працівників, оренда автомобілів, послуги зв"язку, охорона приміщенть, експертиза експлуатації ліфтів)</t>
  </si>
  <si>
    <t>Продовження додатка 3</t>
  </si>
  <si>
    <t>Таблиця 6</t>
  </si>
  <si>
    <t>Інформація</t>
  </si>
  <si>
    <r>
      <t xml:space="preserve">до фінансового плану на  </t>
    </r>
    <r>
      <rPr>
        <u/>
        <sz val="10"/>
        <rFont val="Arial Cyr"/>
        <family val="1"/>
        <charset val="204"/>
      </rPr>
      <t xml:space="preserve">  2020 </t>
    </r>
    <r>
      <rPr>
        <sz val="10"/>
        <rFont val="Arial Cyr"/>
        <family val="1"/>
        <charset val="204"/>
      </rPr>
      <t xml:space="preserve"> рік</t>
    </r>
  </si>
  <si>
    <t>(найменування підприємства)</t>
  </si>
  <si>
    <t xml:space="preserve">      1. Дані про підприємство, персонал та фонд заробітної плати</t>
  </si>
  <si>
    <t xml:space="preserve">      Загальна інформація про підприємство (резюме)</t>
  </si>
  <si>
    <t>План минулого року</t>
  </si>
  <si>
    <t>Плановий рік, усього</t>
  </si>
  <si>
    <t>План звітного періоду</t>
  </si>
  <si>
    <t>Факт звітного періоду</t>
  </si>
  <si>
    <t>Відхилення,  +/– плановий рік до факту минулого року</t>
  </si>
  <si>
    <t>Виконання, %</t>
  </si>
  <si>
    <t>Середньооблікова чисельність осіб, у тому числі: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</si>
  <si>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</si>
  <si>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</si>
  <si>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</si>
  <si>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</si>
  <si>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</si>
  <si>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</si>
  <si>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Фонд оплати праці, тис. гривень,                           у тому числі:</t>
  </si>
  <si>
    <t>директор</t>
  </si>
  <si>
    <t>адміністративно-управлінський персонал</t>
  </si>
  <si>
    <t>працівники</t>
  </si>
  <si>
    <t>Витрати на оплату праці,                                         тис. гривень, у тому числі: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</si>
  <si>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</si>
  <si>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</si>
  <si>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</si>
  <si>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Продовження  таблиці 6</t>
  </si>
  <si>
    <t xml:space="preserve">      2. Інформація про бізнес підприємства (код рядка 1000 фінансового плану)</t>
  </si>
  <si>
    <t>План</t>
  </si>
  <si>
    <t>Факт</t>
  </si>
  <si>
    <t>Відхилення,  +/–</t>
  </si>
  <si>
    <t>Зміна ціни одиниці  (вартості продукції/     наданих послуг)</t>
  </si>
  <si>
    <t>чистий дохід  від реалізації продукції (товарів, робіт, послуг),     тис. гривень</t>
  </si>
  <si>
    <t>кількість продукції/             наданих послуг, шт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</si>
  <si>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</si>
  <si>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</si>
  <si>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</si>
  <si>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</si>
  <si>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Обслуговування 1 - поверхових житлових будинків</t>
  </si>
  <si>
    <t>за рахунок &gt;тарифів</t>
  </si>
  <si>
    <t>Обслуговування 2 - поверхових житлових будинків</t>
  </si>
  <si>
    <t>Обслуговування 3,4 - поверхових житлових будинків</t>
  </si>
  <si>
    <t>Обслуговування 5 - поверхових житлових будинків</t>
  </si>
  <si>
    <t>Обслуговування 9-16 - поверхових житлових будинків</t>
  </si>
  <si>
    <t>за рахунок &gt; будинків</t>
  </si>
  <si>
    <t>Інші доходи (орендна плата, виконання  додаткових робіті)</t>
  </si>
  <si>
    <t xml:space="preserve">      3.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</si>
  <si>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</si>
  <si>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</si>
  <si>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</si>
  <si>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</si>
  <si>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 / погашення (графік)</t>
  </si>
  <si>
    <t>Заборгованість на останню дату</t>
  </si>
  <si>
    <t>Забезпечення</t>
  </si>
  <si>
    <t>х</t>
  </si>
  <si>
    <t xml:space="preserve">      4. Інформація щодо отримання та повернення залучених коштів</t>
  </si>
  <si>
    <t>Зобов'язання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</si>
  <si>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</si>
  <si>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</si>
  <si>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 за звітний період</t>
  </si>
  <si>
    <t>Заборгованість на кінець звітного періоду</t>
  </si>
  <si>
    <t>план</t>
  </si>
  <si>
    <t>факт</t>
  </si>
  <si>
    <t xml:space="preserve">Довгострокові зобов'язання, усього </t>
  </si>
  <si>
    <t>у тому числі:</t>
  </si>
  <si>
    <t>Короткострокові зобов'язання, усього</t>
  </si>
  <si>
    <r>
      <t>у тому числі:</t>
    </r>
    <r>
      <rPr>
        <i/>
        <sz val="10"/>
        <rFont val="Arial Cyr"/>
        <family val="1"/>
        <charset val="204"/>
      </rPr>
      <t xml:space="preserve"> </t>
    </r>
  </si>
  <si>
    <t>Інші фінансові зобов'язання, усього</t>
  </si>
  <si>
    <t>5. Витрати, пов'язані з використанням власних службових автомобілів (у складі адміністративних витрат, рядок 1041)</t>
  </si>
  <si>
    <t>№ з/п</t>
  </si>
  <si>
    <t>Марка</t>
  </si>
  <si>
    <t>Рік придбання</t>
  </si>
  <si>
    <t>Мета використання</t>
  </si>
  <si>
    <t>Витрати, усього</t>
  </si>
  <si>
    <t>У тому числі за їх видами</t>
  </si>
  <si>
    <t>матеріальні витрати</t>
  </si>
  <si>
    <t>оплата праці</t>
  </si>
  <si>
    <t>амортизація</t>
  </si>
  <si>
    <t>інші витрати</t>
  </si>
  <si>
    <t>6. Витрати на оренду службових автомобілів (у складі адміністративних витрат, рядок 1042)</t>
  </si>
  <si>
    <t>Договір</t>
  </si>
  <si>
    <t>Дата початку оренди</t>
  </si>
  <si>
    <t>Сума орендної плати</t>
  </si>
  <si>
    <t>Усього на рік</t>
  </si>
  <si>
    <t>у тому числі за кварталами</t>
  </si>
  <si>
    <t xml:space="preserve">І </t>
  </si>
  <si>
    <t xml:space="preserve">ІІ </t>
  </si>
  <si>
    <t xml:space="preserve">ІІІ </t>
  </si>
  <si>
    <t>7. Джерела капітальних інвестицій</t>
  </si>
  <si>
    <t>тис. гривень (без ПДВ)</t>
  </si>
  <si>
    <t>Найменування об’єкта</t>
  </si>
  <si>
    <t>Залучення кредитних коштів</t>
  </si>
  <si>
    <t>Бюджетне фінансування</t>
  </si>
  <si>
    <t>За рахунок прибутку, який залишається в розпорядженні підприємства</t>
  </si>
  <si>
    <t>рік</t>
  </si>
  <si>
    <t>2019 рік</t>
  </si>
  <si>
    <t>ІІ</t>
  </si>
  <si>
    <t>ІІІ</t>
  </si>
  <si>
    <t>Придбання основних засобів</t>
  </si>
  <si>
    <t>продовження</t>
  </si>
  <si>
    <t>За рахунок амортизаційних відрахувань</t>
  </si>
  <si>
    <t>Інші джерела (розшифрувати)</t>
  </si>
  <si>
    <t>УСЬОГО</t>
  </si>
  <si>
    <t>Придбання основних засобів (причіп для трактора марки   ПТ  - 2,5  тн - 1 шт.., промивочна машина - керхер - 1 шт, бетонозмішувач - 1 шт, мотокоси - 4 шт.</t>
  </si>
  <si>
    <t>8. Капітальне будівництво (рядок 4010 таблиці 4)</t>
  </si>
  <si>
    <t>№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</si>
  <si>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</si>
  <si>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</si>
  <si>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</si>
  <si>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</si>
  <si>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</si>
  <si>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</si>
  <si>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</si>
  <si>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</si>
  <si>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</si>
  <si>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</si>
  <si>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</si>
  <si>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</si>
  <si>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</si>
  <si>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>9.План використання бюджетних коштів</t>
  </si>
  <si>
    <t>7</t>
  </si>
  <si>
    <t>8</t>
  </si>
  <si>
    <t>9</t>
  </si>
  <si>
    <t>10</t>
  </si>
  <si>
    <r>
      <t xml:space="preserve">Керівник </t>
    </r>
    <r>
      <rPr>
        <u/>
        <sz val="10"/>
        <rFont val="Arial Cyr"/>
        <family val="1"/>
        <charset val="204"/>
      </rPr>
      <t xml:space="preserve"> Директор</t>
    </r>
  </si>
  <si>
    <t>____________________________________________</t>
  </si>
  <si>
    <t xml:space="preserve">  Є.О. Скоробагатський</t>
  </si>
  <si>
    <t>(ініціали, прізвище)</t>
  </si>
  <si>
    <t>до пояснювальної записки</t>
  </si>
  <si>
    <t>Доходи підприємства</t>
  </si>
  <si>
    <t>Види доходів</t>
  </si>
  <si>
    <t>Фактичне виконання за минулий рік</t>
  </si>
  <si>
    <t>Планові показники поточного року</t>
  </si>
  <si>
    <t>Довідково: фактичне виконання за 1 півріччя поточного року</t>
  </si>
  <si>
    <t>Планові показники на наступний рік</t>
  </si>
  <si>
    <t>Порівняння планових показників на наступний рік з фактичним виконанням минулого року</t>
  </si>
  <si>
    <t>Порівняння планових показників на наступний рік з плановими показниками поточного року</t>
  </si>
  <si>
    <t>тис.грн.</t>
  </si>
  <si>
    <t>%</t>
  </si>
  <si>
    <t>Чистий дохід (виручка) від реалізації продукції (товарів, робіт, послуг) ,у тому числі:</t>
  </si>
  <si>
    <t xml:space="preserve">Обслуговування житлових будинків:  </t>
  </si>
  <si>
    <t xml:space="preserve">обслуговування 1-поверхових житлових будинків  </t>
  </si>
  <si>
    <t xml:space="preserve">обслуговування 2-поверхових житлових будинків  </t>
  </si>
  <si>
    <t xml:space="preserve">обслуговування 3,4-поверхових житлових будинків  </t>
  </si>
  <si>
    <t xml:space="preserve">обслуговування 5-поверхових житлових будинків  </t>
  </si>
  <si>
    <t xml:space="preserve">обслуговування 9-16-поверхових житлових будинків  </t>
  </si>
  <si>
    <t xml:space="preserve">Інші доходи </t>
  </si>
  <si>
    <t>Аналіз операційних витрат</t>
  </si>
  <si>
    <t>Показники</t>
  </si>
  <si>
    <t>Довідково: фактичне виконання за 1 півріччя поточного року, тис.грн.</t>
  </si>
  <si>
    <t>Планові показники наступного року</t>
  </si>
  <si>
    <t>Порівняння структур витрат, %</t>
  </si>
  <si>
    <t>структура витрат,%</t>
  </si>
  <si>
    <t>план наступного року до фактичних минулого року</t>
  </si>
  <si>
    <t>план наступного року до плану поточного року</t>
  </si>
  <si>
    <t>Операційні витрати, всього</t>
  </si>
  <si>
    <t>Витрати підприємства в розрахунку на 1 грн. реалізованої продукції</t>
  </si>
  <si>
    <t>одиниць</t>
  </si>
  <si>
    <t>витрати на 1 грн. реалізованої продукції (робіт, послуг) грн. коп.</t>
  </si>
  <si>
    <t>Обсяг реалізованої продукції (робіт,послуг), тис грн.( без ПДВ)</t>
  </si>
  <si>
    <t>Х</t>
  </si>
  <si>
    <t>Середньоспискова чисельність штатних працівників, чол.</t>
  </si>
  <si>
    <t>Витрати, всього, тис грн., в тому числі:</t>
  </si>
  <si>
    <t>1. Операційні витрати</t>
  </si>
  <si>
    <t>1.1. Собівартість, в т.ч.:</t>
  </si>
  <si>
    <t>матеріальні витрати, у тому числі:</t>
  </si>
  <si>
    <r>
      <t>інші витрати (</t>
    </r>
    <r>
      <rPr>
        <i/>
        <sz val="14"/>
        <rFont val="Times New Roman"/>
        <family val="1"/>
        <charset val="204"/>
      </rPr>
      <t>розшифрувати</t>
    </r>
    <r>
      <rPr>
        <sz val="14"/>
        <rFont val="Times New Roman"/>
        <family val="1"/>
        <charset val="204"/>
      </rPr>
      <t>)</t>
    </r>
  </si>
  <si>
    <t>1.2.Адміністративні витрати,тис.грн. , в тому числі:</t>
  </si>
  <si>
    <t>1.3.Витрати на збут,тис. грн, в т/ч:</t>
  </si>
  <si>
    <r>
      <t>1.4.Інші операційні витрати, тис.грн.</t>
    </r>
    <r>
      <rPr>
        <i/>
        <sz val="14"/>
        <rFont val="Times New Roman"/>
        <family val="1"/>
        <charset val="204"/>
      </rPr>
      <t>(розшифрувати)</t>
    </r>
  </si>
  <si>
    <r>
      <t xml:space="preserve">2. Фінансові витрати, тис.грн. </t>
    </r>
    <r>
      <rPr>
        <i/>
        <sz val="14"/>
        <rFont val="Times New Roman"/>
        <family val="1"/>
        <charset val="204"/>
      </rPr>
      <t>(розшифрувати)</t>
    </r>
  </si>
  <si>
    <r>
      <t xml:space="preserve">3. Інші витрати, тис.грн. </t>
    </r>
    <r>
      <rPr>
        <i/>
        <sz val="14"/>
        <rFont val="Times New Roman"/>
        <family val="1"/>
        <charset val="204"/>
      </rPr>
      <t>(розшифрувати)</t>
    </r>
  </si>
  <si>
    <t>Ефективність діяльності підприємства</t>
  </si>
  <si>
    <t>Найменування</t>
  </si>
  <si>
    <t>Обсяг реалізованої продукції (робіт, послуг) на плановий рік, (без ПДВ), тис.грн.</t>
  </si>
  <si>
    <t>Обсяг реалізованої продукції (робіт, послуг) на поточний рік, (без ПДВ), тис.грн.</t>
  </si>
  <si>
    <t>Ріст обсягу реалізованої продукції (виконаних робіт, наданих послуг), %</t>
  </si>
  <si>
    <t>Фонд оплати праці на плановий рік, тис.грн.</t>
  </si>
  <si>
    <t>Фонд оплати праці на поточний рік, тис.грн.</t>
  </si>
  <si>
    <t>Ріст фонду оплати праці, 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</si>
  <si>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</si>
  <si>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Характеристика площ</t>
  </si>
  <si>
    <t>Загальна площа будівель та споруд, м2, в тому числі:</t>
  </si>
  <si>
    <t>адміністративного призначення:</t>
  </si>
  <si>
    <t>- власність</t>
  </si>
  <si>
    <t>- оренда</t>
  </si>
  <si>
    <t>- суборенда</t>
  </si>
  <si>
    <t>виробничого призначення:</t>
  </si>
  <si>
    <t>Площа адміністративних приміщень, м2:</t>
  </si>
  <si>
    <t>- яка використовується</t>
  </si>
  <si>
    <t>- площа потенційних об"єктів оренди</t>
  </si>
  <si>
    <t>Аналіз продуктивності праці</t>
  </si>
  <si>
    <t>Довідково:фактичне виконання  за 1 півріччя поточного року</t>
  </si>
  <si>
    <t>Темп росту показників, %</t>
  </si>
  <si>
    <t>план на наступний рік, всьго</t>
  </si>
  <si>
    <t>в т/ч по категоріям працівників</t>
  </si>
  <si>
    <t>АУП</t>
  </si>
  <si>
    <t>Робітники</t>
  </si>
  <si>
    <t>Обсяг реалізованої продукції (робіт, послуг), (без ПДВ), тис.грн.</t>
  </si>
  <si>
    <t>Середньоблікова чисельність штатних працівників, чол.</t>
  </si>
  <si>
    <t>Фонд оплати праці штатних працівників,тис.грн.,в т/ч</t>
  </si>
  <si>
    <t xml:space="preserve">- основна зарплата </t>
  </si>
  <si>
    <t>- додаткова зарплата</t>
  </si>
  <si>
    <t>Середньмісячна заробітна плата 1 штатного працівника, грн.</t>
  </si>
  <si>
    <t>Заборгованість із заробітної плати, тис.грн.</t>
  </si>
  <si>
    <t>,</t>
  </si>
  <si>
    <t>Продуктивність праці на 1 працюючого, грн. в місяць</t>
  </si>
  <si>
    <t>Таблиця 7</t>
  </si>
  <si>
    <t>Розподіл коштів, отриманих з міського бюджету на поповнення Статутного капіталу</t>
  </si>
  <si>
    <t>у тому числі</t>
  </si>
  <si>
    <t>I квартал</t>
  </si>
  <si>
    <t>II квартал</t>
  </si>
  <si>
    <t>III квартал</t>
  </si>
  <si>
    <t>IV квартал</t>
  </si>
  <si>
    <t>Надходження коштів з міського бюджету</t>
  </si>
  <si>
    <t>Поповнення Статутного капіталу підприємства, тис.грн.</t>
  </si>
  <si>
    <t>Направлення коштів</t>
  </si>
  <si>
    <t>На придбання та оновлення необоротних активів, тис.грн.</t>
  </si>
  <si>
    <t>Директор</t>
  </si>
  <si>
    <t>___________________</t>
  </si>
  <si>
    <t xml:space="preserve">      Є.О. Скоробагатський</t>
  </si>
  <si>
    <t>(ПІБ)</t>
  </si>
  <si>
    <t>до рішення виконавчого комітету</t>
  </si>
  <si>
    <t>від 26.05.2020 № 263</t>
  </si>
  <si>
    <t xml:space="preserve">Міський голова </t>
  </si>
  <si>
    <t>О.М. Лисенко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</si>
</sst>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#,##0&quot;р.&quot;;[Red]\-#,##0&quot;р.&quot;"/>
    <numFmt numFmtId="165" formatCode="#,##0.00&quot;р.&quot;;\-#,##0.00&quot;р.&quot;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_-* #,##0.00_₴_-;\-* #,##0.00_₴_-;_-* &quot;-&quot;??_₴_-;_-@_-"/>
    <numFmt numFmtId="170" formatCode="0.0"/>
    <numFmt numFmtId="171" formatCode="#,##0.0"/>
    <numFmt numFmtId="172" formatCode="###\ ##0.000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#,##0.0_ ;[Red]\-#,##0.0\ "/>
    <numFmt numFmtId="177" formatCode="0.0;\(0.0\);\ ;\-"/>
    <numFmt numFmtId="178" formatCode="#,##0.000"/>
    <numFmt numFmtId="179" formatCode="#,##0.0000"/>
    <numFmt numFmtId="180" formatCode="_(* #,##0.0_);_(* \(#,##0.0\);_(* &quot;-&quot;??_);_(@_)"/>
    <numFmt numFmtId="181" formatCode="dd\.mm\.yyyy;@"/>
    <numFmt numFmtId="182" formatCode="_(* #,##0_);_(* \(#,##0\);_(* &quot;-&quot;??_);_(@_)"/>
    <numFmt numFmtId="183" formatCode="0.000"/>
  </numFmts>
  <fonts count="10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u/>
      <sz val="10"/>
      <name val="Arial Cyr"/>
      <family val="1"/>
      <charset val="204"/>
    </font>
    <font>
      <i/>
      <sz val="14"/>
      <name val="Times New Roman"/>
      <family val="1"/>
      <charset val="204"/>
    </font>
    <font>
      <b/>
      <sz val="10"/>
      <name val="Arial Cyr"/>
      <family val="1"/>
      <charset val="204"/>
    </font>
    <font>
      <b/>
      <u/>
      <sz val="10"/>
      <name val="Arial Cyr"/>
      <family val="1"/>
      <charset val="204"/>
    </font>
    <font>
      <b/>
      <i/>
      <sz val="10"/>
      <name val="Arial Cyr"/>
      <family val="1"/>
      <charset val="204"/>
    </font>
    <font>
      <sz val="10"/>
      <name val="Arial Cyr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color rgb="FF7030A0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 Cyr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5"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12" borderId="0" applyNumberFormat="0" applyBorder="0" applyAlignment="0" applyProtection="0"/>
    <xf numFmtId="0" fontId="11" fillId="12" borderId="0" applyNumberFormat="0" applyBorder="0" applyAlignment="0" applyProtection="0"/>
    <xf numFmtId="0" fontId="29" fillId="9" borderId="0" applyNumberFormat="0" applyBorder="0" applyAlignment="0" applyProtection="0"/>
    <xf numFmtId="0" fontId="11" fillId="9" borderId="0" applyNumberFormat="0" applyBorder="0" applyAlignment="0" applyProtection="0"/>
    <xf numFmtId="0" fontId="29" fillId="10" borderId="0" applyNumberFormat="0" applyBorder="0" applyAlignment="0" applyProtection="0"/>
    <xf numFmtId="0" fontId="11" fillId="10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2" fillId="3" borderId="0" applyNumberFormat="0" applyBorder="0" applyAlignment="0" applyProtection="0"/>
    <xf numFmtId="0" fontId="14" fillId="20" borderId="1" applyNumberFormat="0" applyAlignment="0" applyProtection="0"/>
    <xf numFmtId="0" fontId="19" fillId="21" borderId="2" applyNumberFormat="0" applyAlignment="0" applyProtection="0"/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168" fontId="9" fillId="0" borderId="0" applyFont="0" applyFill="0" applyBorder="0" applyAlignment="0" applyProtection="0"/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0" fontId="23" fillId="0" borderId="0" applyNumberFormat="0" applyFill="0" applyBorder="0" applyAlignment="0" applyProtection="0"/>
    <xf numFmtId="172" fontId="31" fillId="0" borderId="0" applyAlignment="0">
      <alignment wrapText="1"/>
    </xf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33" fillId="22" borderId="7">
      <alignment horizontal="left" vertical="center"/>
      <protection locked="0"/>
    </xf>
    <xf numFmtId="49" fontId="33" fillId="22" borderId="7">
      <alignment horizontal="left" vertical="center"/>
    </xf>
    <xf numFmtId="4" fontId="33" fillId="22" borderId="7">
      <alignment horizontal="right" vertical="center"/>
      <protection locked="0"/>
    </xf>
    <xf numFmtId="4" fontId="33" fillId="22" borderId="7">
      <alignment horizontal="right" vertical="center"/>
    </xf>
    <xf numFmtId="4" fontId="34" fillId="22" borderId="7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</xf>
    <xf numFmtId="49" fontId="30" fillId="22" borderId="3">
      <alignment horizontal="left" vertical="center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</xf>
    <xf numFmtId="4" fontId="30" fillId="22" borderId="3">
      <alignment horizontal="right" vertical="center"/>
    </xf>
    <xf numFmtId="4" fontId="34" fillId="22" borderId="3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" fontId="41" fillId="0" borderId="3">
      <alignment horizontal="right" vertical="center"/>
      <protection locked="0"/>
    </xf>
    <xf numFmtId="4" fontId="41" fillId="0" borderId="3">
      <alignment horizontal="right" vertical="center"/>
    </xf>
    <xf numFmtId="4" fontId="42" fillId="0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</xf>
    <xf numFmtId="49" fontId="41" fillId="0" borderId="3">
      <alignment horizontal="left" vertical="center"/>
      <protection locked="0"/>
    </xf>
    <xf numFmtId="49" fontId="42" fillId="0" borderId="3">
      <alignment horizontal="left" vertical="center"/>
      <protection locked="0"/>
    </xf>
    <xf numFmtId="4" fontId="41" fillId="0" borderId="3">
      <alignment horizontal="right" vertical="center"/>
      <protection locked="0"/>
    </xf>
    <xf numFmtId="0" fontId="24" fillId="0" borderId="8" applyNumberFormat="0" applyFill="0" applyAlignment="0" applyProtection="0"/>
    <xf numFmtId="0" fontId="21" fillId="23" borderId="0" applyNumberFormat="0" applyBorder="0" applyAlignment="0" applyProtection="0"/>
    <xf numFmtId="0" fontId="9" fillId="0" borderId="0"/>
    <xf numFmtId="0" fontId="9" fillId="0" borderId="0"/>
    <xf numFmtId="0" fontId="9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5" fillId="26" borderId="3">
      <alignment horizontal="right" vertical="center"/>
      <protection locked="0"/>
    </xf>
    <xf numFmtId="4" fontId="45" fillId="27" borderId="3">
      <alignment horizontal="right" vertical="center"/>
      <protection locked="0"/>
    </xf>
    <xf numFmtId="4" fontId="45" fillId="28" borderId="3">
      <alignment horizontal="right" vertical="center"/>
      <protection locked="0"/>
    </xf>
    <xf numFmtId="0" fontId="13" fillId="20" borderId="10" applyNumberFormat="0" applyAlignment="0" applyProtection="0"/>
    <xf numFmtId="49" fontId="30" fillId="0" borderId="3">
      <alignment horizontal="left" vertical="center" wrapText="1"/>
      <protection locked="0"/>
    </xf>
    <xf numFmtId="49" fontId="30" fillId="0" borderId="3">
      <alignment horizontal="left" vertical="center" wrapText="1"/>
      <protection locked="0"/>
    </xf>
    <xf numFmtId="0" fontId="20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11" fillId="16" borderId="0" applyNumberFormat="0" applyBorder="0" applyAlignment="0" applyProtection="0"/>
    <xf numFmtId="0" fontId="29" fillId="17" borderId="0" applyNumberFormat="0" applyBorder="0" applyAlignment="0" applyProtection="0"/>
    <xf numFmtId="0" fontId="11" fillId="17" borderId="0" applyNumberFormat="0" applyBorder="0" applyAlignment="0" applyProtection="0"/>
    <xf numFmtId="0" fontId="29" fillId="18" borderId="0" applyNumberFormat="0" applyBorder="0" applyAlignment="0" applyProtection="0"/>
    <xf numFmtId="0" fontId="11" fillId="18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9" borderId="0" applyNumberFormat="0" applyBorder="0" applyAlignment="0" applyProtection="0"/>
    <xf numFmtId="0" fontId="11" fillId="19" borderId="0" applyNumberFormat="0" applyBorder="0" applyAlignment="0" applyProtection="0"/>
    <xf numFmtId="0" fontId="46" fillId="7" borderId="1" applyNumberFormat="0" applyAlignment="0" applyProtection="0"/>
    <xf numFmtId="0" fontId="12" fillId="7" borderId="1" applyNumberFormat="0" applyAlignment="0" applyProtection="0"/>
    <xf numFmtId="0" fontId="47" fillId="20" borderId="10" applyNumberFormat="0" applyAlignment="0" applyProtection="0"/>
    <xf numFmtId="0" fontId="13" fillId="20" borderId="10" applyNumberFormat="0" applyAlignment="0" applyProtection="0"/>
    <xf numFmtId="0" fontId="48" fillId="20" borderId="1" applyNumberFormat="0" applyAlignment="0" applyProtection="0"/>
    <xf numFmtId="0" fontId="14" fillId="20" borderId="1" applyNumberFormat="0" applyAlignment="0" applyProtection="0"/>
    <xf numFmtId="166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49" fillId="0" borderId="4" applyNumberFormat="0" applyFill="0" applyAlignment="0" applyProtection="0"/>
    <xf numFmtId="0" fontId="15" fillId="0" borderId="4" applyNumberFormat="0" applyFill="0" applyAlignment="0" applyProtection="0"/>
    <xf numFmtId="0" fontId="50" fillId="0" borderId="5" applyNumberFormat="0" applyFill="0" applyAlignment="0" applyProtection="0"/>
    <xf numFmtId="0" fontId="16" fillId="0" borderId="5" applyNumberFormat="0" applyFill="0" applyAlignment="0" applyProtection="0"/>
    <xf numFmtId="0" fontId="51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18" fillId="0" borderId="11" applyNumberFormat="0" applyFill="0" applyAlignment="0" applyProtection="0"/>
    <xf numFmtId="0" fontId="53" fillId="21" borderId="2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21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93" fillId="0" borderId="0"/>
    <xf numFmtId="0" fontId="9" fillId="0" borderId="0"/>
    <xf numFmtId="0" fontId="2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5" fillId="3" borderId="0" applyNumberFormat="0" applyBorder="0" applyAlignment="0" applyProtection="0"/>
    <xf numFmtId="0" fontId="22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5" borderId="9" applyNumberFormat="0" applyFont="0" applyAlignment="0" applyProtection="0"/>
    <xf numFmtId="0" fontId="9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8" applyNumberFormat="0" applyFill="0" applyAlignment="0" applyProtection="0"/>
    <xf numFmtId="0" fontId="24" fillId="0" borderId="8" applyNumberFormat="0" applyFill="0" applyAlignment="0" applyProtection="0"/>
    <xf numFmtId="0" fontId="2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4" fontId="61" fillId="0" borderId="0" applyFont="0" applyFill="0" applyBorder="0" applyAlignment="0" applyProtection="0"/>
    <xf numFmtId="175" fontId="6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2" fillId="4" borderId="0" applyNumberFormat="0" applyBorder="0" applyAlignment="0" applyProtection="0"/>
    <xf numFmtId="0" fontId="26" fillId="4" borderId="0" applyNumberFormat="0" applyBorder="0" applyAlignment="0" applyProtection="0"/>
    <xf numFmtId="177" fontId="63" fillId="22" borderId="12" applyFill="0" applyBorder="0">
      <alignment horizontal="center" vertical="center" wrapText="1"/>
      <protection locked="0"/>
    </xf>
    <xf numFmtId="172" fontId="64" fillId="0" borderId="0">
      <alignment wrapText="1"/>
    </xf>
    <xf numFmtId="172" fontId="31" fillId="0" borderId="0">
      <alignment wrapText="1"/>
    </xf>
    <xf numFmtId="0" fontId="106" fillId="0" borderId="0"/>
  </cellStyleXfs>
  <cellXfs count="624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71" fontId="5" fillId="0" borderId="3" xfId="0" applyNumberFormat="1" applyFont="1" applyFill="1" applyBorder="1" applyAlignment="1">
      <alignment horizontal="center" vertical="center" wrapText="1"/>
    </xf>
    <xf numFmtId="171" fontId="6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/>
    <xf numFmtId="0" fontId="5" fillId="0" borderId="3" xfId="238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246" applyFont="1" applyFill="1" applyBorder="1" applyAlignment="1">
      <alignment horizontal="center" vertical="center" wrapText="1"/>
    </xf>
    <xf numFmtId="0" fontId="5" fillId="0" borderId="0" xfId="246" applyFont="1" applyFill="1" applyBorder="1" applyAlignment="1">
      <alignment vertical="center"/>
    </xf>
    <xf numFmtId="0" fontId="5" fillId="0" borderId="3" xfId="246" applyFont="1" applyFill="1" applyBorder="1" applyAlignment="1">
      <alignment horizontal="left" vertical="center" wrapText="1"/>
    </xf>
    <xf numFmtId="0" fontId="4" fillId="0" borderId="0" xfId="246" applyFont="1" applyFill="1" applyBorder="1" applyAlignment="1">
      <alignment vertical="center"/>
    </xf>
    <xf numFmtId="0" fontId="5" fillId="0" borderId="0" xfId="246" applyFont="1" applyFill="1" applyBorder="1" applyAlignment="1">
      <alignment horizontal="center" vertical="center"/>
    </xf>
    <xf numFmtId="0" fontId="4" fillId="0" borderId="0" xfId="246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6" applyFont="1" applyFill="1" applyBorder="1" applyAlignment="1">
      <alignment horizontal="center" vertical="center"/>
    </xf>
    <xf numFmtId="0" fontId="5" fillId="0" borderId="3" xfId="246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6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5" fillId="0" borderId="0" xfId="246" applyFont="1" applyFill="1" applyBorder="1" applyAlignment="1">
      <alignment vertical="center" wrapText="1"/>
    </xf>
    <xf numFmtId="0" fontId="4" fillId="0" borderId="3" xfId="238" applyFont="1" applyFill="1" applyBorder="1" applyAlignment="1">
      <alignment horizontal="left" vertical="center"/>
    </xf>
    <xf numFmtId="0" fontId="5" fillId="0" borderId="0" xfId="0" applyFont="1" applyFill="1"/>
    <xf numFmtId="171" fontId="5" fillId="0" borderId="0" xfId="246" applyNumberFormat="1" applyFont="1" applyFill="1" applyBorder="1" applyAlignment="1">
      <alignment horizontal="center" vertical="center" wrapText="1"/>
    </xf>
    <xf numFmtId="171" fontId="5" fillId="0" borderId="0" xfId="246" applyNumberFormat="1" applyFont="1" applyFill="1" applyBorder="1" applyAlignment="1">
      <alignment horizontal="right" vertical="center" wrapText="1"/>
    </xf>
    <xf numFmtId="0" fontId="5" fillId="0" borderId="0" xfId="246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0" fontId="4" fillId="0" borderId="3" xfId="246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238" applyFont="1" applyFill="1" applyBorder="1" applyAlignment="1">
      <alignment horizontal="left" vertical="center" wrapText="1"/>
    </xf>
    <xf numFmtId="0" fontId="5" fillId="0" borderId="3" xfId="238" applyNumberFormat="1" applyFont="1" applyFill="1" applyBorder="1" applyAlignment="1">
      <alignment horizontal="left" vertical="center" wrapText="1"/>
    </xf>
    <xf numFmtId="0" fontId="5" fillId="0" borderId="3" xfId="238" applyNumberFormat="1" applyFont="1" applyFill="1" applyBorder="1" applyAlignment="1">
      <alignment horizontal="center" vertical="center" wrapText="1"/>
    </xf>
    <xf numFmtId="0" fontId="5" fillId="0" borderId="3" xfId="238" applyFont="1" applyFill="1" applyBorder="1" applyAlignment="1">
      <alignment horizontal="center" vertical="center" wrapText="1"/>
    </xf>
    <xf numFmtId="49" fontId="5" fillId="0" borderId="3" xfId="238" applyNumberFormat="1" applyFont="1" applyFill="1" applyBorder="1" applyAlignment="1">
      <alignment horizontal="left" vertical="center" wrapText="1"/>
    </xf>
    <xf numFmtId="0" fontId="5" fillId="0" borderId="3" xfId="238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171" fontId="5" fillId="0" borderId="3" xfId="0" quotePrefix="1" applyNumberFormat="1" applyFont="1" applyFill="1" applyBorder="1" applyAlignment="1">
      <alignment horizontal="center" vertical="center" wrapText="1"/>
    </xf>
    <xf numFmtId="4" fontId="5" fillId="0" borderId="3" xfId="238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171" fontId="6" fillId="29" borderId="0" xfId="0" applyNumberFormat="1" applyFont="1" applyFill="1" applyBorder="1" applyAlignment="1">
      <alignment vertical="center"/>
    </xf>
    <xf numFmtId="0" fontId="5" fillId="29" borderId="0" xfId="0" applyFont="1" applyFill="1" applyAlignment="1">
      <alignment horizontal="left" vertical="center"/>
    </xf>
    <xf numFmtId="0" fontId="5" fillId="29" borderId="3" xfId="0" applyFont="1" applyFill="1" applyBorder="1" applyAlignment="1">
      <alignment horizontal="center" vertical="center" wrapText="1" shrinkToFit="1"/>
    </xf>
    <xf numFmtId="0" fontId="5" fillId="29" borderId="0" xfId="246" applyFont="1" applyFill="1" applyBorder="1" applyAlignment="1">
      <alignment vertical="center"/>
    </xf>
    <xf numFmtId="0" fontId="4" fillId="29" borderId="0" xfId="246" applyFont="1" applyFill="1" applyBorder="1" applyAlignment="1">
      <alignment horizontal="center" vertical="center" wrapText="1"/>
    </xf>
    <xf numFmtId="0" fontId="5" fillId="29" borderId="3" xfId="246" applyFont="1" applyFill="1" applyBorder="1" applyAlignment="1">
      <alignment horizontal="center" vertical="center" wrapText="1"/>
    </xf>
    <xf numFmtId="171" fontId="5" fillId="29" borderId="0" xfId="246" applyNumberFormat="1" applyFont="1" applyFill="1" applyBorder="1" applyAlignment="1">
      <alignment horizontal="center" vertical="center" wrapText="1"/>
    </xf>
    <xf numFmtId="171" fontId="5" fillId="29" borderId="0" xfId="246" applyNumberFormat="1" applyFont="1" applyFill="1" applyBorder="1" applyAlignment="1">
      <alignment horizontal="right" vertical="center" wrapText="1"/>
    </xf>
    <xf numFmtId="171" fontId="67" fillId="0" borderId="3" xfId="246" applyNumberFormat="1" applyFont="1" applyFill="1" applyBorder="1" applyAlignment="1">
      <alignment horizontal="center" vertical="center" wrapText="1"/>
    </xf>
    <xf numFmtId="171" fontId="65" fillId="0" borderId="3" xfId="246" applyNumberFormat="1" applyFont="1" applyFill="1" applyBorder="1" applyAlignment="1">
      <alignment horizontal="center" vertical="center" wrapText="1"/>
    </xf>
    <xf numFmtId="171" fontId="65" fillId="29" borderId="3" xfId="246" applyNumberFormat="1" applyFont="1" applyFill="1" applyBorder="1" applyAlignment="1">
      <alignment horizontal="center" vertical="center" wrapText="1"/>
    </xf>
    <xf numFmtId="171" fontId="68" fillId="29" borderId="3" xfId="246" applyNumberFormat="1" applyFont="1" applyFill="1" applyBorder="1" applyAlignment="1">
      <alignment horizontal="center" vertical="center" wrapText="1"/>
    </xf>
    <xf numFmtId="171" fontId="65" fillId="0" borderId="3" xfId="246" quotePrefix="1" applyNumberFormat="1" applyFont="1" applyFill="1" applyBorder="1" applyAlignment="1">
      <alignment horizontal="center" vertical="center" wrapText="1"/>
    </xf>
    <xf numFmtId="4" fontId="65" fillId="0" borderId="3" xfId="246" applyNumberFormat="1" applyFont="1" applyFill="1" applyBorder="1" applyAlignment="1">
      <alignment horizontal="center" vertical="center" wrapText="1"/>
    </xf>
    <xf numFmtId="171" fontId="67" fillId="29" borderId="3" xfId="246" applyNumberFormat="1" applyFont="1" applyFill="1" applyBorder="1" applyAlignment="1">
      <alignment horizontal="center" vertical="center" wrapText="1"/>
    </xf>
    <xf numFmtId="171" fontId="67" fillId="0" borderId="3" xfId="0" applyNumberFormat="1" applyFont="1" applyFill="1" applyBorder="1" applyAlignment="1">
      <alignment horizontal="center" vertical="center" wrapText="1"/>
    </xf>
    <xf numFmtId="171" fontId="94" fillId="0" borderId="3" xfId="246" applyNumberFormat="1" applyFont="1" applyFill="1" applyBorder="1" applyAlignment="1">
      <alignment horizontal="center" vertical="center" wrapText="1"/>
    </xf>
    <xf numFmtId="0" fontId="69" fillId="29" borderId="0" xfId="0" applyFont="1" applyFill="1" applyBorder="1" applyAlignment="1">
      <alignment vertical="center"/>
    </xf>
    <xf numFmtId="0" fontId="69" fillId="29" borderId="0" xfId="0" applyFont="1" applyFill="1" applyBorder="1" applyAlignment="1">
      <alignment horizontal="center" vertical="center"/>
    </xf>
    <xf numFmtId="0" fontId="70" fillId="29" borderId="0" xfId="0" applyFont="1" applyFill="1" applyBorder="1" applyAlignment="1">
      <alignment horizontal="center" vertical="center" wrapText="1"/>
    </xf>
    <xf numFmtId="0" fontId="69" fillId="29" borderId="0" xfId="0" applyFont="1" applyFill="1" applyBorder="1" applyAlignment="1">
      <alignment horizontal="center" vertical="center" wrapText="1"/>
    </xf>
    <xf numFmtId="0" fontId="69" fillId="29" borderId="3" xfId="0" applyFont="1" applyFill="1" applyBorder="1" applyAlignment="1">
      <alignment horizontal="center" vertical="center" wrapText="1" shrinkToFit="1"/>
    </xf>
    <xf numFmtId="0" fontId="69" fillId="29" borderId="3" xfId="0" applyFont="1" applyFill="1" applyBorder="1" applyAlignment="1">
      <alignment horizontal="center" vertical="center"/>
    </xf>
    <xf numFmtId="0" fontId="69" fillId="29" borderId="3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vertical="center"/>
    </xf>
    <xf numFmtId="171" fontId="69" fillId="0" borderId="3" xfId="0" applyNumberFormat="1" applyFont="1" applyFill="1" applyBorder="1" applyAlignment="1">
      <alignment horizontal="left" vertical="center" wrapText="1"/>
    </xf>
    <xf numFmtId="3" fontId="69" fillId="0" borderId="3" xfId="0" quotePrefix="1" applyNumberFormat="1" applyFont="1" applyFill="1" applyBorder="1" applyAlignment="1">
      <alignment horizontal="center" vertical="center"/>
    </xf>
    <xf numFmtId="171" fontId="95" fillId="0" borderId="3" xfId="0" applyNumberFormat="1" applyFont="1" applyFill="1" applyBorder="1" applyAlignment="1">
      <alignment horizontal="center" vertical="center" wrapText="1"/>
    </xf>
    <xf numFmtId="171" fontId="95" fillId="29" borderId="3" xfId="0" applyNumberFormat="1" applyFont="1" applyFill="1" applyBorder="1" applyAlignment="1">
      <alignment horizontal="center" vertical="center" wrapText="1"/>
    </xf>
    <xf numFmtId="171" fontId="94" fillId="0" borderId="3" xfId="0" quotePrefix="1" applyNumberFormat="1" applyFont="1" applyFill="1" applyBorder="1" applyAlignment="1">
      <alignment horizontal="center" vertical="center" wrapText="1"/>
    </xf>
    <xf numFmtId="171" fontId="94" fillId="29" borderId="3" xfId="0" quotePrefix="1" applyNumberFormat="1" applyFont="1" applyFill="1" applyBorder="1" applyAlignment="1">
      <alignment horizontal="center" vertical="center" wrapText="1"/>
    </xf>
    <xf numFmtId="171" fontId="94" fillId="29" borderId="3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/>
    </xf>
    <xf numFmtId="3" fontId="69" fillId="0" borderId="3" xfId="0" applyNumberFormat="1" applyFont="1" applyFill="1" applyBorder="1" applyAlignment="1">
      <alignment horizontal="center" vertical="center" wrapText="1"/>
    </xf>
    <xf numFmtId="171" fontId="94" fillId="0" borderId="3" xfId="0" applyNumberFormat="1" applyFont="1" applyFill="1" applyBorder="1" applyAlignment="1">
      <alignment horizontal="center" vertical="center" wrapText="1"/>
    </xf>
    <xf numFmtId="4" fontId="94" fillId="29" borderId="3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 vertical="center"/>
    </xf>
    <xf numFmtId="171" fontId="70" fillId="0" borderId="3" xfId="0" applyNumberFormat="1" applyFont="1" applyFill="1" applyBorder="1" applyAlignment="1">
      <alignment horizontal="left" vertical="center" wrapText="1"/>
    </xf>
    <xf numFmtId="3" fontId="70" fillId="0" borderId="3" xfId="0" quotePrefix="1" applyNumberFormat="1" applyFont="1" applyFill="1" applyBorder="1" applyAlignment="1">
      <alignment horizontal="center" vertical="center"/>
    </xf>
    <xf numFmtId="171" fontId="96" fillId="29" borderId="3" xfId="0" applyNumberFormat="1" applyFont="1" applyFill="1" applyBorder="1" applyAlignment="1">
      <alignment horizontal="center" vertical="center" wrapText="1"/>
    </xf>
    <xf numFmtId="171" fontId="71" fillId="29" borderId="3" xfId="0" quotePrefix="1" applyNumberFormat="1" applyFont="1" applyFill="1" applyBorder="1" applyAlignment="1">
      <alignment horizontal="center" vertical="center" wrapText="1"/>
    </xf>
    <xf numFmtId="171" fontId="71" fillId="29" borderId="3" xfId="0" applyNumberFormat="1" applyFont="1" applyFill="1" applyBorder="1" applyAlignment="1">
      <alignment horizontal="center" vertical="center" wrapText="1"/>
    </xf>
    <xf numFmtId="171" fontId="72" fillId="29" borderId="3" xfId="0" applyNumberFormat="1" applyFont="1" applyFill="1" applyBorder="1" applyAlignment="1">
      <alignment horizontal="center" vertical="center" wrapText="1"/>
    </xf>
    <xf numFmtId="171" fontId="69" fillId="29" borderId="3" xfId="0" applyNumberFormat="1" applyFont="1" applyFill="1" applyBorder="1" applyAlignment="1">
      <alignment horizontal="left" vertical="center" wrapText="1"/>
    </xf>
    <xf numFmtId="171" fontId="97" fillId="29" borderId="3" xfId="0" applyNumberFormat="1" applyFont="1" applyFill="1" applyBorder="1" applyAlignment="1">
      <alignment horizontal="center" vertical="center" wrapText="1"/>
    </xf>
    <xf numFmtId="171" fontId="69" fillId="0" borderId="3" xfId="0" applyNumberFormat="1" applyFont="1" applyFill="1" applyBorder="1" applyAlignment="1">
      <alignment horizontal="left" vertical="center" wrapText="1" shrinkToFit="1"/>
    </xf>
    <xf numFmtId="4" fontId="95" fillId="29" borderId="3" xfId="0" applyNumberFormat="1" applyFont="1" applyFill="1" applyBorder="1" applyAlignment="1">
      <alignment horizontal="center" vertical="center" wrapText="1"/>
    </xf>
    <xf numFmtId="171" fontId="98" fillId="29" borderId="3" xfId="0" quotePrefix="1" applyNumberFormat="1" applyFont="1" applyFill="1" applyBorder="1" applyAlignment="1">
      <alignment horizontal="center" vertical="center" wrapText="1"/>
    </xf>
    <xf numFmtId="171" fontId="98" fillId="29" borderId="3" xfId="0" applyNumberFormat="1" applyFont="1" applyFill="1" applyBorder="1" applyAlignment="1">
      <alignment horizontal="center" vertical="center" wrapText="1"/>
    </xf>
    <xf numFmtId="3" fontId="69" fillId="0" borderId="3" xfId="0" applyNumberFormat="1" applyFont="1" applyFill="1" applyBorder="1" applyAlignment="1">
      <alignment horizontal="center" vertical="center"/>
    </xf>
    <xf numFmtId="3" fontId="69" fillId="29" borderId="3" xfId="0" applyNumberFormat="1" applyFont="1" applyFill="1" applyBorder="1" applyAlignment="1">
      <alignment horizontal="center" vertical="center"/>
    </xf>
    <xf numFmtId="3" fontId="69" fillId="29" borderId="3" xfId="0" quotePrefix="1" applyNumberFormat="1" applyFont="1" applyFill="1" applyBorder="1" applyAlignment="1">
      <alignment horizontal="center" vertical="center"/>
    </xf>
    <xf numFmtId="171" fontId="69" fillId="0" borderId="3" xfId="182" applyNumberFormat="1" applyFont="1" applyFill="1" applyBorder="1" applyAlignment="1">
      <alignment horizontal="left" vertical="center" wrapText="1"/>
      <protection locked="0"/>
    </xf>
    <xf numFmtId="171" fontId="69" fillId="0" borderId="3" xfId="0" applyNumberFormat="1" applyFont="1" applyFill="1" applyBorder="1" applyAlignment="1" applyProtection="1">
      <alignment horizontal="left" vertical="center" wrapText="1"/>
      <protection locked="0"/>
    </xf>
    <xf numFmtId="3" fontId="70" fillId="0" borderId="3" xfId="0" quotePrefix="1" applyNumberFormat="1" applyFont="1" applyFill="1" applyBorder="1" applyAlignment="1">
      <alignment horizontal="center" vertical="center" wrapText="1"/>
    </xf>
    <xf numFmtId="3" fontId="69" fillId="0" borderId="3" xfId="0" quotePrefix="1" applyNumberFormat="1" applyFont="1" applyFill="1" applyBorder="1" applyAlignment="1">
      <alignment horizontal="center" vertical="center" wrapText="1"/>
    </xf>
    <xf numFmtId="171" fontId="95" fillId="29" borderId="3" xfId="0" quotePrefix="1" applyNumberFormat="1" applyFont="1" applyFill="1" applyBorder="1" applyAlignment="1">
      <alignment horizontal="center" vertical="center" wrapText="1"/>
    </xf>
    <xf numFmtId="171" fontId="95" fillId="0" borderId="3" xfId="0" quotePrefix="1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70" fillId="0" borderId="0" xfId="0" quotePrefix="1" applyFont="1" applyFill="1" applyBorder="1" applyAlignment="1">
      <alignment horizontal="center"/>
    </xf>
    <xf numFmtId="171" fontId="70" fillId="0" borderId="0" xfId="0" quotePrefix="1" applyNumberFormat="1" applyFont="1" applyFill="1" applyBorder="1" applyAlignment="1">
      <alignment horizontal="center"/>
    </xf>
    <xf numFmtId="171" fontId="70" fillId="29" borderId="0" xfId="0" quotePrefix="1" applyNumberFormat="1" applyFont="1" applyFill="1" applyBorder="1" applyAlignment="1">
      <alignment horizontal="center"/>
    </xf>
    <xf numFmtId="171" fontId="70" fillId="29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center"/>
    </xf>
    <xf numFmtId="171" fontId="69" fillId="29" borderId="0" xfId="0" applyNumberFormat="1" applyFont="1" applyFill="1" applyBorder="1" applyAlignment="1">
      <alignment horizontal="right" vertical="center" wrapText="1"/>
    </xf>
    <xf numFmtId="171" fontId="69" fillId="0" borderId="0" xfId="0" applyNumberFormat="1" applyFont="1" applyFill="1" applyBorder="1" applyAlignment="1">
      <alignment horizontal="right" vertical="center" wrapText="1"/>
    </xf>
    <xf numFmtId="0" fontId="69" fillId="0" borderId="0" xfId="0" quotePrefix="1" applyFont="1" applyFill="1" applyBorder="1" applyAlignment="1">
      <alignment horizontal="center" vertical="center"/>
    </xf>
    <xf numFmtId="171" fontId="74" fillId="29" borderId="0" xfId="0" applyNumberFormat="1" applyFont="1" applyFill="1" applyBorder="1" applyAlignment="1">
      <alignment vertical="center"/>
    </xf>
    <xf numFmtId="0" fontId="69" fillId="0" borderId="0" xfId="0" applyFont="1" applyFill="1" applyBorder="1" applyAlignment="1">
      <alignment horizontal="left" vertical="center"/>
    </xf>
    <xf numFmtId="0" fontId="69" fillId="29" borderId="0" xfId="0" applyFont="1" applyFill="1" applyAlignment="1">
      <alignment horizontal="left" vertical="center"/>
    </xf>
    <xf numFmtId="0" fontId="69" fillId="0" borderId="0" xfId="0" applyFont="1" applyFill="1" applyBorder="1" applyAlignment="1">
      <alignment vertical="center" wrapText="1"/>
    </xf>
    <xf numFmtId="0" fontId="79" fillId="0" borderId="0" xfId="0" applyFont="1" applyFill="1" applyAlignment="1">
      <alignment vertical="center"/>
    </xf>
    <xf numFmtId="0" fontId="79" fillId="0" borderId="0" xfId="0" applyFont="1" applyFill="1" applyBorder="1" applyAlignment="1">
      <alignment horizontal="right" vertical="center"/>
    </xf>
    <xf numFmtId="0" fontId="79" fillId="0" borderId="3" xfId="0" applyFont="1" applyFill="1" applyBorder="1" applyAlignment="1">
      <alignment horizontal="center" vertical="center" wrapText="1" shrinkToFit="1"/>
    </xf>
    <xf numFmtId="0" fontId="79" fillId="0" borderId="3" xfId="0" applyFont="1" applyFill="1" applyBorder="1" applyAlignment="1">
      <alignment horizontal="center" vertical="center" wrapText="1"/>
    </xf>
    <xf numFmtId="0" fontId="82" fillId="0" borderId="0" xfId="246" applyFont="1" applyFill="1"/>
    <xf numFmtId="171" fontId="79" fillId="0" borderId="3" xfId="246" applyNumberFormat="1" applyFont="1" applyFill="1" applyBorder="1" applyAlignment="1">
      <alignment horizontal="left" vertical="center" wrapText="1"/>
    </xf>
    <xf numFmtId="3" fontId="79" fillId="0" borderId="3" xfId="0" quotePrefix="1" applyNumberFormat="1" applyFont="1" applyFill="1" applyBorder="1" applyAlignment="1">
      <alignment horizontal="center" vertical="center"/>
    </xf>
    <xf numFmtId="171" fontId="80" fillId="0" borderId="3" xfId="0" applyNumberFormat="1" applyFont="1" applyFill="1" applyBorder="1" applyAlignment="1">
      <alignment horizontal="center" vertical="center" wrapText="1"/>
    </xf>
    <xf numFmtId="0" fontId="79" fillId="0" borderId="3" xfId="246" applyFont="1" applyFill="1" applyBorder="1" applyAlignment="1">
      <alignment horizontal="left" vertical="center" wrapText="1"/>
    </xf>
    <xf numFmtId="0" fontId="79" fillId="0" borderId="3" xfId="0" applyFont="1" applyFill="1" applyBorder="1" applyAlignment="1">
      <alignment vertical="center"/>
    </xf>
    <xf numFmtId="0" fontId="79" fillId="0" borderId="3" xfId="0" applyFont="1" applyFill="1" applyBorder="1" applyAlignment="1">
      <alignment horizontal="center" vertical="center"/>
    </xf>
    <xf numFmtId="0" fontId="81" fillId="0" borderId="3" xfId="246" applyFont="1" applyFill="1" applyBorder="1" applyAlignment="1">
      <alignment horizontal="left" vertical="center" wrapText="1"/>
    </xf>
    <xf numFmtId="0" fontId="81" fillId="0" borderId="3" xfId="0" applyFont="1" applyFill="1" applyBorder="1" applyAlignment="1">
      <alignment horizontal="left" vertical="center" wrapText="1"/>
    </xf>
    <xf numFmtId="171" fontId="79" fillId="0" borderId="0" xfId="0" applyNumberFormat="1" applyFont="1" applyFill="1" applyAlignment="1">
      <alignment vertical="center"/>
    </xf>
    <xf numFmtId="0" fontId="79" fillId="0" borderId="3" xfId="0" quotePrefix="1" applyFont="1" applyFill="1" applyBorder="1" applyAlignment="1">
      <alignment horizontal="center" vertical="center"/>
    </xf>
    <xf numFmtId="171" fontId="79" fillId="0" borderId="3" xfId="0" applyNumberFormat="1" applyFont="1" applyFill="1" applyBorder="1" applyAlignment="1">
      <alignment horizontal="center" vertical="center" wrapText="1"/>
    </xf>
    <xf numFmtId="0" fontId="79" fillId="0" borderId="3" xfId="0" applyFont="1" applyFill="1" applyBorder="1" applyAlignment="1">
      <alignment horizontal="left" vertical="center" wrapText="1"/>
    </xf>
    <xf numFmtId="171" fontId="79" fillId="0" borderId="3" xfId="211" applyNumberFormat="1" applyFont="1" applyFill="1" applyBorder="1" applyAlignment="1">
      <alignment horizontal="center" vertical="center" wrapText="1"/>
    </xf>
    <xf numFmtId="3" fontId="79" fillId="0" borderId="3" xfId="0" applyNumberFormat="1" applyFont="1" applyFill="1" applyBorder="1" applyAlignment="1">
      <alignment horizontal="center" vertical="center" wrapText="1"/>
    </xf>
    <xf numFmtId="3" fontId="80" fillId="0" borderId="3" xfId="0" applyNumberFormat="1" applyFont="1" applyFill="1" applyBorder="1" applyAlignment="1">
      <alignment horizontal="center" vertical="center" wrapText="1"/>
    </xf>
    <xf numFmtId="0" fontId="81" fillId="0" borderId="0" xfId="0" applyFont="1" applyFill="1" applyAlignment="1">
      <alignment vertical="center"/>
    </xf>
    <xf numFmtId="171" fontId="83" fillId="0" borderId="3" xfId="0" applyNumberFormat="1" applyFont="1" applyFill="1" applyBorder="1" applyAlignment="1">
      <alignment horizontal="center" vertical="center" wrapText="1"/>
    </xf>
    <xf numFmtId="0" fontId="79" fillId="0" borderId="3" xfId="0" applyFont="1" applyFill="1" applyBorder="1" applyAlignment="1" applyProtection="1">
      <alignment horizontal="left" vertical="center" wrapText="1"/>
      <protection locked="0"/>
    </xf>
    <xf numFmtId="0" fontId="81" fillId="0" borderId="0" xfId="0" quotePrefix="1" applyFont="1" applyFill="1" applyBorder="1" applyAlignment="1">
      <alignment horizontal="center" vertical="center"/>
    </xf>
    <xf numFmtId="170" fontId="81" fillId="0" borderId="0" xfId="0" applyNumberFormat="1" applyFont="1" applyFill="1" applyBorder="1" applyAlignment="1">
      <alignment horizontal="center" vertical="center" wrapText="1"/>
    </xf>
    <xf numFmtId="170" fontId="81" fillId="0" borderId="0" xfId="0" applyNumberFormat="1" applyFont="1" applyFill="1" applyBorder="1" applyAlignment="1">
      <alignment horizontal="right" vertical="center" wrapText="1"/>
    </xf>
    <xf numFmtId="170" fontId="81" fillId="0" borderId="0" xfId="0" applyNumberFormat="1" applyFont="1" applyFill="1" applyBorder="1" applyAlignment="1">
      <alignment horizontal="right" vertical="center"/>
    </xf>
    <xf numFmtId="0" fontId="81" fillId="0" borderId="0" xfId="0" applyFont="1" applyFill="1" applyBorder="1" applyAlignment="1">
      <alignment horizontal="left" vertical="center" wrapText="1"/>
    </xf>
    <xf numFmtId="0" fontId="79" fillId="0" borderId="0" xfId="0" quotePrefix="1" applyFont="1" applyFill="1" applyBorder="1" applyAlignment="1">
      <alignment horizontal="center" vertical="center"/>
    </xf>
    <xf numFmtId="171" fontId="84" fillId="0" borderId="0" xfId="0" applyNumberFormat="1" applyFont="1" applyFill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center" vertical="center"/>
    </xf>
    <xf numFmtId="178" fontId="5" fillId="0" borderId="3" xfId="238" applyNumberFormat="1" applyFont="1" applyFill="1" applyBorder="1" applyAlignment="1">
      <alignment horizontal="center" vertical="center" wrapText="1"/>
    </xf>
    <xf numFmtId="0" fontId="85" fillId="0" borderId="0" xfId="0" applyFont="1" applyAlignment="1">
      <alignment horizontal="justify"/>
    </xf>
    <xf numFmtId="0" fontId="86" fillId="0" borderId="0" xfId="0" applyFont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horizontal="left" vertical="center"/>
    </xf>
    <xf numFmtId="0" fontId="87" fillId="0" borderId="0" xfId="0" applyFont="1" applyAlignment="1">
      <alignment horizontal="justify"/>
    </xf>
    <xf numFmtId="0" fontId="88" fillId="0" borderId="0" xfId="0" applyFont="1" applyFill="1" applyBorder="1" applyAlignment="1">
      <alignment vertical="center" wrapText="1"/>
    </xf>
    <xf numFmtId="0" fontId="88" fillId="0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left" vertical="center"/>
    </xf>
    <xf numFmtId="0" fontId="87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right" vertical="center"/>
    </xf>
    <xf numFmtId="0" fontId="90" fillId="0" borderId="0" xfId="0" applyFont="1" applyAlignment="1">
      <alignment horizontal="justify"/>
    </xf>
    <xf numFmtId="0" fontId="86" fillId="0" borderId="0" xfId="0" applyFont="1" applyBorder="1" applyAlignment="1">
      <alignment vertical="center" wrapText="1"/>
    </xf>
    <xf numFmtId="0" fontId="88" fillId="0" borderId="0" xfId="0" applyFont="1" applyAlignment="1">
      <alignment horizontal="justify"/>
    </xf>
    <xf numFmtId="0" fontId="87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vertical="center"/>
    </xf>
    <xf numFmtId="0" fontId="89" fillId="0" borderId="0" xfId="0" applyFont="1" applyFill="1" applyBorder="1" applyAlignment="1">
      <alignment vertical="center"/>
    </xf>
    <xf numFmtId="0" fontId="89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right" vertical="center" wrapText="1"/>
    </xf>
    <xf numFmtId="0" fontId="88" fillId="0" borderId="0" xfId="0" applyFont="1" applyFill="1" applyBorder="1" applyAlignment="1">
      <alignment horizontal="right" vertical="center" wrapText="1"/>
    </xf>
    <xf numFmtId="0" fontId="85" fillId="0" borderId="13" xfId="0" applyFont="1" applyFill="1" applyBorder="1" applyAlignment="1">
      <alignment vertical="center"/>
    </xf>
    <xf numFmtId="0" fontId="85" fillId="0" borderId="14" xfId="0" applyFont="1" applyFill="1" applyBorder="1" applyAlignment="1">
      <alignment horizontal="left" vertical="center" wrapText="1"/>
    </xf>
    <xf numFmtId="0" fontId="85" fillId="0" borderId="0" xfId="0" applyFont="1" applyFill="1" applyAlignment="1">
      <alignment horizontal="left" vertical="center"/>
    </xf>
    <xf numFmtId="0" fontId="85" fillId="0" borderId="0" xfId="0" applyFont="1" applyFill="1" applyAlignment="1">
      <alignment horizontal="center" vertical="center"/>
    </xf>
    <xf numFmtId="0" fontId="85" fillId="0" borderId="3" xfId="0" applyFont="1" applyFill="1" applyBorder="1" applyAlignment="1">
      <alignment horizontal="center" vertical="center"/>
    </xf>
    <xf numFmtId="0" fontId="85" fillId="0" borderId="3" xfId="0" applyFont="1" applyFill="1" applyBorder="1" applyAlignment="1">
      <alignment horizontal="center" vertical="center" wrapText="1"/>
    </xf>
    <xf numFmtId="0" fontId="85" fillId="0" borderId="3" xfId="182" applyFont="1" applyFill="1" applyBorder="1" applyAlignment="1">
      <alignment vertical="center" wrapText="1"/>
      <protection locked="0"/>
    </xf>
    <xf numFmtId="171" fontId="85" fillId="0" borderId="3" xfId="0" applyNumberFormat="1" applyFont="1" applyFill="1" applyBorder="1" applyAlignment="1">
      <alignment horizontal="center" vertical="center" wrapText="1"/>
    </xf>
    <xf numFmtId="0" fontId="87" fillId="0" borderId="3" xfId="182" applyFont="1" applyFill="1" applyBorder="1" applyAlignment="1">
      <alignment vertical="center" wrapText="1"/>
      <protection locked="0"/>
    </xf>
    <xf numFmtId="0" fontId="87" fillId="0" borderId="3" xfId="0" applyFont="1" applyFill="1" applyBorder="1" applyAlignment="1">
      <alignment vertical="center" wrapText="1"/>
    </xf>
    <xf numFmtId="0" fontId="87" fillId="0" borderId="3" xfId="0" applyFont="1" applyFill="1" applyBorder="1" applyAlignment="1" applyProtection="1">
      <alignment vertical="center" wrapText="1"/>
      <protection locked="0"/>
    </xf>
    <xf numFmtId="0" fontId="85" fillId="0" borderId="3" xfId="0" applyFont="1" applyFill="1" applyBorder="1" applyAlignment="1" applyProtection="1">
      <alignment vertical="center" wrapText="1"/>
      <protection locked="0"/>
    </xf>
    <xf numFmtId="4" fontId="85" fillId="0" borderId="3" xfId="0" applyNumberFormat="1" applyFont="1" applyFill="1" applyBorder="1" applyAlignment="1">
      <alignment horizontal="center" vertical="center" wrapText="1"/>
    </xf>
    <xf numFmtId="0" fontId="85" fillId="0" borderId="3" xfId="0" applyFont="1" applyFill="1" applyBorder="1" applyAlignment="1">
      <alignment vertical="center" wrapText="1"/>
    </xf>
    <xf numFmtId="0" fontId="85" fillId="0" borderId="3" xfId="0" applyFont="1" applyFill="1" applyBorder="1" applyAlignment="1" applyProtection="1">
      <alignment horizontal="left" vertical="center" wrapText="1"/>
      <protection locked="0"/>
    </xf>
    <xf numFmtId="0" fontId="85" fillId="0" borderId="3" xfId="246" applyFont="1" applyFill="1" applyBorder="1" applyAlignment="1">
      <alignment horizontal="left" vertical="center" wrapText="1"/>
    </xf>
    <xf numFmtId="0" fontId="87" fillId="0" borderId="3" xfId="0" applyFont="1" applyFill="1" applyBorder="1" applyAlignment="1" applyProtection="1">
      <alignment horizontal="left" vertical="center" wrapText="1"/>
      <protection locked="0"/>
    </xf>
    <xf numFmtId="171" fontId="85" fillId="0" borderId="3" xfId="0" quotePrefix="1" applyNumberFormat="1" applyFont="1" applyFill="1" applyBorder="1" applyAlignment="1">
      <alignment horizontal="center" vertical="center" wrapText="1"/>
    </xf>
    <xf numFmtId="171" fontId="87" fillId="0" borderId="3" xfId="0" applyNumberFormat="1" applyFont="1" applyFill="1" applyBorder="1" applyAlignment="1">
      <alignment horizontal="center" vertical="center" wrapText="1"/>
    </xf>
    <xf numFmtId="0" fontId="87" fillId="0" borderId="0" xfId="0" applyFont="1" applyFill="1" applyBorder="1" applyAlignment="1" applyProtection="1">
      <alignment horizontal="left" vertical="center"/>
      <protection locked="0"/>
    </xf>
    <xf numFmtId="171" fontId="87" fillId="0" borderId="0" xfId="0" applyNumberFormat="1" applyFont="1" applyFill="1" applyBorder="1" applyAlignment="1">
      <alignment horizontal="center" vertical="center" wrapText="1"/>
    </xf>
    <xf numFmtId="171" fontId="87" fillId="0" borderId="0" xfId="0" applyNumberFormat="1" applyFont="1" applyFill="1" applyBorder="1" applyAlignment="1">
      <alignment horizontal="right" vertical="center" wrapText="1"/>
    </xf>
    <xf numFmtId="0" fontId="85" fillId="0" borderId="0" xfId="0" applyFont="1" applyFill="1" applyBorder="1" applyAlignment="1">
      <alignment horizontal="left" vertical="center" wrapText="1"/>
    </xf>
    <xf numFmtId="171" fontId="85" fillId="0" borderId="0" xfId="0" applyNumberFormat="1" applyFont="1" applyFill="1" applyBorder="1" applyAlignment="1">
      <alignment horizontal="center" vertical="center" wrapText="1"/>
    </xf>
    <xf numFmtId="171" fontId="85" fillId="0" borderId="0" xfId="0" applyNumberFormat="1" applyFont="1" applyFill="1" applyBorder="1" applyAlignment="1">
      <alignment horizontal="right" vertical="center" wrapText="1"/>
    </xf>
    <xf numFmtId="0" fontId="87" fillId="0" borderId="0" xfId="0" applyFont="1" applyFill="1" applyBorder="1" applyAlignment="1">
      <alignment horizontal="left" vertical="center" wrapText="1"/>
    </xf>
    <xf numFmtId="0" fontId="85" fillId="0" borderId="0" xfId="0" quotePrefix="1" applyFont="1" applyFill="1" applyBorder="1" applyAlignment="1">
      <alignment horizontal="center" vertical="center"/>
    </xf>
    <xf numFmtId="0" fontId="85" fillId="0" borderId="0" xfId="0" applyFont="1" applyFill="1" applyAlignment="1">
      <alignment vertical="center"/>
    </xf>
    <xf numFmtId="0" fontId="85" fillId="0" borderId="0" xfId="0" applyFont="1" applyFill="1" applyBorder="1" applyAlignment="1">
      <alignment vertical="center" wrapText="1"/>
    </xf>
    <xf numFmtId="0" fontId="4" fillId="29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179" fontId="5" fillId="0" borderId="3" xfId="238" applyNumberFormat="1" applyFont="1" applyFill="1" applyBorder="1" applyAlignment="1">
      <alignment horizontal="center" vertical="center" wrapText="1"/>
    </xf>
    <xf numFmtId="0" fontId="69" fillId="29" borderId="3" xfId="0" applyFont="1" applyFill="1" applyBorder="1" applyAlignment="1">
      <alignment horizontal="center" vertical="center" wrapText="1"/>
    </xf>
    <xf numFmtId="0" fontId="70" fillId="29" borderId="0" xfId="0" applyFont="1" applyFill="1" applyBorder="1" applyAlignment="1">
      <alignment horizontal="center" vertical="center" wrapText="1"/>
    </xf>
    <xf numFmtId="171" fontId="67" fillId="29" borderId="3" xfId="0" applyNumberFormat="1" applyFont="1" applyFill="1" applyBorder="1" applyAlignment="1">
      <alignment horizontal="center" vertical="center" wrapText="1"/>
    </xf>
    <xf numFmtId="171" fontId="65" fillId="29" borderId="3" xfId="0" applyNumberFormat="1" applyFont="1" applyFill="1" applyBorder="1" applyAlignment="1">
      <alignment horizontal="center" vertical="center" wrapText="1"/>
    </xf>
    <xf numFmtId="171" fontId="69" fillId="29" borderId="0" xfId="0" applyNumberFormat="1" applyFont="1" applyFill="1" applyBorder="1" applyAlignment="1">
      <alignment horizontal="center" vertical="center" wrapText="1"/>
    </xf>
    <xf numFmtId="171" fontId="80" fillId="29" borderId="3" xfId="0" applyNumberFormat="1" applyFont="1" applyFill="1" applyBorder="1" applyAlignment="1">
      <alignment horizontal="center" vertical="center" wrapText="1"/>
    </xf>
    <xf numFmtId="171" fontId="79" fillId="29" borderId="3" xfId="0" applyNumberFormat="1" applyFont="1" applyFill="1" applyBorder="1" applyAlignment="1">
      <alignment horizontal="center" vertical="center" wrapText="1"/>
    </xf>
    <xf numFmtId="3" fontId="80" fillId="29" borderId="3" xfId="0" applyNumberFormat="1" applyFont="1" applyFill="1" applyBorder="1" applyAlignment="1">
      <alignment horizontal="center" vertical="center" wrapText="1"/>
    </xf>
    <xf numFmtId="171" fontId="83" fillId="29" borderId="3" xfId="0" applyNumberFormat="1" applyFont="1" applyFill="1" applyBorder="1" applyAlignment="1">
      <alignment horizontal="center" vertical="center" wrapText="1"/>
    </xf>
    <xf numFmtId="0" fontId="81" fillId="29" borderId="3" xfId="246" applyFont="1" applyFill="1" applyBorder="1" applyAlignment="1">
      <alignment horizontal="left" vertical="center" wrapText="1"/>
    </xf>
    <xf numFmtId="0" fontId="79" fillId="29" borderId="3" xfId="0" applyFont="1" applyFill="1" applyBorder="1" applyAlignment="1">
      <alignment horizontal="center" vertical="center"/>
    </xf>
    <xf numFmtId="0" fontId="79" fillId="29" borderId="3" xfId="246" applyFont="1" applyFill="1" applyBorder="1" applyAlignment="1">
      <alignment horizontal="left" vertical="center" wrapText="1"/>
    </xf>
    <xf numFmtId="0" fontId="81" fillId="29" borderId="3" xfId="0" applyFont="1" applyFill="1" applyBorder="1" applyAlignment="1">
      <alignment horizontal="left" vertical="center" wrapText="1"/>
    </xf>
    <xf numFmtId="0" fontId="79" fillId="29" borderId="3" xfId="0" quotePrefix="1" applyFont="1" applyFill="1" applyBorder="1" applyAlignment="1">
      <alignment horizontal="center" vertical="center"/>
    </xf>
    <xf numFmtId="0" fontId="79" fillId="29" borderId="3" xfId="0" applyFont="1" applyFill="1" applyBorder="1" applyAlignment="1">
      <alignment horizontal="left" vertical="center" wrapText="1"/>
    </xf>
    <xf numFmtId="171" fontId="69" fillId="0" borderId="0" xfId="0" applyNumberFormat="1" applyFont="1" applyFill="1" applyBorder="1" applyAlignment="1">
      <alignment vertical="center"/>
    </xf>
    <xf numFmtId="171" fontId="5" fillId="0" borderId="3" xfId="0" applyNumberFormat="1" applyFont="1" applyFill="1" applyBorder="1" applyAlignment="1">
      <alignment horizontal="left" vertical="center" wrapText="1"/>
    </xf>
    <xf numFmtId="171" fontId="5" fillId="29" borderId="3" xfId="0" applyNumberFormat="1" applyFont="1" applyFill="1" applyBorder="1" applyAlignment="1">
      <alignment horizontal="left" vertical="center" wrapText="1"/>
    </xf>
    <xf numFmtId="171" fontId="67" fillId="29" borderId="3" xfId="0" quotePrefix="1" applyNumberFormat="1" applyFont="1" applyFill="1" applyBorder="1" applyAlignment="1">
      <alignment horizontal="center" vertical="center" wrapText="1"/>
    </xf>
    <xf numFmtId="2" fontId="5" fillId="0" borderId="0" xfId="246" applyNumberFormat="1" applyFont="1" applyFill="1" applyBorder="1" applyAlignment="1">
      <alignment vertical="center"/>
    </xf>
    <xf numFmtId="4" fontId="67" fillId="29" borderId="3" xfId="0" applyNumberFormat="1" applyFont="1" applyFill="1" applyBorder="1" applyAlignment="1">
      <alignment horizontal="center" vertical="center" wrapText="1"/>
    </xf>
    <xf numFmtId="0" fontId="92" fillId="0" borderId="0" xfId="0" applyFont="1" applyFill="1" applyAlignment="1">
      <alignment horizontal="center"/>
    </xf>
    <xf numFmtId="171" fontId="65" fillId="0" borderId="3" xfId="0" applyNumberFormat="1" applyFont="1" applyFill="1" applyBorder="1" applyAlignment="1">
      <alignment horizontal="center" vertical="center" wrapText="1"/>
    </xf>
    <xf numFmtId="171" fontId="5" fillId="29" borderId="3" xfId="0" applyNumberFormat="1" applyFont="1" applyFill="1" applyBorder="1" applyAlignment="1">
      <alignment horizontal="center" vertical="center" wrapText="1"/>
    </xf>
    <xf numFmtId="171" fontId="8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left" vertical="top" wrapText="1"/>
    </xf>
    <xf numFmtId="0" fontId="5" fillId="0" borderId="3" xfId="182" applyFont="1" applyFill="1" applyBorder="1" applyAlignment="1">
      <alignment vertical="center" wrapText="1"/>
      <protection locked="0"/>
    </xf>
    <xf numFmtId="171" fontId="5" fillId="0" borderId="3" xfId="238" applyNumberFormat="1" applyFont="1" applyFill="1" applyBorder="1" applyAlignment="1">
      <alignment horizontal="center" vertical="center" wrapText="1"/>
    </xf>
    <xf numFmtId="0" fontId="94" fillId="29" borderId="3" xfId="0" applyNumberFormat="1" applyFont="1" applyFill="1" applyBorder="1" applyAlignment="1">
      <alignment horizontal="center" vertical="center" wrapText="1"/>
    </xf>
    <xf numFmtId="4" fontId="69" fillId="0" borderId="0" xfId="0" applyNumberFormat="1" applyFont="1" applyFill="1" applyAlignment="1">
      <alignment vertical="center"/>
    </xf>
    <xf numFmtId="171" fontId="5" fillId="0" borderId="0" xfId="246" applyNumberFormat="1" applyFont="1" applyFill="1" applyBorder="1" applyAlignment="1">
      <alignment vertical="center"/>
    </xf>
    <xf numFmtId="171" fontId="81" fillId="0" borderId="0" xfId="0" applyNumberFormat="1" applyFont="1" applyFill="1" applyAlignment="1">
      <alignment vertical="center"/>
    </xf>
    <xf numFmtId="0" fontId="5" fillId="0" borderId="3" xfId="0" quotePrefix="1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9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 shrinkToFit="1"/>
    </xf>
    <xf numFmtId="0" fontId="9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92" fillId="0" borderId="0" xfId="0" applyFont="1" applyFill="1" applyAlignment="1">
      <alignment vertical="center"/>
    </xf>
    <xf numFmtId="170" fontId="5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170" fontId="5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1" fontId="4" fillId="0" borderId="3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10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1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92" fillId="0" borderId="3" xfId="0" applyFont="1" applyFill="1" applyBorder="1" applyAlignment="1">
      <alignment horizontal="center" vertical="center" wrapText="1" shrinkToFit="1"/>
    </xf>
    <xf numFmtId="0" fontId="92" fillId="0" borderId="14" xfId="0" applyFont="1" applyFill="1" applyBorder="1" applyAlignment="1">
      <alignment horizontal="center" vertical="center" wrapText="1" shrinkToFit="1"/>
    </xf>
    <xf numFmtId="170" fontId="4" fillId="0" borderId="0" xfId="0" applyNumberFormat="1" applyFont="1" applyFill="1" applyBorder="1" applyAlignment="1">
      <alignment horizontal="right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Border="1" applyAlignment="1">
      <alignment horizontal="center" vertical="center"/>
    </xf>
    <xf numFmtId="0" fontId="104" fillId="0" borderId="3" xfId="0" applyFont="1" applyFill="1" applyBorder="1" applyAlignment="1">
      <alignment horizontal="center" vertical="center" wrapText="1" shrinkToFit="1"/>
    </xf>
    <xf numFmtId="3" fontId="92" fillId="0" borderId="3" xfId="0" applyNumberFormat="1" applyFont="1" applyFill="1" applyBorder="1" applyAlignment="1">
      <alignment horizontal="center" vertical="center" wrapText="1" shrinkToFit="1"/>
    </xf>
    <xf numFmtId="0" fontId="92" fillId="0" borderId="3" xfId="0" applyFont="1" applyFill="1" applyBorder="1" applyAlignment="1">
      <alignment horizontal="left" vertical="center" wrapText="1" shrinkToFit="1"/>
    </xf>
    <xf numFmtId="0" fontId="5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3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182" fontId="5" fillId="0" borderId="3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175" fontId="5" fillId="0" borderId="3" xfId="0" applyNumberFormat="1" applyFont="1" applyFill="1" applyBorder="1" applyAlignment="1">
      <alignment vertical="center" wrapText="1"/>
    </xf>
    <xf numFmtId="175" fontId="99" fillId="0" borderId="3" xfId="0" applyNumberFormat="1" applyFont="1" applyFill="1" applyBorder="1" applyAlignment="1">
      <alignment vertical="center" wrapText="1"/>
    </xf>
    <xf numFmtId="182" fontId="5" fillId="0" borderId="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82" fillId="0" borderId="0" xfId="0" applyFont="1" applyFill="1" applyAlignment="1">
      <alignment vertical="center"/>
    </xf>
    <xf numFmtId="0" fontId="82" fillId="0" borderId="0" xfId="0" applyFont="1" applyFill="1"/>
    <xf numFmtId="0" fontId="82" fillId="0" borderId="0" xfId="0" applyFont="1" applyFill="1" applyAlignment="1">
      <alignment horizontal="center" vertical="center"/>
    </xf>
    <xf numFmtId="0" fontId="104" fillId="0" borderId="3" xfId="0" applyFont="1" applyFill="1" applyBorder="1" applyAlignment="1">
      <alignment horizontal="center" vertical="center"/>
    </xf>
    <xf numFmtId="0" fontId="104" fillId="0" borderId="3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18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5" fillId="0" borderId="0" xfId="0" applyFont="1" applyFill="1" applyAlignment="1">
      <alignment horizontal="center" vertical="center"/>
    </xf>
    <xf numFmtId="0" fontId="10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90" fillId="0" borderId="0" xfId="0" applyFont="1" applyFill="1" applyAlignment="1">
      <alignment vertical="center"/>
    </xf>
    <xf numFmtId="0" fontId="5" fillId="0" borderId="0" xfId="354" applyFont="1"/>
    <xf numFmtId="0" fontId="106" fillId="0" borderId="0" xfId="354"/>
    <xf numFmtId="0" fontId="5" fillId="0" borderId="0" xfId="354" applyFont="1" applyAlignment="1"/>
    <xf numFmtId="0" fontId="5" fillId="0" borderId="0" xfId="354" applyFont="1" applyAlignment="1">
      <alignment horizontal="center"/>
    </xf>
    <xf numFmtId="0" fontId="5" fillId="0" borderId="3" xfId="354" applyFont="1" applyBorder="1" applyAlignment="1">
      <alignment horizontal="center" vertical="center"/>
    </xf>
    <xf numFmtId="0" fontId="5" fillId="0" borderId="3" xfId="354" applyFont="1" applyBorder="1" applyAlignment="1">
      <alignment wrapText="1"/>
    </xf>
    <xf numFmtId="170" fontId="5" fillId="0" borderId="3" xfId="354" applyNumberFormat="1" applyFont="1" applyBorder="1" applyAlignment="1">
      <alignment horizontal="center" vertical="center"/>
    </xf>
    <xf numFmtId="0" fontId="6" fillId="0" borderId="3" xfId="354" applyFont="1" applyBorder="1" applyAlignment="1">
      <alignment vertical="top" wrapText="1"/>
    </xf>
    <xf numFmtId="2" fontId="5" fillId="0" borderId="3" xfId="354" applyNumberFormat="1" applyFont="1" applyBorder="1" applyAlignment="1">
      <alignment horizontal="center" vertical="center"/>
    </xf>
    <xf numFmtId="0" fontId="5" fillId="0" borderId="3" xfId="354" applyFont="1" applyBorder="1" applyAlignment="1">
      <alignment vertical="top" wrapText="1"/>
    </xf>
    <xf numFmtId="0" fontId="5" fillId="0" borderId="3" xfId="354" applyFont="1" applyBorder="1"/>
    <xf numFmtId="0" fontId="5" fillId="0" borderId="3" xfId="354" applyFont="1" applyBorder="1" applyAlignment="1">
      <alignment horizontal="center"/>
    </xf>
    <xf numFmtId="170" fontId="5" fillId="0" borderId="3" xfId="354" applyNumberFormat="1" applyFont="1" applyBorder="1" applyAlignment="1">
      <alignment horizontal="center"/>
    </xf>
    <xf numFmtId="0" fontId="106" fillId="0" borderId="0" xfId="354" applyBorder="1"/>
    <xf numFmtId="0" fontId="5" fillId="0" borderId="0" xfId="354" applyFont="1" applyBorder="1"/>
    <xf numFmtId="0" fontId="5" fillId="0" borderId="3" xfId="354" applyFont="1" applyBorder="1" applyAlignment="1">
      <alignment horizontal="center" vertical="center" wrapText="1"/>
    </xf>
    <xf numFmtId="170" fontId="5" fillId="0" borderId="3" xfId="354" applyNumberFormat="1" applyFont="1" applyBorder="1"/>
    <xf numFmtId="170" fontId="5" fillId="0" borderId="0" xfId="354" applyNumberFormat="1" applyFont="1" applyBorder="1"/>
    <xf numFmtId="0" fontId="5" fillId="0" borderId="0" xfId="354" applyFont="1" applyAlignment="1">
      <alignment horizontal="left"/>
    </xf>
    <xf numFmtId="0" fontId="45" fillId="0" borderId="0" xfId="354" applyFont="1" applyBorder="1" applyAlignment="1"/>
    <xf numFmtId="2" fontId="5" fillId="0" borderId="3" xfId="354" applyNumberFormat="1" applyFont="1" applyBorder="1" applyAlignment="1">
      <alignment horizontal="center"/>
    </xf>
    <xf numFmtId="170" fontId="4" fillId="0" borderId="3" xfId="354" applyNumberFormat="1" applyFont="1" applyBorder="1" applyAlignment="1">
      <alignment horizontal="center"/>
    </xf>
    <xf numFmtId="183" fontId="5" fillId="0" borderId="3" xfId="354" applyNumberFormat="1" applyFont="1" applyBorder="1" applyAlignment="1">
      <alignment horizontal="center"/>
    </xf>
    <xf numFmtId="0" fontId="5" fillId="0" borderId="17" xfId="354" applyFont="1" applyBorder="1" applyAlignment="1">
      <alignment wrapText="1"/>
    </xf>
    <xf numFmtId="2" fontId="5" fillId="0" borderId="17" xfId="354" applyNumberFormat="1" applyFont="1" applyBorder="1" applyAlignment="1">
      <alignment horizontal="center"/>
    </xf>
    <xf numFmtId="170" fontId="5" fillId="0" borderId="17" xfId="354" applyNumberFormat="1" applyFont="1" applyBorder="1" applyAlignment="1">
      <alignment horizontal="center"/>
    </xf>
    <xf numFmtId="0" fontId="45" fillId="0" borderId="0" xfId="354" applyFont="1"/>
    <xf numFmtId="0" fontId="106" fillId="0" borderId="0" xfId="354" applyAlignment="1"/>
    <xf numFmtId="0" fontId="5" fillId="0" borderId="3" xfId="354" applyFont="1" applyBorder="1" applyAlignment="1">
      <alignment horizontal="center" wrapText="1"/>
    </xf>
    <xf numFmtId="49" fontId="5" fillId="0" borderId="3" xfId="354" applyNumberFormat="1" applyFont="1" applyBorder="1" applyAlignment="1">
      <alignment wrapText="1"/>
    </xf>
    <xf numFmtId="49" fontId="5" fillId="0" borderId="3" xfId="354" applyNumberFormat="1" applyFont="1" applyFill="1" applyBorder="1" applyAlignment="1">
      <alignment wrapText="1"/>
    </xf>
    <xf numFmtId="49" fontId="5" fillId="0" borderId="3" xfId="354" applyNumberFormat="1" applyFont="1" applyBorder="1"/>
    <xf numFmtId="0" fontId="5" fillId="0" borderId="0" xfId="354" applyFont="1" applyAlignment="1">
      <alignment horizontal="right"/>
    </xf>
    <xf numFmtId="0" fontId="5" fillId="0" borderId="3" xfId="354" applyFont="1" applyBorder="1" applyAlignment="1">
      <alignment vertical="center"/>
    </xf>
    <xf numFmtId="2" fontId="5" fillId="0" borderId="3" xfId="354" applyNumberFormat="1" applyFont="1" applyBorder="1"/>
    <xf numFmtId="10" fontId="106" fillId="0" borderId="0" xfId="354" applyNumberFormat="1"/>
    <xf numFmtId="2" fontId="5" fillId="0" borderId="3" xfId="354" applyNumberFormat="1" applyFont="1" applyBorder="1" applyAlignment="1">
      <alignment horizontal="right"/>
    </xf>
    <xf numFmtId="49" fontId="106" fillId="0" borderId="0" xfId="354" applyNumberFormat="1" applyBorder="1" applyAlignment="1">
      <alignment wrapText="1"/>
    </xf>
    <xf numFmtId="49" fontId="106" fillId="0" borderId="0" xfId="354" applyNumberFormat="1" applyFill="1" applyBorder="1" applyAlignment="1">
      <alignment wrapText="1"/>
    </xf>
    <xf numFmtId="49" fontId="106" fillId="0" borderId="0" xfId="354" applyNumberFormat="1" applyBorder="1"/>
    <xf numFmtId="0" fontId="4" fillId="0" borderId="0" xfId="354" applyFont="1" applyAlignment="1">
      <alignment horizontal="right"/>
    </xf>
    <xf numFmtId="170" fontId="5" fillId="0" borderId="3" xfId="354" applyNumberFormat="1" applyFont="1" applyBorder="1" applyAlignment="1">
      <alignment horizontal="right"/>
    </xf>
    <xf numFmtId="49" fontId="5" fillId="0" borderId="0" xfId="354" applyNumberFormat="1" applyFont="1" applyBorder="1" applyAlignment="1">
      <alignment wrapText="1"/>
    </xf>
    <xf numFmtId="0" fontId="91" fillId="0" borderId="0" xfId="354" applyFont="1" applyAlignment="1"/>
    <xf numFmtId="49" fontId="5" fillId="0" borderId="0" xfId="354" applyNumberFormat="1" applyFont="1" applyFill="1" applyBorder="1" applyAlignment="1">
      <alignment wrapText="1"/>
    </xf>
    <xf numFmtId="0" fontId="5" fillId="0" borderId="0" xfId="354" applyFont="1" applyBorder="1" applyAlignment="1"/>
    <xf numFmtId="0" fontId="85" fillId="0" borderId="0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left" vertical="center"/>
    </xf>
    <xf numFmtId="0" fontId="85" fillId="0" borderId="16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87" fillId="0" borderId="14" xfId="0" applyFont="1" applyFill="1" applyBorder="1" applyAlignment="1" applyProtection="1">
      <alignment horizontal="center"/>
      <protection locked="0"/>
    </xf>
    <xf numFmtId="0" fontId="87" fillId="0" borderId="16" xfId="0" applyFont="1" applyFill="1" applyBorder="1" applyAlignment="1" applyProtection="1">
      <alignment horizontal="center"/>
      <protection locked="0"/>
    </xf>
    <xf numFmtId="0" fontId="87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85" fillId="0" borderId="3" xfId="0" applyFont="1" applyFill="1" applyBorder="1" applyAlignment="1">
      <alignment horizontal="center" vertical="center"/>
    </xf>
    <xf numFmtId="0" fontId="85" fillId="0" borderId="3" xfId="0" applyFont="1" applyFill="1" applyBorder="1" applyAlignment="1">
      <alignment horizontal="center" vertical="center" wrapText="1"/>
    </xf>
    <xf numFmtId="0" fontId="87" fillId="0" borderId="3" xfId="0" applyFont="1" applyFill="1" applyBorder="1" applyAlignment="1">
      <alignment horizontal="center" vertical="center" wrapText="1"/>
    </xf>
    <xf numFmtId="0" fontId="87" fillId="0" borderId="3" xfId="238" applyNumberFormat="1" applyFont="1" applyFill="1" applyBorder="1" applyAlignment="1">
      <alignment horizontal="center" vertical="center" wrapText="1"/>
    </xf>
    <xf numFmtId="0" fontId="85" fillId="0" borderId="17" xfId="0" applyFont="1" applyFill="1" applyBorder="1" applyAlignment="1">
      <alignment horizontal="center" vertical="center" wrapText="1"/>
    </xf>
    <xf numFmtId="0" fontId="85" fillId="0" borderId="18" xfId="0" applyFont="1" applyFill="1" applyBorder="1" applyAlignment="1">
      <alignment horizontal="center" vertical="center" wrapText="1"/>
    </xf>
    <xf numFmtId="0" fontId="87" fillId="0" borderId="3" xfId="0" applyFont="1" applyFill="1" applyBorder="1" applyAlignment="1">
      <alignment horizontal="center" vertical="center"/>
    </xf>
    <xf numFmtId="171" fontId="91" fillId="0" borderId="0" xfId="0" applyNumberFormat="1" applyFont="1" applyFill="1" applyBorder="1" applyAlignment="1">
      <alignment horizontal="center" vertical="center" wrapText="1"/>
    </xf>
    <xf numFmtId="171" fontId="85" fillId="0" borderId="0" xfId="0" quotePrefix="1" applyNumberFormat="1" applyFont="1" applyFill="1" applyBorder="1" applyAlignment="1">
      <alignment horizontal="center" vertical="center" wrapText="1"/>
    </xf>
    <xf numFmtId="0" fontId="85" fillId="0" borderId="17" xfId="0" applyFont="1" applyFill="1" applyBorder="1" applyAlignment="1">
      <alignment horizontal="center" vertical="center" wrapText="1" shrinkToFit="1"/>
    </xf>
    <xf numFmtId="0" fontId="85" fillId="0" borderId="18" xfId="0" applyFont="1" applyFill="1" applyBorder="1" applyAlignment="1">
      <alignment horizontal="center" vertical="center" wrapText="1" shrinkToFit="1"/>
    </xf>
    <xf numFmtId="0" fontId="69" fillId="0" borderId="0" xfId="0" applyFont="1" applyFill="1" applyBorder="1" applyAlignment="1">
      <alignment horizontal="left" vertical="center"/>
    </xf>
    <xf numFmtId="0" fontId="69" fillId="29" borderId="0" xfId="0" applyFont="1" applyFill="1" applyAlignment="1">
      <alignment horizontal="center" vertical="center"/>
    </xf>
    <xf numFmtId="0" fontId="69" fillId="29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left" vertical="center" wrapText="1"/>
    </xf>
    <xf numFmtId="171" fontId="70" fillId="29" borderId="3" xfId="0" applyNumberFormat="1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center" textRotation="180"/>
    </xf>
    <xf numFmtId="0" fontId="69" fillId="0" borderId="0" xfId="0" applyFont="1" applyFill="1" applyAlignment="1">
      <alignment horizontal="center" vertical="center" textRotation="180"/>
    </xf>
    <xf numFmtId="171" fontId="70" fillId="0" borderId="3" xfId="0" applyNumberFormat="1" applyFont="1" applyFill="1" applyBorder="1" applyAlignment="1">
      <alignment horizontal="left" vertical="center" wrapText="1"/>
    </xf>
    <xf numFmtId="171" fontId="69" fillId="0" borderId="0" xfId="0" applyNumberFormat="1" applyFont="1" applyFill="1" applyBorder="1" applyAlignment="1">
      <alignment horizontal="left" vertical="center" wrapText="1"/>
    </xf>
    <xf numFmtId="0" fontId="69" fillId="29" borderId="3" xfId="0" applyFont="1" applyFill="1" applyBorder="1" applyAlignment="1">
      <alignment horizontal="center" vertical="center" wrapText="1" shrinkToFit="1"/>
    </xf>
    <xf numFmtId="171" fontId="5" fillId="0" borderId="17" xfId="0" applyNumberFormat="1" applyFont="1" applyFill="1" applyBorder="1" applyAlignment="1">
      <alignment horizontal="left" vertical="center" wrapText="1"/>
    </xf>
    <xf numFmtId="171" fontId="5" fillId="0" borderId="18" xfId="0" applyNumberFormat="1" applyFont="1" applyFill="1" applyBorder="1" applyAlignment="1">
      <alignment horizontal="left" vertical="center" wrapText="1"/>
    </xf>
    <xf numFmtId="0" fontId="69" fillId="29" borderId="0" xfId="0" applyFont="1" applyFill="1" applyBorder="1" applyAlignment="1">
      <alignment vertical="center"/>
    </xf>
    <xf numFmtId="171" fontId="70" fillId="0" borderId="14" xfId="0" applyNumberFormat="1" applyFont="1" applyFill="1" applyBorder="1" applyAlignment="1">
      <alignment horizontal="left" vertical="center" wrapText="1"/>
    </xf>
    <xf numFmtId="171" fontId="70" fillId="0" borderId="16" xfId="0" applyNumberFormat="1" applyFont="1" applyFill="1" applyBorder="1" applyAlignment="1">
      <alignment horizontal="left" vertical="center" wrapText="1"/>
    </xf>
    <xf numFmtId="171" fontId="70" fillId="0" borderId="19" xfId="0" applyNumberFormat="1" applyFont="1" applyFill="1" applyBorder="1" applyAlignment="1">
      <alignment horizontal="left" vertical="center" wrapText="1"/>
    </xf>
    <xf numFmtId="0" fontId="69" fillId="29" borderId="3" xfId="0" applyFont="1" applyFill="1" applyBorder="1" applyAlignment="1">
      <alignment horizontal="center" vertical="center"/>
    </xf>
    <xf numFmtId="0" fontId="70" fillId="29" borderId="0" xfId="0" applyFont="1" applyFill="1" applyBorder="1" applyAlignment="1">
      <alignment horizontal="center" vertical="center" wrapText="1"/>
    </xf>
    <xf numFmtId="0" fontId="65" fillId="0" borderId="0" xfId="246" applyFont="1" applyFill="1" applyBorder="1" applyAlignment="1">
      <alignment horizontal="center" vertical="center" textRotation="180"/>
    </xf>
    <xf numFmtId="0" fontId="5" fillId="0" borderId="0" xfId="0" applyFont="1" applyFill="1" applyBorder="1" applyAlignment="1">
      <alignment horizontal="left" vertical="center"/>
    </xf>
    <xf numFmtId="0" fontId="5" fillId="29" borderId="0" xfId="0" applyFont="1" applyFill="1" applyAlignment="1">
      <alignment horizontal="center" vertical="center"/>
    </xf>
    <xf numFmtId="0" fontId="4" fillId="0" borderId="3" xfId="246" applyFont="1" applyFill="1" applyBorder="1" applyAlignment="1">
      <alignment horizontal="left" vertical="center" wrapText="1"/>
    </xf>
    <xf numFmtId="171" fontId="5" fillId="0" borderId="0" xfId="0" applyNumberFormat="1" applyFont="1" applyFill="1" applyBorder="1" applyAlignment="1">
      <alignment horizontal="left" vertical="center" wrapText="1"/>
    </xf>
    <xf numFmtId="171" fontId="5" fillId="0" borderId="0" xfId="0" quotePrefix="1" applyNumberFormat="1" applyFont="1" applyFill="1" applyBorder="1" applyAlignment="1">
      <alignment horizontal="left" vertical="center" wrapText="1"/>
    </xf>
    <xf numFmtId="0" fontId="5" fillId="29" borderId="0" xfId="0" applyFont="1" applyFill="1" applyBorder="1" applyAlignment="1">
      <alignment vertical="center"/>
    </xf>
    <xf numFmtId="0" fontId="5" fillId="0" borderId="3" xfId="246" applyFont="1" applyFill="1" applyBorder="1" applyAlignment="1">
      <alignment horizontal="center" vertical="center" wrapText="1"/>
    </xf>
    <xf numFmtId="0" fontId="4" fillId="0" borderId="0" xfId="246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9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79" fillId="0" borderId="3" xfId="0" applyFont="1" applyFill="1" applyBorder="1" applyAlignment="1">
      <alignment horizontal="center" vertical="center" wrapText="1" shrinkToFit="1"/>
    </xf>
    <xf numFmtId="0" fontId="79" fillId="0" borderId="3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center" vertical="center" textRotation="180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81" fillId="29" borderId="3" xfId="246" applyFont="1" applyFill="1" applyBorder="1" applyAlignment="1">
      <alignment horizontal="left" vertical="center" wrapText="1"/>
    </xf>
    <xf numFmtId="171" fontId="81" fillId="0" borderId="3" xfId="246" applyNumberFormat="1" applyFont="1" applyFill="1" applyBorder="1" applyAlignment="1">
      <alignment horizontal="left" vertical="center" wrapText="1"/>
    </xf>
    <xf numFmtId="0" fontId="81" fillId="0" borderId="3" xfId="246" applyFont="1" applyFill="1" applyBorder="1" applyAlignment="1">
      <alignment horizontal="left" vertical="center" wrapText="1"/>
    </xf>
    <xf numFmtId="171" fontId="79" fillId="0" borderId="0" xfId="0" applyNumberFormat="1" applyFont="1" applyFill="1" applyBorder="1" applyAlignment="1">
      <alignment horizontal="center" vertical="center" wrapText="1"/>
    </xf>
    <xf numFmtId="171" fontId="79" fillId="0" borderId="0" xfId="0" quotePrefix="1" applyNumberFormat="1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center" vertical="center"/>
    </xf>
    <xf numFmtId="0" fontId="79" fillId="0" borderId="17" xfId="246" applyFont="1" applyFill="1" applyBorder="1" applyAlignment="1">
      <alignment horizontal="center" vertical="center" wrapText="1"/>
    </xf>
    <xf numFmtId="0" fontId="79" fillId="0" borderId="18" xfId="246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5" fillId="0" borderId="0" xfId="0" applyFont="1" applyFill="1" applyBorder="1" applyAlignment="1">
      <alignment horizontal="center" vertical="center" textRotation="180"/>
    </xf>
    <xf numFmtId="0" fontId="5" fillId="0" borderId="3" xfId="0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vertical="center" wrapText="1"/>
    </xf>
    <xf numFmtId="171" fontId="5" fillId="0" borderId="0" xfId="0" quotePrefix="1" applyNumberFormat="1" applyFont="1" applyFill="1" applyBorder="1" applyAlignment="1">
      <alignment horizontal="center" vertical="center" wrapText="1"/>
    </xf>
    <xf numFmtId="0" fontId="5" fillId="0" borderId="17" xfId="238" applyNumberFormat="1" applyFont="1" applyFill="1" applyBorder="1" applyAlignment="1">
      <alignment horizontal="center" vertical="center" wrapText="1"/>
    </xf>
    <xf numFmtId="0" fontId="5" fillId="0" borderId="18" xfId="238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65" fillId="0" borderId="0" xfId="0" applyFont="1" applyFill="1" applyAlignment="1">
      <alignment horizontal="center" vertical="center" textRotation="180"/>
    </xf>
    <xf numFmtId="0" fontId="4" fillId="0" borderId="0" xfId="238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 textRotation="178"/>
    </xf>
    <xf numFmtId="0" fontId="6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1" fontId="5" fillId="0" borderId="3" xfId="0" applyNumberFormat="1" applyFont="1" applyFill="1" applyBorder="1" applyAlignment="1">
      <alignment horizontal="center" vertical="center" wrapText="1"/>
    </xf>
    <xf numFmtId="3" fontId="101" fillId="29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100" fillId="29" borderId="3" xfId="0" applyNumberFormat="1" applyFont="1" applyFill="1" applyBorder="1" applyAlignment="1">
      <alignment horizontal="center" vertical="center" wrapText="1"/>
    </xf>
    <xf numFmtId="0" fontId="100" fillId="29" borderId="3" xfId="0" applyFont="1" applyFill="1" applyBorder="1" applyAlignment="1">
      <alignment horizontal="center" vertical="center" wrapText="1"/>
    </xf>
    <xf numFmtId="171" fontId="100" fillId="29" borderId="3" xfId="0" applyNumberFormat="1" applyFont="1" applyFill="1" applyBorder="1" applyAlignment="1">
      <alignment horizontal="center" vertical="center" wrapText="1"/>
    </xf>
    <xf numFmtId="171" fontId="101" fillId="29" borderId="3" xfId="0" applyNumberFormat="1" applyFont="1" applyFill="1" applyBorder="1" applyAlignment="1">
      <alignment horizontal="center" vertical="center" wrapText="1"/>
    </xf>
    <xf numFmtId="0" fontId="101" fillId="29" borderId="3" xfId="0" applyFont="1" applyFill="1" applyBorder="1" applyAlignment="1">
      <alignment horizontal="center" vertical="center" wrapText="1"/>
    </xf>
    <xf numFmtId="0" fontId="101" fillId="29" borderId="14" xfId="0" applyFont="1" applyFill="1" applyBorder="1" applyAlignment="1">
      <alignment horizontal="center" vertical="center"/>
    </xf>
    <xf numFmtId="0" fontId="101" fillId="29" borderId="19" xfId="0" applyFont="1" applyFill="1" applyBorder="1" applyAlignment="1">
      <alignment horizontal="center" vertical="center"/>
    </xf>
    <xf numFmtId="170" fontId="100" fillId="29" borderId="3" xfId="0" applyNumberFormat="1" applyFont="1" applyFill="1" applyBorder="1" applyAlignment="1">
      <alignment horizontal="center" vertical="center" wrapText="1"/>
    </xf>
    <xf numFmtId="171" fontId="101" fillId="29" borderId="14" xfId="0" applyNumberFormat="1" applyFont="1" applyFill="1" applyBorder="1" applyAlignment="1">
      <alignment horizontal="center" vertical="center" wrapText="1"/>
    </xf>
    <xf numFmtId="171" fontId="101" fillId="29" borderId="19" xfId="0" applyNumberFormat="1" applyFont="1" applyFill="1" applyBorder="1" applyAlignment="1">
      <alignment horizontal="center" vertical="center" wrapText="1"/>
    </xf>
    <xf numFmtId="2" fontId="100" fillId="29" borderId="3" xfId="0" applyNumberFormat="1" applyFont="1" applyFill="1" applyBorder="1" applyAlignment="1">
      <alignment horizontal="center" vertical="center" wrapText="1"/>
    </xf>
    <xf numFmtId="1" fontId="100" fillId="29" borderId="3" xfId="0" applyNumberFormat="1" applyFont="1" applyFill="1" applyBorder="1" applyAlignment="1">
      <alignment horizontal="center" vertical="center" wrapText="1"/>
    </xf>
    <xf numFmtId="2" fontId="101" fillId="29" borderId="3" xfId="0" applyNumberFormat="1" applyFont="1" applyFill="1" applyBorder="1" applyAlignment="1">
      <alignment horizontal="center" vertical="center" wrapText="1"/>
    </xf>
    <xf numFmtId="1" fontId="101" fillId="29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 shrinkToFi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171" fontId="5" fillId="0" borderId="14" xfId="0" applyNumberFormat="1" applyFont="1" applyFill="1" applyBorder="1" applyAlignment="1">
      <alignment horizontal="center" vertical="center" wrapText="1"/>
    </xf>
    <xf numFmtId="171" fontId="5" fillId="0" borderId="19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104" fillId="0" borderId="17" xfId="0" applyFont="1" applyFill="1" applyBorder="1" applyAlignment="1">
      <alignment horizontal="center" vertical="center" wrapText="1" shrinkToFit="1"/>
    </xf>
    <xf numFmtId="0" fontId="104" fillId="0" borderId="18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2" fillId="0" borderId="14" xfId="0" applyFont="1" applyFill="1" applyBorder="1" applyAlignment="1">
      <alignment horizontal="center" vertical="center" wrapText="1"/>
    </xf>
    <xf numFmtId="0" fontId="92" fillId="0" borderId="16" xfId="0" applyFont="1" applyFill="1" applyBorder="1" applyAlignment="1">
      <alignment horizontal="center" vertical="center" wrapText="1"/>
    </xf>
    <xf numFmtId="0" fontId="92" fillId="0" borderId="19" xfId="0" applyFont="1" applyFill="1" applyBorder="1" applyAlignment="1">
      <alignment horizontal="center" vertical="center" wrapText="1"/>
    </xf>
    <xf numFmtId="49" fontId="92" fillId="0" borderId="14" xfId="0" applyNumberFormat="1" applyFont="1" applyFill="1" applyBorder="1" applyAlignment="1">
      <alignment horizontal="left" vertical="center" wrapText="1"/>
    </xf>
    <xf numFmtId="49" fontId="92" fillId="0" borderId="16" xfId="0" applyNumberFormat="1" applyFont="1" applyFill="1" applyBorder="1" applyAlignment="1">
      <alignment horizontal="left" vertical="center" wrapText="1"/>
    </xf>
    <xf numFmtId="49" fontId="92" fillId="0" borderId="19" xfId="0" applyNumberFormat="1" applyFont="1" applyFill="1" applyBorder="1" applyAlignment="1">
      <alignment horizontal="left" vertical="center" wrapText="1"/>
    </xf>
    <xf numFmtId="180" fontId="92" fillId="0" borderId="14" xfId="0" applyNumberFormat="1" applyFont="1" applyFill="1" applyBorder="1" applyAlignment="1">
      <alignment horizontal="center" vertical="center" wrapText="1"/>
    </xf>
    <xf numFmtId="180" fontId="92" fillId="0" borderId="16" xfId="0" applyNumberFormat="1" applyFont="1" applyFill="1" applyBorder="1" applyAlignment="1">
      <alignment horizontal="center" vertical="center" wrapText="1"/>
    </xf>
    <xf numFmtId="180" fontId="92" fillId="0" borderId="19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180" fontId="5" fillId="0" borderId="14" xfId="0" applyNumberFormat="1" applyFont="1" applyFill="1" applyBorder="1" applyAlignment="1">
      <alignment horizontal="center" vertical="center" wrapText="1"/>
    </xf>
    <xf numFmtId="180" fontId="5" fillId="0" borderId="16" xfId="0" applyNumberFormat="1" applyFont="1" applyFill="1" applyBorder="1" applyAlignment="1">
      <alignment horizontal="center" vertical="center" wrapText="1"/>
    </xf>
    <xf numFmtId="180" fontId="5" fillId="0" borderId="19" xfId="0" applyNumberFormat="1" applyFont="1" applyFill="1" applyBorder="1" applyAlignment="1">
      <alignment horizontal="center" vertical="center" wrapText="1"/>
    </xf>
    <xf numFmtId="0" fontId="104" fillId="0" borderId="3" xfId="0" applyFont="1" applyFill="1" applyBorder="1" applyAlignment="1">
      <alignment horizontal="center" vertical="center" wrapText="1" shrinkToFit="1"/>
    </xf>
    <xf numFmtId="0" fontId="92" fillId="0" borderId="3" xfId="0" applyFont="1" applyFill="1" applyBorder="1" applyAlignment="1">
      <alignment horizontal="center" vertical="center"/>
    </xf>
    <xf numFmtId="0" fontId="104" fillId="0" borderId="3" xfId="0" applyFont="1" applyFill="1" applyBorder="1" applyAlignment="1">
      <alignment horizontal="center" vertical="center" wrapText="1"/>
    </xf>
    <xf numFmtId="0" fontId="104" fillId="0" borderId="3" xfId="0" applyFont="1" applyFill="1" applyBorder="1" applyAlignment="1">
      <alignment horizontal="center" vertical="center"/>
    </xf>
    <xf numFmtId="182" fontId="92" fillId="0" borderId="3" xfId="0" applyNumberFormat="1" applyFont="1" applyFill="1" applyBorder="1" applyAlignment="1">
      <alignment horizontal="center" vertical="center" wrapText="1"/>
    </xf>
    <xf numFmtId="0" fontId="92" fillId="0" borderId="3" xfId="0" applyFont="1" applyFill="1" applyBorder="1" applyAlignment="1">
      <alignment horizontal="left" vertical="center" wrapText="1"/>
    </xf>
    <xf numFmtId="49" fontId="92" fillId="0" borderId="3" xfId="0" applyNumberFormat="1" applyFont="1" applyFill="1" applyBorder="1" applyAlignment="1">
      <alignment horizontal="left" vertical="center" wrapText="1"/>
    </xf>
    <xf numFmtId="181" fontId="92" fillId="0" borderId="3" xfId="0" applyNumberFormat="1" applyFont="1" applyFill="1" applyBorder="1" applyAlignment="1">
      <alignment horizontal="center" vertical="center" wrapText="1"/>
    </xf>
    <xf numFmtId="182" fontId="5" fillId="0" borderId="3" xfId="0" applyNumberFormat="1" applyFont="1" applyFill="1" applyBorder="1" applyAlignment="1">
      <alignment horizontal="center" vertical="center" wrapText="1"/>
    </xf>
    <xf numFmtId="0" fontId="104" fillId="0" borderId="17" xfId="0" applyFont="1" applyFill="1" applyBorder="1" applyAlignment="1">
      <alignment horizontal="center" vertical="center" wrapText="1"/>
    </xf>
    <xf numFmtId="0" fontId="104" fillId="0" borderId="24" xfId="0" applyFont="1" applyFill="1" applyBorder="1" applyAlignment="1">
      <alignment horizontal="center" vertical="center" wrapText="1"/>
    </xf>
    <xf numFmtId="0" fontId="104" fillId="0" borderId="18" xfId="0" applyFont="1" applyFill="1" applyBorder="1" applyAlignment="1">
      <alignment horizontal="center" vertical="center" wrapText="1"/>
    </xf>
    <xf numFmtId="0" fontId="9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0" fontId="92" fillId="0" borderId="20" xfId="0" applyFont="1" applyFill="1" applyBorder="1" applyAlignment="1">
      <alignment horizontal="center" vertical="center" wrapText="1"/>
    </xf>
    <xf numFmtId="0" fontId="92" fillId="0" borderId="21" xfId="0" applyFont="1" applyFill="1" applyBorder="1" applyAlignment="1">
      <alignment horizontal="center" vertical="center" wrapText="1"/>
    </xf>
    <xf numFmtId="0" fontId="92" fillId="0" borderId="22" xfId="0" applyFont="1" applyFill="1" applyBorder="1" applyAlignment="1">
      <alignment horizontal="center" vertical="center" wrapText="1"/>
    </xf>
    <xf numFmtId="182" fontId="5" fillId="0" borderId="14" xfId="0" applyNumberFormat="1" applyFont="1" applyFill="1" applyBorder="1" applyAlignment="1">
      <alignment horizontal="center" vertical="center" wrapText="1"/>
    </xf>
    <xf numFmtId="182" fontId="5" fillId="0" borderId="19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>
      <alignment horizontal="center" wrapText="1"/>
    </xf>
    <xf numFmtId="180" fontId="5" fillId="0" borderId="19" xfId="0" applyNumberFormat="1" applyFont="1" applyFill="1" applyBorder="1" applyAlignment="1">
      <alignment horizontal="center" wrapText="1"/>
    </xf>
    <xf numFmtId="175" fontId="5" fillId="0" borderId="14" xfId="0" applyNumberFormat="1" applyFont="1" applyFill="1" applyBorder="1" applyAlignment="1">
      <alignment horizontal="center" wrapText="1"/>
    </xf>
    <xf numFmtId="175" fontId="5" fillId="0" borderId="19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70" fontId="5" fillId="0" borderId="19" xfId="0" applyNumberFormat="1" applyFont="1" applyFill="1" applyBorder="1" applyAlignment="1">
      <alignment horizontal="center" vertical="center" wrapText="1"/>
    </xf>
    <xf numFmtId="170" fontId="5" fillId="0" borderId="14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7" fontId="5" fillId="0" borderId="14" xfId="0" applyNumberFormat="1" applyFont="1" applyFill="1" applyBorder="1" applyAlignment="1">
      <alignment horizontal="center" vertical="center" wrapText="1"/>
    </xf>
    <xf numFmtId="175" fontId="5" fillId="0" borderId="14" xfId="0" applyNumberFormat="1" applyFont="1" applyFill="1" applyBorder="1" applyAlignment="1">
      <alignment horizontal="center" vertical="center" wrapText="1"/>
    </xf>
    <xf numFmtId="175" fontId="5" fillId="0" borderId="19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92" fillId="0" borderId="20" xfId="0" applyFont="1" applyFill="1" applyBorder="1" applyAlignment="1">
      <alignment horizontal="center" vertical="center" textRotation="90" wrapText="1"/>
    </xf>
    <xf numFmtId="0" fontId="92" fillId="0" borderId="22" xfId="0" applyFont="1" applyFill="1" applyBorder="1" applyAlignment="1">
      <alignment horizontal="center" vertical="center" textRotation="90" wrapText="1"/>
    </xf>
    <xf numFmtId="0" fontId="92" fillId="0" borderId="13" xfId="0" applyFont="1" applyFill="1" applyBorder="1" applyAlignment="1">
      <alignment horizontal="center" vertical="center" textRotation="90" wrapText="1"/>
    </xf>
    <xf numFmtId="0" fontId="92" fillId="0" borderId="23" xfId="0" applyFont="1" applyFill="1" applyBorder="1" applyAlignment="1">
      <alignment horizontal="center" vertical="center" textRotation="90" wrapText="1"/>
    </xf>
    <xf numFmtId="0" fontId="104" fillId="0" borderId="14" xfId="0" applyFont="1" applyFill="1" applyBorder="1" applyAlignment="1">
      <alignment horizontal="center" vertical="center" wrapText="1"/>
    </xf>
    <xf numFmtId="0" fontId="10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8" fillId="0" borderId="3" xfId="246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180" fontId="5" fillId="0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vertical="center" wrapText="1"/>
    </xf>
    <xf numFmtId="49" fontId="5" fillId="0" borderId="16" xfId="0" applyNumberFormat="1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9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" fontId="5" fillId="0" borderId="3" xfId="0" applyNumberFormat="1" applyFont="1" applyFill="1" applyBorder="1" applyAlignment="1">
      <alignment horizontal="left" vertical="center" wrapText="1"/>
    </xf>
    <xf numFmtId="0" fontId="65" fillId="0" borderId="0" xfId="354" applyFont="1" applyAlignment="1">
      <alignment horizontal="center" vertical="center" textRotation="180"/>
    </xf>
    <xf numFmtId="0" fontId="4" fillId="0" borderId="3" xfId="354" applyFont="1" applyBorder="1" applyAlignment="1">
      <alignment horizontal="center"/>
    </xf>
    <xf numFmtId="0" fontId="5" fillId="0" borderId="3" xfId="354" applyFont="1" applyBorder="1" applyAlignment="1">
      <alignment horizontal="center" vertical="center"/>
    </xf>
    <xf numFmtId="0" fontId="5" fillId="0" borderId="3" xfId="354" applyFont="1" applyBorder="1" applyAlignment="1">
      <alignment horizontal="center" vertical="center" wrapText="1"/>
    </xf>
    <xf numFmtId="0" fontId="4" fillId="0" borderId="14" xfId="354" applyFont="1" applyBorder="1" applyAlignment="1">
      <alignment horizontal="center"/>
    </xf>
    <xf numFmtId="0" fontId="4" fillId="0" borderId="16" xfId="354" applyFont="1" applyBorder="1" applyAlignment="1">
      <alignment horizontal="center"/>
    </xf>
    <xf numFmtId="0" fontId="4" fillId="0" borderId="19" xfId="354" applyFont="1" applyBorder="1" applyAlignment="1">
      <alignment horizontal="center"/>
    </xf>
    <xf numFmtId="0" fontId="106" fillId="0" borderId="0" xfId="354" applyAlignment="1">
      <alignment horizontal="center"/>
    </xf>
    <xf numFmtId="0" fontId="5" fillId="0" borderId="3" xfId="354" applyFont="1" applyBorder="1" applyAlignment="1">
      <alignment horizontal="center"/>
    </xf>
    <xf numFmtId="0" fontId="5" fillId="0" borderId="3" xfId="354" applyFont="1" applyBorder="1" applyAlignment="1">
      <alignment horizontal="center" wrapText="1"/>
    </xf>
    <xf numFmtId="0" fontId="5" fillId="0" borderId="17" xfId="354" applyFont="1" applyBorder="1" applyAlignment="1">
      <alignment horizontal="center" vertical="center" wrapText="1"/>
    </xf>
    <xf numFmtId="0" fontId="5" fillId="0" borderId="18" xfId="354" applyFont="1" applyBorder="1" applyAlignment="1">
      <alignment horizontal="center" vertical="center" wrapText="1"/>
    </xf>
    <xf numFmtId="0" fontId="4" fillId="0" borderId="14" xfId="354" applyFont="1" applyBorder="1" applyAlignment="1">
      <alignment horizontal="center" vertical="center" wrapText="1"/>
    </xf>
    <xf numFmtId="0" fontId="4" fillId="0" borderId="16" xfId="354" applyFont="1" applyBorder="1" applyAlignment="1">
      <alignment horizontal="center" vertical="center" wrapText="1"/>
    </xf>
    <xf numFmtId="0" fontId="4" fillId="0" borderId="19" xfId="354" applyFont="1" applyBorder="1" applyAlignment="1">
      <alignment horizontal="center" vertical="center" wrapText="1"/>
    </xf>
    <xf numFmtId="0" fontId="5" fillId="0" borderId="0" xfId="354" applyFont="1" applyBorder="1" applyAlignment="1">
      <alignment horizontal="center"/>
    </xf>
    <xf numFmtId="0" fontId="91" fillId="0" borderId="0" xfId="354" applyFont="1" applyAlignment="1">
      <alignment horizontal="center"/>
    </xf>
  </cellXfs>
  <cellStyles count="355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" xfId="211" builtinId="4"/>
    <cellStyle name="Денежный 2" xfId="212"/>
    <cellStyle name="Заголовок 1 2" xfId="213"/>
    <cellStyle name="Заголовок 1 3" xfId="214"/>
    <cellStyle name="Заголовок 2 2" xfId="215"/>
    <cellStyle name="Заголовок 2 3" xfId="216"/>
    <cellStyle name="Заголовок 3 2" xfId="217"/>
    <cellStyle name="Заголовок 3 3" xfId="218"/>
    <cellStyle name="Заголовок 4 2" xfId="219"/>
    <cellStyle name="Заголовок 4 3" xfId="220"/>
    <cellStyle name="Итог 2" xfId="221"/>
    <cellStyle name="Итог 3" xfId="222"/>
    <cellStyle name="Контрольная ячейка 2" xfId="223"/>
    <cellStyle name="Контрольная ячейка 3" xfId="224"/>
    <cellStyle name="Название 2" xfId="225"/>
    <cellStyle name="Название 3" xfId="226"/>
    <cellStyle name="Нейтральный 2" xfId="227"/>
    <cellStyle name="Нейтральный 3" xfId="228"/>
    <cellStyle name="Обычный" xfId="0" builtinId="0"/>
    <cellStyle name="Обычный 10" xfId="229"/>
    <cellStyle name="Обычный 11" xfId="230"/>
    <cellStyle name="Обычный 12" xfId="231"/>
    <cellStyle name="Обычный 13" xfId="232"/>
    <cellStyle name="Обычный 14" xfId="233"/>
    <cellStyle name="Обычный 15" xfId="234"/>
    <cellStyle name="Обычный 16" xfId="235"/>
    <cellStyle name="Обычный 17" xfId="236"/>
    <cellStyle name="Обычный 18" xfId="237"/>
    <cellStyle name="Обычный 19" xfId="354"/>
    <cellStyle name="Обычный 2" xfId="238"/>
    <cellStyle name="Обычный 2 10" xfId="239"/>
    <cellStyle name="Обычный 2 11" xfId="240"/>
    <cellStyle name="Обычный 2 12" xfId="241"/>
    <cellStyle name="Обычный 2 13" xfId="242"/>
    <cellStyle name="Обычный 2 14" xfId="243"/>
    <cellStyle name="Обычный 2 15" xfId="244"/>
    <cellStyle name="Обычный 2 16" xfId="245"/>
    <cellStyle name="Обычный 2 2" xfId="246"/>
    <cellStyle name="Обычный 2 2 2" xfId="247"/>
    <cellStyle name="Обычный 2 2 3" xfId="248"/>
    <cellStyle name="Обычный 2 2_Расшифровка прочих" xfId="249"/>
    <cellStyle name="Обычный 2 3" xfId="250"/>
    <cellStyle name="Обычный 2 4" xfId="251"/>
    <cellStyle name="Обычный 2 5" xfId="252"/>
    <cellStyle name="Обычный 2 6" xfId="253"/>
    <cellStyle name="Обычный 2 7" xfId="254"/>
    <cellStyle name="Обычный 2 8" xfId="255"/>
    <cellStyle name="Обычный 2 9" xfId="256"/>
    <cellStyle name="Обычный 2_2604-2010" xfId="257"/>
    <cellStyle name="Обычный 3" xfId="258"/>
    <cellStyle name="Обычный 3 10" xfId="259"/>
    <cellStyle name="Обычный 3 11" xfId="260"/>
    <cellStyle name="Обычный 3 12" xfId="261"/>
    <cellStyle name="Обычный 3 13" xfId="262"/>
    <cellStyle name="Обычный 3 14" xfId="263"/>
    <cellStyle name="Обычный 3 2" xfId="264"/>
    <cellStyle name="Обычный 3 3" xfId="265"/>
    <cellStyle name="Обычный 3 4" xfId="266"/>
    <cellStyle name="Обычный 3 5" xfId="267"/>
    <cellStyle name="Обычный 3 6" xfId="268"/>
    <cellStyle name="Обычный 3 7" xfId="269"/>
    <cellStyle name="Обычный 3 8" xfId="270"/>
    <cellStyle name="Обычный 3 9" xfId="271"/>
    <cellStyle name="Обычный 3_Дефицит_7 млрд_0608_бс" xfId="272"/>
    <cellStyle name="Обычный 4" xfId="273"/>
    <cellStyle name="Обычный 5" xfId="274"/>
    <cellStyle name="Обычный 5 2" xfId="275"/>
    <cellStyle name="Обычный 6" xfId="276"/>
    <cellStyle name="Обычный 6 2" xfId="277"/>
    <cellStyle name="Обычный 6 3" xfId="278"/>
    <cellStyle name="Обычный 6 4" xfId="279"/>
    <cellStyle name="Обычный 6_Дефицит_7 млрд_0608_бс" xfId="280"/>
    <cellStyle name="Обычный 7" xfId="281"/>
    <cellStyle name="Обычный 7 2" xfId="282"/>
    <cellStyle name="Обычный 8" xfId="283"/>
    <cellStyle name="Обычный 9" xfId="284"/>
    <cellStyle name="Обычный 9 2" xfId="285"/>
    <cellStyle name="Плохой 2" xfId="286"/>
    <cellStyle name="Плохой 3" xfId="287"/>
    <cellStyle name="Пояснение 2" xfId="288"/>
    <cellStyle name="Пояснение 3" xfId="289"/>
    <cellStyle name="Примечание 2" xfId="290"/>
    <cellStyle name="Примечание 3" xfId="291"/>
    <cellStyle name="Процентный 2" xfId="292"/>
    <cellStyle name="Процентный 2 10" xfId="293"/>
    <cellStyle name="Процентный 2 11" xfId="294"/>
    <cellStyle name="Процентный 2 12" xfId="295"/>
    <cellStyle name="Процентный 2 13" xfId="296"/>
    <cellStyle name="Процентный 2 14" xfId="297"/>
    <cellStyle name="Процентный 2 15" xfId="298"/>
    <cellStyle name="Процентный 2 16" xfId="299"/>
    <cellStyle name="Процентный 2 2" xfId="300"/>
    <cellStyle name="Процентный 2 3" xfId="301"/>
    <cellStyle name="Процентный 2 4" xfId="302"/>
    <cellStyle name="Процентный 2 5" xfId="303"/>
    <cellStyle name="Процентный 2 6" xfId="304"/>
    <cellStyle name="Процентный 2 7" xfId="305"/>
    <cellStyle name="Процентный 2 8" xfId="306"/>
    <cellStyle name="Процентный 2 9" xfId="307"/>
    <cellStyle name="Процентный 3" xfId="308"/>
    <cellStyle name="Процентный 4" xfId="309"/>
    <cellStyle name="Процентный 4 2" xfId="310"/>
    <cellStyle name="Связанная ячейка 2" xfId="311"/>
    <cellStyle name="Связанная ячейка 3" xfId="312"/>
    <cellStyle name="Стиль 1" xfId="313"/>
    <cellStyle name="Стиль 1 2" xfId="314"/>
    <cellStyle name="Стиль 1 3" xfId="315"/>
    <cellStyle name="Стиль 1 4" xfId="316"/>
    <cellStyle name="Стиль 1 5" xfId="317"/>
    <cellStyle name="Стиль 1 6" xfId="318"/>
    <cellStyle name="Стиль 1 7" xfId="319"/>
    <cellStyle name="Текст предупреждения 2" xfId="320"/>
    <cellStyle name="Текст предупреждения 3" xfId="321"/>
    <cellStyle name="Тысячи [0]_1.62" xfId="322"/>
    <cellStyle name="Тысячи_1.62" xfId="32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2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28.xml"/><Relationship Id="rId47" Type="http://schemas.openxmlformats.org/officeDocument/2006/relationships/externalLink" Target="externalLinks/externalLink33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3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externalLink" Target="externalLinks/externalLink3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4" Type="http://schemas.openxmlformats.org/officeDocument/2006/relationships/externalLink" Target="externalLinks/externalLink30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29.xml"/><Relationship Id="rId48" Type="http://schemas.openxmlformats.org/officeDocument/2006/relationships/externalLink" Target="externalLinks/externalLink34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274"/>
  <sheetViews>
    <sheetView tabSelected="1" zoomScale="82" zoomScaleNormal="82" zoomScaleSheetLayoutView="75" workbookViewId="0">
      <selection activeCell="E16" sqref="E16"/>
    </sheetView>
  </sheetViews>
  <sheetFormatPr defaultColWidth="9.140625" defaultRowHeight="18.75"/>
  <cols>
    <col min="1" max="1" width="73.28515625" style="162" customWidth="1"/>
    <col min="2" max="2" width="15.28515625" style="161" customWidth="1"/>
    <col min="3" max="5" width="18" style="161" customWidth="1"/>
    <col min="6" max="6" width="16.7109375" style="162" customWidth="1"/>
    <col min="7" max="7" width="10" style="162" customWidth="1"/>
    <col min="8" max="8" width="9.5703125" style="162" customWidth="1"/>
    <col min="9" max="10" width="9.140625" style="162"/>
    <col min="11" max="11" width="10.5703125" style="162" customWidth="1"/>
    <col min="12" max="16384" width="9.140625" style="162"/>
  </cols>
  <sheetData>
    <row r="1" spans="1:6">
      <c r="B1" s="368"/>
      <c r="C1" s="368"/>
      <c r="D1" s="368"/>
      <c r="E1" s="373" t="s">
        <v>265</v>
      </c>
      <c r="F1" s="373"/>
    </row>
    <row r="2" spans="1:6">
      <c r="B2" s="368"/>
      <c r="C2" s="368"/>
      <c r="D2" s="368"/>
      <c r="E2" s="374" t="s">
        <v>570</v>
      </c>
      <c r="F2" s="374"/>
    </row>
    <row r="3" spans="1:6">
      <c r="B3" s="368"/>
      <c r="C3" s="368"/>
      <c r="D3" s="368"/>
      <c r="E3" s="374" t="s">
        <v>571</v>
      </c>
      <c r="F3" s="374"/>
    </row>
    <row r="4" spans="1:6" ht="18.75" customHeight="1">
      <c r="A4" s="159"/>
      <c r="B4" s="160"/>
      <c r="E4" s="373" t="s">
        <v>265</v>
      </c>
      <c r="F4" s="373"/>
    </row>
    <row r="5" spans="1:6" ht="14.25" customHeight="1">
      <c r="A5" s="159"/>
      <c r="E5" s="374" t="s">
        <v>268</v>
      </c>
      <c r="F5" s="374"/>
    </row>
    <row r="6" spans="1:6" ht="15" customHeight="1">
      <c r="A6" s="159"/>
      <c r="E6" s="374" t="s">
        <v>267</v>
      </c>
      <c r="F6" s="374"/>
    </row>
    <row r="7" spans="1:6" ht="15.75" customHeight="1">
      <c r="A7" s="159"/>
      <c r="E7" s="374" t="s">
        <v>266</v>
      </c>
      <c r="F7" s="374"/>
    </row>
    <row r="8" spans="1:6" ht="16.5" customHeight="1">
      <c r="A8" s="159"/>
      <c r="B8" s="162"/>
      <c r="E8" s="374" t="s">
        <v>281</v>
      </c>
      <c r="F8" s="374"/>
    </row>
    <row r="9" spans="1:6" ht="11.25" customHeight="1">
      <c r="A9" s="159"/>
      <c r="B9" s="162"/>
      <c r="E9" s="369" t="s">
        <v>283</v>
      </c>
      <c r="F9" s="370"/>
    </row>
    <row r="10" spans="1:6" ht="15.75" customHeight="1">
      <c r="A10" s="164"/>
      <c r="D10" s="163"/>
      <c r="E10" s="370" t="s">
        <v>282</v>
      </c>
      <c r="F10" s="370"/>
    </row>
    <row r="11" spans="1:6" ht="18.75" customHeight="1">
      <c r="A11" s="164"/>
      <c r="B11" s="165"/>
      <c r="D11" s="166"/>
      <c r="E11" s="166"/>
      <c r="F11" s="167"/>
    </row>
    <row r="12" spans="1:6" ht="20.25" customHeight="1">
      <c r="A12" s="164" t="s">
        <v>269</v>
      </c>
      <c r="B12" s="162"/>
      <c r="C12" s="168" t="s">
        <v>274</v>
      </c>
      <c r="D12" s="162"/>
      <c r="E12" s="162"/>
    </row>
    <row r="13" spans="1:6" ht="19.5" customHeight="1">
      <c r="A13" s="164" t="s">
        <v>270</v>
      </c>
      <c r="B13" s="162"/>
      <c r="C13" s="163" t="s">
        <v>275</v>
      </c>
      <c r="F13" s="169"/>
    </row>
    <row r="14" spans="1:6" ht="19.5" customHeight="1">
      <c r="A14" s="164" t="s">
        <v>270</v>
      </c>
      <c r="C14" s="163" t="s">
        <v>275</v>
      </c>
      <c r="F14" s="169"/>
    </row>
    <row r="15" spans="1:6" ht="19.5" customHeight="1">
      <c r="A15" s="170" t="s">
        <v>270</v>
      </c>
      <c r="B15" s="162"/>
      <c r="C15" s="371" t="s">
        <v>572</v>
      </c>
      <c r="D15" s="169"/>
      <c r="E15" s="169"/>
      <c r="F15" s="169"/>
    </row>
    <row r="16" spans="1:6" ht="16.5" customHeight="1">
      <c r="A16" s="237" t="s">
        <v>319</v>
      </c>
      <c r="B16" s="162"/>
      <c r="C16" s="372" t="s">
        <v>573</v>
      </c>
      <c r="E16" s="169"/>
      <c r="F16" s="169"/>
    </row>
    <row r="17" spans="1:6" ht="36.75" customHeight="1">
      <c r="A17" s="238" t="s">
        <v>320</v>
      </c>
      <c r="C17" s="169"/>
      <c r="D17" s="169"/>
      <c r="E17" s="169"/>
      <c r="F17" s="169"/>
    </row>
    <row r="18" spans="1:6" ht="18.75" customHeight="1">
      <c r="A18" s="159"/>
      <c r="B18" s="162"/>
      <c r="D18" s="169"/>
      <c r="E18" s="169"/>
      <c r="F18" s="169"/>
    </row>
    <row r="19" spans="1:6" ht="15.75" customHeight="1">
      <c r="A19" s="159"/>
      <c r="D19" s="169"/>
      <c r="E19" s="169"/>
      <c r="F19" s="169"/>
    </row>
    <row r="20" spans="1:6" ht="15.75" customHeight="1">
      <c r="A20" s="159"/>
      <c r="B20" s="171"/>
    </row>
    <row r="21" spans="1:6" ht="21" customHeight="1">
      <c r="A21" s="164" t="s">
        <v>271</v>
      </c>
      <c r="B21" s="162"/>
    </row>
    <row r="22" spans="1:6">
      <c r="A22" s="172" t="s">
        <v>272</v>
      </c>
      <c r="B22" s="162"/>
    </row>
    <row r="23" spans="1:6" ht="15.75" customHeight="1">
      <c r="A23" s="172" t="s">
        <v>272</v>
      </c>
      <c r="B23" s="162"/>
    </row>
    <row r="24" spans="1:6" ht="15.75" customHeight="1">
      <c r="A24" s="173" t="s">
        <v>286</v>
      </c>
      <c r="B24" s="162"/>
    </row>
    <row r="25" spans="1:6" ht="18" customHeight="1">
      <c r="A25" s="174" t="s">
        <v>273</v>
      </c>
      <c r="B25" s="175"/>
      <c r="C25" s="176"/>
      <c r="D25" s="175"/>
      <c r="E25" s="175"/>
    </row>
    <row r="26" spans="1:6" ht="21" customHeight="1">
      <c r="A26" s="174" t="s">
        <v>284</v>
      </c>
      <c r="B26" s="162"/>
      <c r="D26" s="177"/>
      <c r="E26" s="177"/>
      <c r="F26" s="177"/>
    </row>
    <row r="27" spans="1:6" s="174" customFormat="1" ht="21" customHeight="1">
      <c r="A27" s="174" t="s">
        <v>285</v>
      </c>
      <c r="C27" s="166"/>
      <c r="D27" s="178"/>
      <c r="E27" s="178"/>
      <c r="F27" s="178"/>
    </row>
    <row r="28" spans="1:6" ht="21" customHeight="1">
      <c r="B28" s="162"/>
      <c r="D28" s="177"/>
      <c r="E28" s="177"/>
      <c r="F28" s="177"/>
    </row>
    <row r="29" spans="1:6">
      <c r="F29" s="161"/>
    </row>
    <row r="30" spans="1:6" ht="20.100000000000001" customHeight="1">
      <c r="A30" s="179"/>
      <c r="B30" s="376"/>
      <c r="C30" s="376"/>
      <c r="D30" s="376"/>
      <c r="E30" s="376"/>
      <c r="F30" s="376"/>
    </row>
    <row r="31" spans="1:6" ht="20.100000000000001" customHeight="1">
      <c r="A31" s="180" t="s">
        <v>11</v>
      </c>
      <c r="B31" s="375" t="s">
        <v>299</v>
      </c>
      <c r="C31" s="375"/>
      <c r="D31" s="375"/>
      <c r="E31" s="375"/>
      <c r="F31" s="375"/>
    </row>
    <row r="32" spans="1:6" ht="20.100000000000001" customHeight="1">
      <c r="A32" s="180" t="s">
        <v>12</v>
      </c>
      <c r="B32" s="375" t="s">
        <v>287</v>
      </c>
      <c r="C32" s="375"/>
      <c r="D32" s="375"/>
      <c r="E32" s="375"/>
      <c r="F32" s="375"/>
    </row>
    <row r="33" spans="1:6" ht="20.100000000000001" customHeight="1">
      <c r="A33" s="180" t="s">
        <v>17</v>
      </c>
      <c r="B33" s="375" t="s">
        <v>292</v>
      </c>
      <c r="C33" s="375"/>
      <c r="D33" s="375"/>
      <c r="E33" s="375"/>
      <c r="F33" s="375"/>
    </row>
    <row r="34" spans="1:6" ht="20.100000000000001" customHeight="1">
      <c r="A34" s="180" t="s">
        <v>304</v>
      </c>
      <c r="B34" s="375" t="s">
        <v>288</v>
      </c>
      <c r="C34" s="375"/>
      <c r="D34" s="375"/>
      <c r="E34" s="375"/>
      <c r="F34" s="375"/>
    </row>
    <row r="35" spans="1:6" ht="20.100000000000001" customHeight="1">
      <c r="A35" s="180" t="s">
        <v>14</v>
      </c>
      <c r="B35" s="375"/>
      <c r="C35" s="375"/>
      <c r="D35" s="375"/>
      <c r="E35" s="375"/>
      <c r="F35" s="375"/>
    </row>
    <row r="36" spans="1:6" ht="20.100000000000001" customHeight="1">
      <c r="A36" s="180" t="s">
        <v>13</v>
      </c>
      <c r="B36" s="375" t="s">
        <v>301</v>
      </c>
      <c r="C36" s="375"/>
      <c r="D36" s="375"/>
      <c r="E36" s="375"/>
      <c r="F36" s="375"/>
    </row>
    <row r="37" spans="1:6" ht="20.100000000000001" customHeight="1">
      <c r="A37" s="180" t="s">
        <v>243</v>
      </c>
      <c r="B37" s="375"/>
      <c r="C37" s="375"/>
      <c r="D37" s="375"/>
      <c r="E37" s="375"/>
      <c r="F37" s="375"/>
    </row>
    <row r="38" spans="1:6" ht="20.100000000000001" customHeight="1">
      <c r="A38" s="180" t="s">
        <v>18</v>
      </c>
      <c r="B38" s="375" t="s">
        <v>289</v>
      </c>
      <c r="C38" s="375"/>
      <c r="D38" s="375"/>
      <c r="E38" s="375"/>
      <c r="F38" s="375"/>
    </row>
    <row r="39" spans="1:6" ht="20.100000000000001" customHeight="1">
      <c r="A39" s="180" t="s">
        <v>96</v>
      </c>
      <c r="B39" s="375">
        <v>85</v>
      </c>
      <c r="C39" s="375"/>
      <c r="D39" s="375"/>
      <c r="E39" s="375"/>
      <c r="F39" s="375"/>
    </row>
    <row r="40" spans="1:6" ht="20.100000000000001" customHeight="1">
      <c r="A40" s="180" t="s">
        <v>8</v>
      </c>
      <c r="B40" s="380" t="s">
        <v>311</v>
      </c>
      <c r="C40" s="375"/>
      <c r="D40" s="375"/>
      <c r="E40" s="375"/>
      <c r="F40" s="375"/>
    </row>
    <row r="41" spans="1:6" ht="20.100000000000001" customHeight="1">
      <c r="A41" s="180" t="s">
        <v>9</v>
      </c>
      <c r="B41" s="380" t="s">
        <v>312</v>
      </c>
      <c r="C41" s="375"/>
      <c r="D41" s="375"/>
      <c r="E41" s="375"/>
      <c r="F41" s="375"/>
    </row>
    <row r="42" spans="1:6" ht="20.100000000000001" customHeight="1">
      <c r="A42" s="180" t="s">
        <v>10</v>
      </c>
      <c r="B42" s="375" t="s">
        <v>293</v>
      </c>
      <c r="C42" s="375"/>
      <c r="D42" s="375"/>
      <c r="E42" s="375"/>
      <c r="F42" s="375"/>
    </row>
    <row r="43" spans="1:6" ht="20.100000000000001" customHeight="1">
      <c r="B43" s="162"/>
      <c r="C43" s="162"/>
      <c r="D43" s="162"/>
      <c r="E43" s="162"/>
    </row>
    <row r="44" spans="1:6" ht="20.100000000000001" customHeight="1">
      <c r="B44" s="162"/>
      <c r="C44" s="162"/>
      <c r="D44" s="162"/>
      <c r="E44" s="162"/>
    </row>
    <row r="45" spans="1:6" ht="20.100000000000001" customHeight="1">
      <c r="B45" s="162"/>
      <c r="C45" s="162"/>
      <c r="D45" s="162"/>
      <c r="E45" s="162"/>
    </row>
    <row r="46" spans="1:6" ht="20.100000000000001" customHeight="1">
      <c r="B46" s="162"/>
      <c r="C46" s="162"/>
      <c r="D46" s="162"/>
      <c r="E46" s="162"/>
    </row>
    <row r="47" spans="1:6" ht="19.5" customHeight="1">
      <c r="A47" s="163"/>
      <c r="B47" s="162"/>
      <c r="D47" s="162"/>
      <c r="E47" s="162"/>
    </row>
    <row r="48" spans="1:6">
      <c r="A48" s="381" t="s">
        <v>314</v>
      </c>
      <c r="B48" s="379"/>
      <c r="C48" s="379"/>
      <c r="D48" s="379"/>
      <c r="E48" s="379"/>
      <c r="F48" s="379"/>
    </row>
    <row r="49" spans="1:6" ht="9" customHeight="1">
      <c r="A49" s="168"/>
      <c r="B49" s="168"/>
      <c r="C49" s="168"/>
      <c r="D49" s="168"/>
      <c r="E49" s="168"/>
      <c r="F49" s="168"/>
    </row>
    <row r="50" spans="1:6">
      <c r="A50" s="379" t="s">
        <v>178</v>
      </c>
      <c r="B50" s="379"/>
      <c r="C50" s="379"/>
      <c r="D50" s="379"/>
      <c r="E50" s="379"/>
      <c r="F50" s="379"/>
    </row>
    <row r="51" spans="1:6" ht="12" customHeight="1">
      <c r="B51" s="181"/>
      <c r="C51" s="182"/>
      <c r="D51" s="182"/>
      <c r="E51" s="182"/>
      <c r="F51" s="182"/>
    </row>
    <row r="52" spans="1:6" ht="31.5" customHeight="1">
      <c r="A52" s="383" t="s">
        <v>218</v>
      </c>
      <c r="B52" s="384" t="s">
        <v>15</v>
      </c>
      <c r="C52" s="387" t="s">
        <v>30</v>
      </c>
      <c r="D52" s="387" t="s">
        <v>36</v>
      </c>
      <c r="E52" s="392" t="s">
        <v>147</v>
      </c>
      <c r="F52" s="384" t="s">
        <v>116</v>
      </c>
    </row>
    <row r="53" spans="1:6" ht="54.75" customHeight="1">
      <c r="A53" s="383"/>
      <c r="B53" s="384"/>
      <c r="C53" s="388"/>
      <c r="D53" s="388"/>
      <c r="E53" s="393"/>
      <c r="F53" s="384"/>
    </row>
    <row r="54" spans="1:6" ht="20.100000000000001" customHeight="1">
      <c r="A54" s="183">
        <v>1</v>
      </c>
      <c r="B54" s="184">
        <v>2</v>
      </c>
      <c r="C54" s="184">
        <v>3</v>
      </c>
      <c r="D54" s="184">
        <v>4</v>
      </c>
      <c r="E54" s="184">
        <v>5</v>
      </c>
      <c r="F54" s="184">
        <v>6</v>
      </c>
    </row>
    <row r="55" spans="1:6" ht="24.95" customHeight="1">
      <c r="A55" s="385" t="s">
        <v>87</v>
      </c>
      <c r="B55" s="385"/>
      <c r="C55" s="385"/>
      <c r="D55" s="385"/>
      <c r="E55" s="385"/>
      <c r="F55" s="385"/>
    </row>
    <row r="56" spans="1:6" ht="20.100000000000001" customHeight="1">
      <c r="A56" s="239" t="s">
        <v>179</v>
      </c>
      <c r="B56" s="183">
        <f>'1.1. Фін результат_табл. 1'!B8</f>
        <v>1000</v>
      </c>
      <c r="C56" s="186">
        <f>'1.1. Фін результат_табл. 1'!C8</f>
        <v>29631</v>
      </c>
      <c r="D56" s="186">
        <f>'1.1. Фін результат_табл. 1'!D8</f>
        <v>36011.599999999999</v>
      </c>
      <c r="E56" s="186">
        <f>'1.1. Фін результат_табл. 1'!E8</f>
        <v>36011.599999999999</v>
      </c>
      <c r="F56" s="186">
        <f>'1.1. Фін результат_табл. 1'!F8</f>
        <v>34105.199999999997</v>
      </c>
    </row>
    <row r="57" spans="1:6" ht="20.100000000000001" customHeight="1">
      <c r="A57" s="185" t="s">
        <v>155</v>
      </c>
      <c r="B57" s="183">
        <f>'1.1. Фін результат_табл. 1'!B9</f>
        <v>1010</v>
      </c>
      <c r="C57" s="186">
        <f>'1.1. Фін результат_табл. 1'!C9</f>
        <v>24546.000000000004</v>
      </c>
      <c r="D57" s="186">
        <f>'1.1. Фін результат_табл. 1'!D9</f>
        <v>30602.7</v>
      </c>
      <c r="E57" s="186">
        <f>'1.1. Фін результат_табл. 1'!E9</f>
        <v>30602.7</v>
      </c>
      <c r="F57" s="186">
        <f>'1.1. Фін результат_табл. 1'!F9</f>
        <v>28019.407999999999</v>
      </c>
    </row>
    <row r="58" spans="1:6" ht="20.100000000000001" customHeight="1">
      <c r="A58" s="187" t="s">
        <v>244</v>
      </c>
      <c r="B58" s="183">
        <f>'1.1. Фін результат_табл. 1'!B18</f>
        <v>1020</v>
      </c>
      <c r="C58" s="186">
        <f>'1.1. Фін результат_табл. 1'!C18</f>
        <v>5084.9999999999964</v>
      </c>
      <c r="D58" s="186">
        <f>'1.1. Фін результат_табл. 1'!D18</f>
        <v>5408.8999999999978</v>
      </c>
      <c r="E58" s="186">
        <f>'1.1. Фін результат_табл. 1'!E18</f>
        <v>5408.8999999999978</v>
      </c>
      <c r="F58" s="186">
        <f>'1.1. Фін результат_табл. 1'!F18</f>
        <v>6085.7919999999976</v>
      </c>
    </row>
    <row r="59" spans="1:6" ht="20.100000000000001" customHeight="1">
      <c r="A59" s="185" t="s">
        <v>120</v>
      </c>
      <c r="B59" s="183">
        <f>'1.1. Фін результат_табл. 1'!B21</f>
        <v>1040</v>
      </c>
      <c r="C59" s="186">
        <f>'1.1. Фін результат_табл. 1'!C21</f>
        <v>3855</v>
      </c>
      <c r="D59" s="186">
        <f>'1.1. Фін результат_табл. 1'!D21</f>
        <v>3988.0999999999995</v>
      </c>
      <c r="E59" s="186">
        <f>'1.1. Фін результат_табл. 1'!E21</f>
        <v>3988.0999999999995</v>
      </c>
      <c r="F59" s="186">
        <f>'1.1. Фін результат_табл. 1'!F21</f>
        <v>4665.8</v>
      </c>
    </row>
    <row r="60" spans="1:6" ht="20.100000000000001" customHeight="1">
      <c r="A60" s="185" t="s">
        <v>117</v>
      </c>
      <c r="B60" s="183">
        <f>'1.1. Фін результат_табл. 1'!B44</f>
        <v>1070</v>
      </c>
      <c r="C60" s="186">
        <v>0</v>
      </c>
      <c r="D60" s="186">
        <v>0</v>
      </c>
      <c r="E60" s="186">
        <v>0</v>
      </c>
      <c r="F60" s="186">
        <v>0</v>
      </c>
    </row>
    <row r="61" spans="1:6" ht="20.100000000000001" customHeight="1">
      <c r="A61" s="185" t="s">
        <v>121</v>
      </c>
      <c r="B61" s="183">
        <f>'1.1. Фін результат_табл. 1'!B78</f>
        <v>1300</v>
      </c>
      <c r="C61" s="186">
        <f>'1.1. Фін результат_табл. 1'!C19-'1.1. Фін результат_табл. 1'!C51</f>
        <v>-826</v>
      </c>
      <c r="D61" s="186">
        <f>'1.1. Фін результат_табл. 1'!D19-'1.1. Фін результат_табл. 1'!D51</f>
        <v>0</v>
      </c>
      <c r="E61" s="186">
        <f>'1.1. Фін результат_табл. 1'!E19-'1.1. Фін результат_табл. 1'!E51</f>
        <v>0</v>
      </c>
      <c r="F61" s="186">
        <f>'1.1. Фін результат_табл. 1'!F19-'1.1. Фін результат_табл. 1'!F51</f>
        <v>0</v>
      </c>
    </row>
    <row r="62" spans="1:6" ht="20.100000000000001" customHeight="1">
      <c r="A62" s="188" t="s">
        <v>4</v>
      </c>
      <c r="B62" s="183">
        <f>'1.1. Фін результат_табл. 1'!B57</f>
        <v>1100</v>
      </c>
      <c r="C62" s="186">
        <f>'1.1. Фін результат_табл. 1'!C57</f>
        <v>403.99999999999636</v>
      </c>
      <c r="D62" s="186">
        <f>'1.1. Фін результат_табл. 1'!D57</f>
        <v>1420.7999999999984</v>
      </c>
      <c r="E62" s="186">
        <f>'1.1. Фін результат_табл. 1'!E57</f>
        <v>1420.7999999999984</v>
      </c>
      <c r="F62" s="186">
        <f>'1.1. Фін результат_табл. 1'!F57</f>
        <v>1419.9919999999975</v>
      </c>
    </row>
    <row r="63" spans="1:6" ht="20.100000000000001" customHeight="1">
      <c r="A63" s="189" t="s">
        <v>122</v>
      </c>
      <c r="B63" s="183">
        <f>'1.1. Фін результат_табл. 1'!B89</f>
        <v>1410</v>
      </c>
      <c r="C63" s="186">
        <f>'1.1. Фін результат_табл. 1'!C89</f>
        <v>881.99999999999636</v>
      </c>
      <c r="D63" s="186">
        <f>'1.1. Фін результат_табл. 1'!D89</f>
        <v>1776.5999999999983</v>
      </c>
      <c r="E63" s="186">
        <f>'1.1. Фін результат_табл. 1'!E89</f>
        <v>1776.5999999999983</v>
      </c>
      <c r="F63" s="186">
        <f>'1.1. Фін результат_табл. 1'!F89</f>
        <v>1776.3919999999976</v>
      </c>
    </row>
    <row r="64" spans="1:6" ht="20.100000000000001" customHeight="1">
      <c r="A64" s="190" t="s">
        <v>198</v>
      </c>
      <c r="B64" s="183">
        <f>' 5. Коефіцієнти'!B9</f>
        <v>5010</v>
      </c>
      <c r="C64" s="191">
        <f>C63/C56*100</f>
        <v>2.9766123316796476</v>
      </c>
      <c r="D64" s="191">
        <f>D63/D56*100</f>
        <v>4.9334103455553171</v>
      </c>
      <c r="E64" s="191">
        <f>E63/E56*100</f>
        <v>4.9334103455553171</v>
      </c>
      <c r="F64" s="191">
        <f>F63/F56*100</f>
        <v>5.2085664356168495</v>
      </c>
    </row>
    <row r="65" spans="1:6" ht="20.100000000000001" customHeight="1">
      <c r="A65" s="190" t="s">
        <v>123</v>
      </c>
      <c r="B65" s="183">
        <f>'1.1. Фін результат_табл. 1'!B79</f>
        <v>1310</v>
      </c>
      <c r="C65" s="186">
        <f>'1.1. Фін результат_табл. 1'!C79</f>
        <v>-5</v>
      </c>
      <c r="D65" s="186">
        <f>'1.1. Фін результат_табл. 1'!D79</f>
        <v>7.4</v>
      </c>
      <c r="E65" s="186">
        <f>'1.1. Фін результат_табл. 1'!E79</f>
        <v>7.4</v>
      </c>
      <c r="F65" s="186">
        <f>'1.1. Фін результат_табл. 1'!F79</f>
        <v>36.6</v>
      </c>
    </row>
    <row r="66" spans="1:6" ht="20.100000000000001" customHeight="1">
      <c r="A66" s="185" t="s">
        <v>203</v>
      </c>
      <c r="B66" s="183">
        <f>'1.1. Фін результат_табл. 1'!B80</f>
        <v>1320</v>
      </c>
      <c r="C66" s="186">
        <f>'1.1. Фін результат_табл. 1'!C62-'1.1. Фін результат_табл. 1'!C66</f>
        <v>79</v>
      </c>
      <c r="D66" s="186">
        <f>'1.1. Фін результат_табл. 1'!D62-'1.1. Фін результат_табл. 1'!D66</f>
        <v>0</v>
      </c>
      <c r="E66" s="186">
        <f>'1.1. Фін результат_табл. 1'!E62-'1.1. Фін результат_табл. 1'!E66</f>
        <v>0</v>
      </c>
      <c r="F66" s="186">
        <f>'1.1. Фін результат_табл. 1'!F62-'1.1. Фін результат_табл. 1'!F66</f>
        <v>0</v>
      </c>
    </row>
    <row r="67" spans="1:6" ht="20.100000000000001" customHeight="1">
      <c r="A67" s="189" t="s">
        <v>85</v>
      </c>
      <c r="B67" s="183">
        <f>'1.1. Фін результат_табл. 1'!B70</f>
        <v>1170</v>
      </c>
      <c r="C67" s="186">
        <f>'1.1. Фін результат_табл. 1'!C70</f>
        <v>477.99999999999636</v>
      </c>
      <c r="D67" s="186">
        <f>'1.1. Фін результат_табл. 1'!D70</f>
        <v>1428.1999999999985</v>
      </c>
      <c r="E67" s="186">
        <f>'1.1. Фін результат_табл. 1'!E70</f>
        <v>1428.1999999999985</v>
      </c>
      <c r="F67" s="186">
        <f>'1.1. Фін результат_табл. 1'!F70</f>
        <v>1456.5919999999974</v>
      </c>
    </row>
    <row r="68" spans="1:6" ht="20.100000000000001" customHeight="1">
      <c r="A68" s="192" t="s">
        <v>118</v>
      </c>
      <c r="B68" s="183">
        <f>'1.1. Фін результат_табл. 1'!B71</f>
        <v>1180</v>
      </c>
      <c r="C68" s="186">
        <f>'1.1. Фін результат_табл. 1'!C71</f>
        <v>0</v>
      </c>
      <c r="D68" s="186">
        <f>'1.1. Фін результат_табл. 1'!D71</f>
        <v>257.10000000000002</v>
      </c>
      <c r="E68" s="186">
        <f>'1.1. Фін результат_табл. 1'!E71</f>
        <v>257.10000000000002</v>
      </c>
      <c r="F68" s="186">
        <f>'1.1. Фін результат_табл. 1'!F71</f>
        <v>262.18655999999953</v>
      </c>
    </row>
    <row r="69" spans="1:6" ht="20.100000000000001" customHeight="1">
      <c r="A69" s="188" t="s">
        <v>199</v>
      </c>
      <c r="B69" s="183">
        <f>'1.1. Фін результат_табл. 1'!B73</f>
        <v>1200</v>
      </c>
      <c r="C69" s="186">
        <f>'1.1. Фін результат_табл. 1'!C73</f>
        <v>477.99999999999636</v>
      </c>
      <c r="D69" s="186">
        <f>'1.1. Фін результат_табл. 1'!D73</f>
        <v>1171.0999999999985</v>
      </c>
      <c r="E69" s="186">
        <f>'1.1. Фін результат_табл. 1'!E73</f>
        <v>1171.0999999999985</v>
      </c>
      <c r="F69" s="186">
        <f>'1.1. Фін результат_табл. 1'!F73</f>
        <v>1194.4054399999977</v>
      </c>
    </row>
    <row r="70" spans="1:6" ht="20.100000000000001" customHeight="1">
      <c r="A70" s="190" t="s">
        <v>200</v>
      </c>
      <c r="B70" s="183">
        <f>' 5. Коефіцієнти'!B12</f>
        <v>5040</v>
      </c>
      <c r="C70" s="191">
        <f>C69/C56</f>
        <v>1.6131753906381708E-2</v>
      </c>
      <c r="D70" s="191">
        <f>D69/D56</f>
        <v>3.2520076864121519E-2</v>
      </c>
      <c r="E70" s="191">
        <f>E69/E56</f>
        <v>3.2520076864121519E-2</v>
      </c>
      <c r="F70" s="191">
        <f>F69/F56</f>
        <v>3.5021212014590089E-2</v>
      </c>
    </row>
    <row r="71" spans="1:6" ht="24.95" customHeight="1">
      <c r="A71" s="389" t="s">
        <v>135</v>
      </c>
      <c r="B71" s="389"/>
      <c r="C71" s="389"/>
      <c r="D71" s="389"/>
      <c r="E71" s="389"/>
      <c r="F71" s="389"/>
    </row>
    <row r="72" spans="1:6" ht="20.100000000000001" customHeight="1">
      <c r="A72" s="193" t="s">
        <v>219</v>
      </c>
      <c r="B72" s="183">
        <f>'2.розр з бюджетом'!B21</f>
        <v>2100</v>
      </c>
      <c r="C72" s="186">
        <f>'2.розр з бюджетом'!C21</f>
        <v>24.5</v>
      </c>
      <c r="D72" s="186">
        <f>'2.розр з бюджетом'!D21</f>
        <v>35.132999999999953</v>
      </c>
      <c r="E72" s="186">
        <f>'2.розр з бюджетом'!E21</f>
        <v>26.55</v>
      </c>
      <c r="F72" s="186">
        <f>'2.розр з бюджетом'!F21</f>
        <v>35.832163199999933</v>
      </c>
    </row>
    <row r="73" spans="1:6" ht="20.100000000000001" customHeight="1">
      <c r="A73" s="194" t="s">
        <v>134</v>
      </c>
      <c r="B73" s="183">
        <f>'2.розр з бюджетом'!B24</f>
        <v>2110</v>
      </c>
      <c r="C73" s="186">
        <f>'2.розр з бюджетом'!C24</f>
        <v>0</v>
      </c>
      <c r="D73" s="186">
        <f>'2.розр з бюджетом'!D24</f>
        <v>257.10000000000002</v>
      </c>
      <c r="E73" s="186">
        <f>'2.розр з бюджетом'!E24</f>
        <v>257.10000000000002</v>
      </c>
      <c r="F73" s="186">
        <f>'2.розр з бюджетом'!F24</f>
        <v>262.18655999999953</v>
      </c>
    </row>
    <row r="74" spans="1:6" ht="42" customHeight="1">
      <c r="A74" s="194" t="s">
        <v>259</v>
      </c>
      <c r="B74" s="183" t="s">
        <v>201</v>
      </c>
      <c r="C74" s="186">
        <f>'2.розр з бюджетом'!C25-'2.розр з бюджетом'!C26</f>
        <v>3089</v>
      </c>
      <c r="D74" s="186">
        <f>'2.розр з бюджетом'!D25-'2.розр з бюджетом'!D26</f>
        <v>7202.32</v>
      </c>
      <c r="E74" s="186">
        <f>'2.розр з бюджетом'!E25-'2.розр з бюджетом'!E26</f>
        <v>7202.32</v>
      </c>
      <c r="F74" s="186">
        <f>'2.розр з бюджетом'!F25-'2.розр з бюджетом'!F26</f>
        <v>6821.04</v>
      </c>
    </row>
    <row r="75" spans="1:6" ht="42.75" customHeight="1">
      <c r="A75" s="193" t="s">
        <v>209</v>
      </c>
      <c r="B75" s="183">
        <f>'2.розр з бюджетом'!B27</f>
        <v>2140</v>
      </c>
      <c r="C75" s="186">
        <f>'2.розр з бюджетом'!C31+'2.розр з бюджетом'!C35+'2.розр з бюджетом'!C36+'2.розр з бюджетом'!C34</f>
        <v>1860.6000000000001</v>
      </c>
      <c r="D75" s="186">
        <f>'2.розр з бюджетом'!D31+'2.розр з бюджетом'!D35+'2.розр з бюджетом'!D36+'2.розр з бюджетом'!D34</f>
        <v>2498.4920000000002</v>
      </c>
      <c r="E75" s="186">
        <f>'2.розр з бюджетом'!E31+'2.розр з бюджетом'!E35+'2.розр з бюджетом'!E36+'2.розр з бюджетом'!E34</f>
        <v>2498.4920000000002</v>
      </c>
      <c r="F75" s="186">
        <f>'2.розр з бюджетом'!F31+'2.розр з бюджетом'!F35+'2.розр з бюджетом'!F36+'2.розр з бюджетом'!F34</f>
        <v>2459.3709999999996</v>
      </c>
    </row>
    <row r="76" spans="1:6" ht="39" customHeight="1">
      <c r="A76" s="193" t="s">
        <v>76</v>
      </c>
      <c r="B76" s="183">
        <f>'2.розр з бюджетом'!B37</f>
        <v>2150</v>
      </c>
      <c r="C76" s="186">
        <f>'2.розр з бюджетом'!C37</f>
        <v>2049</v>
      </c>
      <c r="D76" s="186">
        <f>'2.розр з бюджетом'!D37</f>
        <v>2818.7999999999997</v>
      </c>
      <c r="E76" s="186">
        <f>'2.розр з бюджетом'!E37</f>
        <v>2818.7999999999997</v>
      </c>
      <c r="F76" s="186">
        <f>'2.розр з бюджетом'!F37</f>
        <v>2576.5079999999998</v>
      </c>
    </row>
    <row r="77" spans="1:6" ht="20.100000000000001" customHeight="1">
      <c r="A77" s="195" t="s">
        <v>220</v>
      </c>
      <c r="B77" s="183">
        <f>'2.розр з бюджетом'!B38</f>
        <v>2200</v>
      </c>
      <c r="C77" s="186">
        <f>C72+C73+C74+C75+C76</f>
        <v>7023.1</v>
      </c>
      <c r="D77" s="186">
        <f>D72+D73+D74+D75+D76</f>
        <v>12811.844999999999</v>
      </c>
      <c r="E77" s="186">
        <f>E72+E73+E74+E75+E76</f>
        <v>12803.261999999999</v>
      </c>
      <c r="F77" s="186">
        <f>F72+F73+F74+F75+F76</f>
        <v>12154.937723199999</v>
      </c>
    </row>
    <row r="78" spans="1:6" ht="24.95" customHeight="1">
      <c r="A78" s="389" t="s">
        <v>133</v>
      </c>
      <c r="B78" s="389"/>
      <c r="C78" s="389"/>
      <c r="D78" s="389"/>
      <c r="E78" s="389"/>
      <c r="F78" s="389"/>
    </row>
    <row r="79" spans="1:6" ht="20.100000000000001" customHeight="1">
      <c r="A79" s="195" t="s">
        <v>124</v>
      </c>
      <c r="B79" s="183">
        <f>'3. Рух грошових коштів'!B64</f>
        <v>3600</v>
      </c>
      <c r="C79" s="186">
        <f>'3. Рух грошових коштів'!C64</f>
        <v>24.8</v>
      </c>
      <c r="D79" s="186">
        <f>'3. Рух грошових коштів'!D64</f>
        <v>50</v>
      </c>
      <c r="E79" s="186">
        <f>'3. Рух грошових коштів'!E64</f>
        <v>24.4</v>
      </c>
      <c r="F79" s="186">
        <f>'3. Рух грошових коштів'!F64</f>
        <v>25</v>
      </c>
    </row>
    <row r="80" spans="1:6" ht="20.100000000000001" customHeight="1">
      <c r="A80" s="193" t="s">
        <v>125</v>
      </c>
      <c r="B80" s="183">
        <f>'3. Рух грошових коштів'!B19</f>
        <v>3090</v>
      </c>
      <c r="C80" s="186">
        <f>'3. Рух грошових коштів'!C19</f>
        <v>32875.4</v>
      </c>
      <c r="D80" s="186">
        <f>'3. Рух грошових коштів'!D19</f>
        <v>40482.9</v>
      </c>
      <c r="E80" s="186">
        <f>'3. Рух грошових коштів'!E19</f>
        <v>40482.9</v>
      </c>
      <c r="F80" s="186">
        <f>'3. Рух грошових коштів'!F19</f>
        <v>37118.913439999997</v>
      </c>
    </row>
    <row r="81" spans="1:6" ht="20.100000000000001" customHeight="1">
      <c r="A81" s="193" t="s">
        <v>204</v>
      </c>
      <c r="B81" s="183">
        <f>'3. Рух грошових коштів'!B36</f>
        <v>3320</v>
      </c>
      <c r="C81" s="186">
        <f>'3. Рух грошових коштів'!C36</f>
        <v>-104</v>
      </c>
      <c r="D81" s="186">
        <f>'3. Рух грошових коштів'!D36</f>
        <v>-355.8</v>
      </c>
      <c r="E81" s="186">
        <f>'3. Рух грошових коштів'!E36</f>
        <v>-355.8</v>
      </c>
      <c r="F81" s="186">
        <f>'3. Рух грошових коштів'!F36</f>
        <v>-402.6</v>
      </c>
    </row>
    <row r="82" spans="1:6" ht="20.100000000000001" customHeight="1">
      <c r="A82" s="193" t="s">
        <v>126</v>
      </c>
      <c r="B82" s="183">
        <f>'3. Рух грошових коштів'!B62</f>
        <v>3580</v>
      </c>
      <c r="C82" s="186">
        <f>'3. Рух грошових коштів'!C62</f>
        <v>-5</v>
      </c>
      <c r="D82" s="186">
        <f>'3. Рух грошових коштів'!D62</f>
        <v>-12.6</v>
      </c>
      <c r="E82" s="186">
        <f>'3. Рух грошових коштів'!E62</f>
        <v>-12.6</v>
      </c>
      <c r="F82" s="186">
        <f>'3. Рух грошових коштів'!F62</f>
        <v>-123</v>
      </c>
    </row>
    <row r="83" spans="1:6" ht="20.100000000000001" customHeight="1">
      <c r="A83" s="193" t="s">
        <v>150</v>
      </c>
      <c r="B83" s="183">
        <f>'3. Рух грошових коштів'!B65</f>
        <v>3610</v>
      </c>
      <c r="C83" s="186">
        <f>'3. Рух грошових коштів'!C65</f>
        <v>0</v>
      </c>
      <c r="D83" s="186">
        <f>'3. Рух грошових коштів'!D65</f>
        <v>0</v>
      </c>
      <c r="E83" s="186">
        <f>'3. Рух грошових коштів'!E65</f>
        <v>0</v>
      </c>
      <c r="F83" s="186">
        <f>'3. Рух грошових коштів'!F65</f>
        <v>0</v>
      </c>
    </row>
    <row r="84" spans="1:6" ht="20.100000000000001" customHeight="1">
      <c r="A84" s="195" t="s">
        <v>127</v>
      </c>
      <c r="B84" s="183">
        <f>'3. Рух грошових коштів'!B66</f>
        <v>3620</v>
      </c>
      <c r="C84" s="186">
        <f>'3. Рух грошових коштів'!C66</f>
        <v>24.4</v>
      </c>
      <c r="D84" s="186">
        <f>'3. Рух грошових коштів'!D66</f>
        <v>25</v>
      </c>
      <c r="E84" s="186">
        <f>'3. Рух грошових коштів'!E66</f>
        <v>25</v>
      </c>
      <c r="F84" s="186">
        <f>'3. Рух грошових коштів'!F66</f>
        <v>50.8</v>
      </c>
    </row>
    <row r="85" spans="1:6" ht="24.95" customHeight="1">
      <c r="A85" s="377" t="s">
        <v>184</v>
      </c>
      <c r="B85" s="378"/>
      <c r="C85" s="378"/>
      <c r="D85" s="378"/>
      <c r="E85" s="378"/>
      <c r="F85" s="378"/>
    </row>
    <row r="86" spans="1:6" ht="20.100000000000001" customHeight="1">
      <c r="A86" s="193" t="s">
        <v>183</v>
      </c>
      <c r="B86" s="183">
        <f>'4. Кап. інвестиції'!B7</f>
        <v>4000</v>
      </c>
      <c r="C86" s="196">
        <f>'4. Кап. інвестиції'!C7</f>
        <v>104</v>
      </c>
      <c r="D86" s="196">
        <f>'4. Кап. інвестиції'!D7</f>
        <v>355.8</v>
      </c>
      <c r="E86" s="186">
        <f>'4. Кап. інвестиції'!E7</f>
        <v>355.8</v>
      </c>
      <c r="F86" s="186">
        <f>'4. Кап. інвестиції'!F7</f>
        <v>356.4</v>
      </c>
    </row>
    <row r="87" spans="1:6" ht="24.95" customHeight="1">
      <c r="A87" s="386" t="s">
        <v>187</v>
      </c>
      <c r="B87" s="386"/>
      <c r="C87" s="386"/>
      <c r="D87" s="386"/>
      <c r="E87" s="386"/>
      <c r="F87" s="386"/>
    </row>
    <row r="88" spans="1:6" ht="20.100000000000001" customHeight="1">
      <c r="A88" s="193" t="s">
        <v>153</v>
      </c>
      <c r="B88" s="183">
        <f>' 5. Коефіцієнти'!B10</f>
        <v>5020</v>
      </c>
      <c r="C88" s="191">
        <f>' 5. Коефіцієнти'!D10</f>
        <v>4.4002577556844003E-2</v>
      </c>
      <c r="D88" s="191">
        <f>' 5. Коефіцієнти'!E10</f>
        <v>0.01</v>
      </c>
      <c r="E88" s="191">
        <f>' 5. Коефіцієнти'!F10</f>
        <v>0.12100390568494125</v>
      </c>
      <c r="F88" s="191">
        <f>' 5. Коефіцієнти'!G10</f>
        <v>0.10263331271052431</v>
      </c>
    </row>
    <row r="89" spans="1:6" ht="20.100000000000001" customHeight="1">
      <c r="A89" s="193" t="s">
        <v>149</v>
      </c>
      <c r="B89" s="183">
        <f>' 5. Коефіцієнти'!B11</f>
        <v>5030</v>
      </c>
      <c r="C89" s="191">
        <f>' 5. Коефіцієнти'!D11</f>
        <v>0.11207502930832271</v>
      </c>
      <c r="D89" s="191">
        <f>' 5. Коефіцієнти'!E11</f>
        <v>0.04</v>
      </c>
      <c r="E89" s="191">
        <f>' 5. Коефіцієнти'!F11</f>
        <v>0.26652253072371385</v>
      </c>
      <c r="F89" s="191">
        <f>' 5. Коефіцієнти'!G11</f>
        <v>0.24859622861424419</v>
      </c>
    </row>
    <row r="90" spans="1:6" ht="20.100000000000001" customHeight="1">
      <c r="A90" s="193" t="s">
        <v>202</v>
      </c>
      <c r="B90" s="183">
        <f>' 5. Коефіцієнти'!B15</f>
        <v>5110</v>
      </c>
      <c r="C90" s="191">
        <f>' 5. Коефіцієнти'!D15</f>
        <v>0.64640800242497731</v>
      </c>
      <c r="D90" s="191">
        <f>' 5. Коефіцієнти'!E15</f>
        <v>0.64</v>
      </c>
      <c r="E90" s="191">
        <f>' 5. Коефіцієнти'!F15</f>
        <v>0.76126126126126126</v>
      </c>
      <c r="F90" s="191">
        <f>' 5. Коефіцієнти'!G15</f>
        <v>0.70314649495097326</v>
      </c>
    </row>
    <row r="91" spans="1:6" ht="24.95" customHeight="1">
      <c r="A91" s="389" t="s">
        <v>186</v>
      </c>
      <c r="B91" s="389"/>
      <c r="C91" s="389"/>
      <c r="D91" s="389"/>
      <c r="E91" s="389"/>
      <c r="F91" s="389"/>
    </row>
    <row r="92" spans="1:6" ht="20.100000000000001" customHeight="1">
      <c r="A92" s="193" t="s">
        <v>128</v>
      </c>
      <c r="B92" s="183">
        <v>6000</v>
      </c>
      <c r="C92" s="186">
        <v>2765</v>
      </c>
      <c r="D92" s="186">
        <v>2631.2</v>
      </c>
      <c r="E92" s="186">
        <v>2631.2</v>
      </c>
      <c r="F92" s="186">
        <v>2986.6</v>
      </c>
    </row>
    <row r="93" spans="1:6" ht="20.100000000000001" customHeight="1">
      <c r="A93" s="193" t="s">
        <v>129</v>
      </c>
      <c r="B93" s="183">
        <v>6010</v>
      </c>
      <c r="C93" s="186">
        <v>8098</v>
      </c>
      <c r="D93" s="186">
        <v>7047</v>
      </c>
      <c r="E93" s="186">
        <v>7047</v>
      </c>
      <c r="F93" s="186">
        <v>8651</v>
      </c>
    </row>
    <row r="94" spans="1:6" ht="20.100000000000001" customHeight="1">
      <c r="A94" s="193" t="s">
        <v>221</v>
      </c>
      <c r="B94" s="183">
        <v>6020</v>
      </c>
      <c r="C94" s="186">
        <v>24</v>
      </c>
      <c r="D94" s="186">
        <v>25</v>
      </c>
      <c r="E94" s="186">
        <v>25</v>
      </c>
      <c r="F94" s="186">
        <v>50.8</v>
      </c>
    </row>
    <row r="95" spans="1:6" s="173" customFormat="1" ht="20.100000000000001" customHeight="1">
      <c r="A95" s="195" t="s">
        <v>225</v>
      </c>
      <c r="B95" s="183">
        <v>6030</v>
      </c>
      <c r="C95" s="197">
        <f>C92+C93</f>
        <v>10863</v>
      </c>
      <c r="D95" s="197">
        <f>D92+D93</f>
        <v>9678.2000000000007</v>
      </c>
      <c r="E95" s="197">
        <f>E92+E93</f>
        <v>9678.2000000000007</v>
      </c>
      <c r="F95" s="197">
        <f>F92+F93</f>
        <v>11637.6</v>
      </c>
    </row>
    <row r="96" spans="1:6" ht="20.100000000000001" customHeight="1">
      <c r="A96" s="193" t="s">
        <v>151</v>
      </c>
      <c r="B96" s="183">
        <v>6040</v>
      </c>
      <c r="C96" s="186">
        <v>0</v>
      </c>
      <c r="D96" s="186">
        <v>0</v>
      </c>
      <c r="E96" s="186">
        <v>0</v>
      </c>
      <c r="F96" s="186"/>
    </row>
    <row r="97" spans="1:6" ht="20.100000000000001" customHeight="1">
      <c r="A97" s="193" t="s">
        <v>152</v>
      </c>
      <c r="B97" s="183">
        <v>6050</v>
      </c>
      <c r="C97" s="186">
        <v>6598</v>
      </c>
      <c r="D97" s="186">
        <v>5772</v>
      </c>
      <c r="E97" s="186">
        <v>5772</v>
      </c>
      <c r="F97" s="186">
        <v>6833</v>
      </c>
    </row>
    <row r="98" spans="1:6" s="173" customFormat="1" ht="20.100000000000001" customHeight="1">
      <c r="A98" s="195" t="s">
        <v>224</v>
      </c>
      <c r="B98" s="183">
        <v>6060</v>
      </c>
      <c r="C98" s="197">
        <f>C96+C97</f>
        <v>6598</v>
      </c>
      <c r="D98" s="197">
        <f>D96+D97</f>
        <v>5772</v>
      </c>
      <c r="E98" s="197">
        <f>E96+E97</f>
        <v>5772</v>
      </c>
      <c r="F98" s="197">
        <f>F96+F97</f>
        <v>6833</v>
      </c>
    </row>
    <row r="99" spans="1:6" ht="20.100000000000001" customHeight="1">
      <c r="A99" s="193" t="s">
        <v>222</v>
      </c>
      <c r="B99" s="183">
        <v>6070</v>
      </c>
      <c r="C99" s="186">
        <v>0</v>
      </c>
      <c r="D99" s="186">
        <v>0</v>
      </c>
      <c r="E99" s="186">
        <v>0</v>
      </c>
      <c r="F99" s="186">
        <v>0</v>
      </c>
    </row>
    <row r="100" spans="1:6" ht="20.100000000000001" customHeight="1">
      <c r="A100" s="193" t="s">
        <v>223</v>
      </c>
      <c r="B100" s="183">
        <v>6080</v>
      </c>
      <c r="C100" s="186">
        <v>0</v>
      </c>
      <c r="D100" s="186">
        <v>0</v>
      </c>
      <c r="E100" s="186">
        <v>0</v>
      </c>
      <c r="F100" s="186">
        <v>0</v>
      </c>
    </row>
    <row r="101" spans="1:6" s="173" customFormat="1" ht="20.100000000000001" customHeight="1">
      <c r="A101" s="195" t="s">
        <v>130</v>
      </c>
      <c r="B101" s="183">
        <v>6090</v>
      </c>
      <c r="C101" s="197">
        <f>C95-C98</f>
        <v>4265</v>
      </c>
      <c r="D101" s="197">
        <v>4394</v>
      </c>
      <c r="E101" s="197">
        <v>4394</v>
      </c>
      <c r="F101" s="197">
        <f>F95-F98</f>
        <v>4804.6000000000004</v>
      </c>
    </row>
    <row r="102" spans="1:6" s="173" customFormat="1" ht="24.95" customHeight="1">
      <c r="A102" s="198"/>
      <c r="B102" s="161"/>
      <c r="C102" s="199"/>
      <c r="D102" s="200"/>
      <c r="E102" s="200"/>
      <c r="F102" s="200"/>
    </row>
    <row r="103" spans="1:6" ht="24.95" customHeight="1">
      <c r="A103" s="201"/>
      <c r="C103" s="202"/>
      <c r="D103" s="203"/>
      <c r="E103" s="203"/>
      <c r="F103" s="203"/>
    </row>
    <row r="104" spans="1:6" ht="19.5" customHeight="1">
      <c r="A104" s="204" t="s">
        <v>305</v>
      </c>
      <c r="B104" s="205"/>
      <c r="C104" s="390" t="s">
        <v>298</v>
      </c>
      <c r="D104" s="391"/>
      <c r="E104" s="391"/>
      <c r="F104" s="391"/>
    </row>
    <row r="105" spans="1:6" s="206" customFormat="1" ht="21" customHeight="1">
      <c r="A105" s="161" t="s">
        <v>70</v>
      </c>
      <c r="B105" s="162"/>
      <c r="C105" s="382" t="s">
        <v>71</v>
      </c>
      <c r="D105" s="382"/>
      <c r="E105" s="382"/>
      <c r="F105" s="382"/>
    </row>
    <row r="107" spans="1:6">
      <c r="A107" s="207"/>
    </row>
    <row r="108" spans="1:6">
      <c r="A108" s="207"/>
    </row>
    <row r="109" spans="1:6">
      <c r="A109" s="207"/>
    </row>
    <row r="110" spans="1:6" s="161" customFormat="1">
      <c r="A110" s="207"/>
      <c r="F110" s="162"/>
    </row>
    <row r="111" spans="1:6" s="161" customFormat="1">
      <c r="A111" s="207"/>
      <c r="F111" s="162"/>
    </row>
    <row r="112" spans="1:6" s="161" customFormat="1">
      <c r="A112" s="207"/>
      <c r="F112" s="162"/>
    </row>
    <row r="113" spans="1:6" s="161" customFormat="1">
      <c r="A113" s="207"/>
      <c r="F113" s="162"/>
    </row>
    <row r="114" spans="1:6" s="161" customFormat="1">
      <c r="A114" s="207"/>
      <c r="F114" s="162"/>
    </row>
    <row r="115" spans="1:6" s="161" customFormat="1">
      <c r="A115" s="207"/>
      <c r="F115" s="162"/>
    </row>
    <row r="116" spans="1:6" s="161" customFormat="1">
      <c r="A116" s="207"/>
      <c r="F116" s="162"/>
    </row>
    <row r="117" spans="1:6" s="161" customFormat="1">
      <c r="A117" s="207"/>
      <c r="F117" s="162"/>
    </row>
    <row r="118" spans="1:6" s="161" customFormat="1">
      <c r="A118" s="207"/>
      <c r="F118" s="162"/>
    </row>
    <row r="119" spans="1:6" s="161" customFormat="1">
      <c r="A119" s="207"/>
      <c r="F119" s="162"/>
    </row>
    <row r="120" spans="1:6" s="161" customFormat="1">
      <c r="A120" s="207"/>
      <c r="F120" s="162"/>
    </row>
    <row r="121" spans="1:6" s="161" customFormat="1">
      <c r="A121" s="207"/>
      <c r="F121" s="162"/>
    </row>
    <row r="122" spans="1:6" s="161" customFormat="1">
      <c r="A122" s="207"/>
      <c r="F122" s="162"/>
    </row>
    <row r="123" spans="1:6" s="161" customFormat="1">
      <c r="A123" s="207"/>
      <c r="F123" s="162"/>
    </row>
    <row r="124" spans="1:6" s="161" customFormat="1">
      <c r="A124" s="207"/>
      <c r="F124" s="162"/>
    </row>
    <row r="125" spans="1:6" s="161" customFormat="1">
      <c r="A125" s="207"/>
      <c r="F125" s="162"/>
    </row>
    <row r="126" spans="1:6" s="161" customFormat="1">
      <c r="A126" s="207"/>
      <c r="F126" s="162"/>
    </row>
    <row r="127" spans="1:6" s="161" customFormat="1">
      <c r="A127" s="207"/>
      <c r="F127" s="162"/>
    </row>
    <row r="128" spans="1:6" s="161" customFormat="1">
      <c r="A128" s="207"/>
      <c r="F128" s="162"/>
    </row>
    <row r="129" spans="1:6" s="161" customFormat="1">
      <c r="A129" s="207"/>
      <c r="F129" s="162"/>
    </row>
    <row r="130" spans="1:6" s="161" customFormat="1">
      <c r="A130" s="207"/>
      <c r="F130" s="162"/>
    </row>
    <row r="131" spans="1:6" s="161" customFormat="1">
      <c r="A131" s="207"/>
      <c r="F131" s="162"/>
    </row>
    <row r="132" spans="1:6" s="161" customFormat="1">
      <c r="A132" s="207"/>
      <c r="F132" s="162"/>
    </row>
    <row r="133" spans="1:6" s="161" customFormat="1">
      <c r="A133" s="207"/>
      <c r="F133" s="162"/>
    </row>
    <row r="134" spans="1:6" s="161" customFormat="1">
      <c r="A134" s="207"/>
      <c r="F134" s="162"/>
    </row>
    <row r="135" spans="1:6" s="161" customFormat="1">
      <c r="A135" s="207"/>
      <c r="F135" s="162"/>
    </row>
    <row r="136" spans="1:6" s="161" customFormat="1">
      <c r="A136" s="207"/>
      <c r="F136" s="162"/>
    </row>
    <row r="137" spans="1:6" s="161" customFormat="1">
      <c r="A137" s="207"/>
      <c r="F137" s="162"/>
    </row>
    <row r="138" spans="1:6" s="161" customFormat="1">
      <c r="A138" s="207"/>
      <c r="F138" s="162"/>
    </row>
    <row r="139" spans="1:6" s="161" customFormat="1">
      <c r="A139" s="207"/>
      <c r="F139" s="162"/>
    </row>
    <row r="140" spans="1:6" s="161" customFormat="1">
      <c r="A140" s="207"/>
      <c r="F140" s="162"/>
    </row>
    <row r="141" spans="1:6" s="161" customFormat="1">
      <c r="A141" s="207"/>
      <c r="F141" s="162"/>
    </row>
    <row r="142" spans="1:6" s="161" customFormat="1">
      <c r="A142" s="207"/>
      <c r="F142" s="162"/>
    </row>
    <row r="143" spans="1:6" s="161" customFormat="1">
      <c r="A143" s="207"/>
      <c r="F143" s="162"/>
    </row>
    <row r="144" spans="1:6" s="161" customFormat="1">
      <c r="A144" s="207"/>
      <c r="F144" s="162"/>
    </row>
    <row r="145" spans="1:6" s="161" customFormat="1">
      <c r="A145" s="207"/>
      <c r="F145" s="162"/>
    </row>
    <row r="146" spans="1:6" s="161" customFormat="1">
      <c r="A146" s="207"/>
      <c r="F146" s="162"/>
    </row>
    <row r="147" spans="1:6" s="161" customFormat="1">
      <c r="A147" s="207"/>
      <c r="F147" s="162"/>
    </row>
    <row r="148" spans="1:6" s="161" customFormat="1">
      <c r="A148" s="207"/>
      <c r="F148" s="162"/>
    </row>
    <row r="149" spans="1:6" s="161" customFormat="1">
      <c r="A149" s="207"/>
      <c r="F149" s="162"/>
    </row>
    <row r="150" spans="1:6" s="161" customFormat="1">
      <c r="A150" s="207"/>
      <c r="F150" s="162"/>
    </row>
    <row r="151" spans="1:6" s="161" customFormat="1">
      <c r="A151" s="207"/>
      <c r="F151" s="162"/>
    </row>
    <row r="152" spans="1:6" s="161" customFormat="1">
      <c r="A152" s="207"/>
      <c r="F152" s="162"/>
    </row>
    <row r="153" spans="1:6" s="161" customFormat="1">
      <c r="A153" s="207"/>
      <c r="F153" s="162"/>
    </row>
    <row r="154" spans="1:6" s="161" customFormat="1">
      <c r="A154" s="207"/>
      <c r="F154" s="162"/>
    </row>
    <row r="155" spans="1:6" s="161" customFormat="1">
      <c r="A155" s="207"/>
      <c r="F155" s="162"/>
    </row>
    <row r="156" spans="1:6" s="161" customFormat="1">
      <c r="A156" s="207"/>
      <c r="F156" s="162"/>
    </row>
    <row r="157" spans="1:6" s="161" customFormat="1">
      <c r="A157" s="207"/>
      <c r="F157" s="162"/>
    </row>
    <row r="158" spans="1:6" s="161" customFormat="1">
      <c r="A158" s="207"/>
      <c r="F158" s="162"/>
    </row>
    <row r="159" spans="1:6" s="161" customFormat="1">
      <c r="A159" s="207"/>
      <c r="F159" s="162"/>
    </row>
    <row r="160" spans="1:6" s="161" customFormat="1">
      <c r="A160" s="207"/>
      <c r="F160" s="162"/>
    </row>
    <row r="161" spans="1:6" s="161" customFormat="1">
      <c r="A161" s="207"/>
      <c r="F161" s="162"/>
    </row>
    <row r="162" spans="1:6" s="161" customFormat="1">
      <c r="A162" s="207"/>
      <c r="F162" s="162"/>
    </row>
    <row r="163" spans="1:6" s="161" customFormat="1">
      <c r="A163" s="207"/>
      <c r="F163" s="162"/>
    </row>
    <row r="164" spans="1:6" s="161" customFormat="1">
      <c r="A164" s="207"/>
      <c r="F164" s="162"/>
    </row>
    <row r="165" spans="1:6" s="161" customFormat="1">
      <c r="A165" s="207"/>
      <c r="F165" s="162"/>
    </row>
    <row r="166" spans="1:6" s="161" customFormat="1">
      <c r="A166" s="207"/>
      <c r="F166" s="162"/>
    </row>
    <row r="167" spans="1:6" s="161" customFormat="1">
      <c r="A167" s="207"/>
      <c r="F167" s="162"/>
    </row>
    <row r="168" spans="1:6" s="161" customFormat="1">
      <c r="A168" s="207"/>
      <c r="F168" s="162"/>
    </row>
    <row r="169" spans="1:6" s="161" customFormat="1">
      <c r="A169" s="207"/>
      <c r="F169" s="162"/>
    </row>
    <row r="170" spans="1:6" s="161" customFormat="1">
      <c r="A170" s="207"/>
      <c r="F170" s="162"/>
    </row>
    <row r="171" spans="1:6" s="161" customFormat="1">
      <c r="A171" s="207"/>
      <c r="F171" s="162"/>
    </row>
    <row r="172" spans="1:6" s="161" customFormat="1">
      <c r="A172" s="207"/>
      <c r="F172" s="162"/>
    </row>
    <row r="173" spans="1:6" s="161" customFormat="1">
      <c r="A173" s="207"/>
      <c r="F173" s="162"/>
    </row>
    <row r="174" spans="1:6" s="161" customFormat="1">
      <c r="A174" s="207"/>
      <c r="F174" s="162"/>
    </row>
    <row r="175" spans="1:6" s="161" customFormat="1">
      <c r="A175" s="207"/>
      <c r="F175" s="162"/>
    </row>
    <row r="176" spans="1:6" s="161" customFormat="1">
      <c r="A176" s="207"/>
      <c r="F176" s="162"/>
    </row>
    <row r="177" spans="1:6" s="161" customFormat="1">
      <c r="A177" s="207"/>
      <c r="F177" s="162"/>
    </row>
    <row r="178" spans="1:6" s="161" customFormat="1">
      <c r="A178" s="207"/>
      <c r="F178" s="162"/>
    </row>
    <row r="179" spans="1:6" s="161" customFormat="1">
      <c r="A179" s="207"/>
      <c r="F179" s="162"/>
    </row>
    <row r="180" spans="1:6" s="161" customFormat="1">
      <c r="A180" s="207"/>
      <c r="F180" s="162"/>
    </row>
    <row r="181" spans="1:6" s="161" customFormat="1">
      <c r="A181" s="207"/>
      <c r="F181" s="162"/>
    </row>
    <row r="182" spans="1:6" s="161" customFormat="1">
      <c r="A182" s="207"/>
      <c r="F182" s="162"/>
    </row>
    <row r="183" spans="1:6" s="161" customFormat="1">
      <c r="A183" s="207"/>
      <c r="F183" s="162"/>
    </row>
    <row r="184" spans="1:6" s="161" customFormat="1">
      <c r="A184" s="207"/>
      <c r="F184" s="162"/>
    </row>
    <row r="185" spans="1:6" s="161" customFormat="1">
      <c r="A185" s="207"/>
      <c r="F185" s="162"/>
    </row>
    <row r="186" spans="1:6" s="161" customFormat="1">
      <c r="A186" s="207"/>
      <c r="F186" s="162"/>
    </row>
    <row r="187" spans="1:6" s="161" customFormat="1">
      <c r="A187" s="207"/>
      <c r="F187" s="162"/>
    </row>
    <row r="188" spans="1:6" s="161" customFormat="1">
      <c r="A188" s="207"/>
      <c r="F188" s="162"/>
    </row>
    <row r="189" spans="1:6" s="161" customFormat="1">
      <c r="A189" s="207"/>
      <c r="F189" s="162"/>
    </row>
    <row r="190" spans="1:6" s="161" customFormat="1">
      <c r="A190" s="207"/>
      <c r="F190" s="162"/>
    </row>
    <row r="191" spans="1:6" s="161" customFormat="1">
      <c r="A191" s="207"/>
      <c r="F191" s="162"/>
    </row>
    <row r="192" spans="1:6" s="161" customFormat="1">
      <c r="A192" s="207"/>
      <c r="F192" s="162"/>
    </row>
    <row r="193" spans="1:6" s="161" customFormat="1">
      <c r="A193" s="207"/>
      <c r="F193" s="162"/>
    </row>
    <row r="194" spans="1:6" s="161" customFormat="1">
      <c r="A194" s="207"/>
      <c r="F194" s="162"/>
    </row>
    <row r="195" spans="1:6" s="161" customFormat="1">
      <c r="A195" s="207"/>
      <c r="F195" s="162"/>
    </row>
    <row r="196" spans="1:6" s="161" customFormat="1">
      <c r="A196" s="207"/>
      <c r="F196" s="162"/>
    </row>
    <row r="197" spans="1:6" s="161" customFormat="1">
      <c r="A197" s="207"/>
      <c r="F197" s="162"/>
    </row>
    <row r="198" spans="1:6" s="161" customFormat="1">
      <c r="A198" s="207"/>
      <c r="F198" s="162"/>
    </row>
    <row r="199" spans="1:6" s="161" customFormat="1">
      <c r="A199" s="207"/>
      <c r="F199" s="162"/>
    </row>
    <row r="200" spans="1:6" s="161" customFormat="1">
      <c r="A200" s="207"/>
      <c r="F200" s="162"/>
    </row>
    <row r="201" spans="1:6" s="161" customFormat="1">
      <c r="A201" s="207"/>
      <c r="F201" s="162"/>
    </row>
    <row r="202" spans="1:6" s="161" customFormat="1">
      <c r="A202" s="207"/>
      <c r="F202" s="162"/>
    </row>
    <row r="203" spans="1:6" s="161" customFormat="1">
      <c r="A203" s="207"/>
      <c r="F203" s="162"/>
    </row>
    <row r="204" spans="1:6" s="161" customFormat="1">
      <c r="A204" s="207"/>
      <c r="F204" s="162"/>
    </row>
    <row r="205" spans="1:6" s="161" customFormat="1">
      <c r="A205" s="207"/>
      <c r="F205" s="162"/>
    </row>
    <row r="206" spans="1:6" s="161" customFormat="1">
      <c r="A206" s="207"/>
      <c r="F206" s="162"/>
    </row>
    <row r="207" spans="1:6" s="161" customFormat="1">
      <c r="A207" s="207"/>
      <c r="F207" s="162"/>
    </row>
    <row r="208" spans="1:6" s="161" customFormat="1">
      <c r="A208" s="207"/>
      <c r="F208" s="162"/>
    </row>
    <row r="209" spans="1:6" s="161" customFormat="1">
      <c r="A209" s="207"/>
      <c r="F209" s="162"/>
    </row>
    <row r="210" spans="1:6" s="161" customFormat="1">
      <c r="A210" s="207"/>
      <c r="F210" s="162"/>
    </row>
    <row r="211" spans="1:6" s="161" customFormat="1">
      <c r="A211" s="207"/>
      <c r="F211" s="162"/>
    </row>
    <row r="212" spans="1:6" s="161" customFormat="1">
      <c r="A212" s="207"/>
      <c r="F212" s="162"/>
    </row>
    <row r="213" spans="1:6" s="161" customFormat="1">
      <c r="A213" s="207"/>
      <c r="F213" s="162"/>
    </row>
    <row r="214" spans="1:6" s="161" customFormat="1">
      <c r="A214" s="207"/>
      <c r="F214" s="162"/>
    </row>
    <row r="215" spans="1:6" s="161" customFormat="1">
      <c r="A215" s="207"/>
      <c r="F215" s="162"/>
    </row>
    <row r="216" spans="1:6" s="161" customFormat="1">
      <c r="A216" s="207"/>
      <c r="F216" s="162"/>
    </row>
    <row r="217" spans="1:6" s="161" customFormat="1">
      <c r="A217" s="207"/>
      <c r="F217" s="162"/>
    </row>
    <row r="218" spans="1:6" s="161" customFormat="1">
      <c r="A218" s="207"/>
      <c r="F218" s="162"/>
    </row>
    <row r="219" spans="1:6" s="161" customFormat="1">
      <c r="A219" s="207"/>
      <c r="F219" s="162"/>
    </row>
    <row r="220" spans="1:6" s="161" customFormat="1">
      <c r="A220" s="207"/>
      <c r="F220" s="162"/>
    </row>
    <row r="221" spans="1:6" s="161" customFormat="1">
      <c r="A221" s="207"/>
      <c r="F221" s="162"/>
    </row>
    <row r="222" spans="1:6" s="161" customFormat="1">
      <c r="A222" s="207"/>
      <c r="F222" s="162"/>
    </row>
    <row r="223" spans="1:6" s="161" customFormat="1">
      <c r="A223" s="207"/>
      <c r="F223" s="162"/>
    </row>
    <row r="224" spans="1:6" s="161" customFormat="1">
      <c r="A224" s="207"/>
      <c r="F224" s="162"/>
    </row>
    <row r="225" spans="1:6" s="161" customFormat="1">
      <c r="A225" s="207"/>
      <c r="F225" s="162"/>
    </row>
    <row r="226" spans="1:6" s="161" customFormat="1">
      <c r="A226" s="207"/>
      <c r="F226" s="162"/>
    </row>
    <row r="227" spans="1:6" s="161" customFormat="1">
      <c r="A227" s="207"/>
      <c r="F227" s="162"/>
    </row>
    <row r="228" spans="1:6" s="161" customFormat="1">
      <c r="A228" s="207"/>
      <c r="F228" s="162"/>
    </row>
    <row r="229" spans="1:6" s="161" customFormat="1">
      <c r="A229" s="207"/>
      <c r="F229" s="162"/>
    </row>
    <row r="230" spans="1:6" s="161" customFormat="1">
      <c r="A230" s="207"/>
      <c r="F230" s="162"/>
    </row>
    <row r="231" spans="1:6" s="161" customFormat="1">
      <c r="A231" s="207"/>
      <c r="F231" s="162"/>
    </row>
    <row r="232" spans="1:6" s="161" customFormat="1">
      <c r="A232" s="207"/>
      <c r="F232" s="162"/>
    </row>
    <row r="233" spans="1:6" s="161" customFormat="1">
      <c r="A233" s="207"/>
      <c r="F233" s="162"/>
    </row>
    <row r="234" spans="1:6" s="161" customFormat="1">
      <c r="A234" s="207"/>
      <c r="F234" s="162"/>
    </row>
    <row r="235" spans="1:6" s="161" customFormat="1">
      <c r="A235" s="207"/>
      <c r="F235" s="162"/>
    </row>
    <row r="236" spans="1:6" s="161" customFormat="1">
      <c r="A236" s="207"/>
      <c r="F236" s="162"/>
    </row>
    <row r="237" spans="1:6" s="161" customFormat="1">
      <c r="A237" s="207"/>
      <c r="F237" s="162"/>
    </row>
    <row r="238" spans="1:6" s="161" customFormat="1">
      <c r="A238" s="207"/>
      <c r="F238" s="162"/>
    </row>
    <row r="239" spans="1:6" s="161" customFormat="1">
      <c r="A239" s="207"/>
      <c r="F239" s="162"/>
    </row>
    <row r="240" spans="1:6" s="161" customFormat="1">
      <c r="A240" s="207"/>
      <c r="F240" s="162"/>
    </row>
    <row r="241" spans="1:6" s="161" customFormat="1">
      <c r="A241" s="207"/>
      <c r="F241" s="162"/>
    </row>
    <row r="242" spans="1:6" s="161" customFormat="1">
      <c r="A242" s="207"/>
      <c r="F242" s="162"/>
    </row>
    <row r="243" spans="1:6" s="161" customFormat="1">
      <c r="A243" s="207"/>
      <c r="F243" s="162"/>
    </row>
    <row r="244" spans="1:6" s="161" customFormat="1">
      <c r="A244" s="207"/>
      <c r="F244" s="162"/>
    </row>
    <row r="245" spans="1:6" s="161" customFormat="1">
      <c r="A245" s="207"/>
      <c r="F245" s="162"/>
    </row>
    <row r="246" spans="1:6" s="161" customFormat="1">
      <c r="A246" s="207"/>
      <c r="F246" s="162"/>
    </row>
    <row r="247" spans="1:6" s="161" customFormat="1">
      <c r="A247" s="207"/>
      <c r="F247" s="162"/>
    </row>
    <row r="248" spans="1:6" s="161" customFormat="1">
      <c r="A248" s="207"/>
      <c r="F248" s="162"/>
    </row>
    <row r="249" spans="1:6" s="161" customFormat="1">
      <c r="A249" s="207"/>
      <c r="F249" s="162"/>
    </row>
    <row r="250" spans="1:6" s="161" customFormat="1">
      <c r="A250" s="207"/>
      <c r="F250" s="162"/>
    </row>
    <row r="251" spans="1:6" s="161" customFormat="1">
      <c r="A251" s="207"/>
      <c r="F251" s="162"/>
    </row>
    <row r="252" spans="1:6" s="161" customFormat="1">
      <c r="A252" s="207"/>
      <c r="F252" s="162"/>
    </row>
    <row r="253" spans="1:6" s="161" customFormat="1">
      <c r="A253" s="207"/>
      <c r="F253" s="162"/>
    </row>
    <row r="254" spans="1:6" s="161" customFormat="1">
      <c r="A254" s="207"/>
      <c r="F254" s="162"/>
    </row>
    <row r="255" spans="1:6" s="161" customFormat="1">
      <c r="A255" s="207"/>
      <c r="F255" s="162"/>
    </row>
    <row r="256" spans="1:6" s="161" customFormat="1">
      <c r="A256" s="207"/>
      <c r="F256" s="162"/>
    </row>
    <row r="257" spans="1:6" s="161" customFormat="1">
      <c r="A257" s="207"/>
      <c r="F257" s="162"/>
    </row>
    <row r="258" spans="1:6" s="161" customFormat="1">
      <c r="A258" s="207"/>
      <c r="F258" s="162"/>
    </row>
    <row r="259" spans="1:6" s="161" customFormat="1">
      <c r="A259" s="207"/>
      <c r="F259" s="162"/>
    </row>
    <row r="260" spans="1:6" s="161" customFormat="1">
      <c r="A260" s="207"/>
      <c r="F260" s="162"/>
    </row>
    <row r="261" spans="1:6" s="161" customFormat="1">
      <c r="A261" s="207"/>
      <c r="F261" s="162"/>
    </row>
    <row r="262" spans="1:6" s="161" customFormat="1">
      <c r="A262" s="207"/>
      <c r="F262" s="162"/>
    </row>
    <row r="263" spans="1:6" s="161" customFormat="1">
      <c r="A263" s="207"/>
      <c r="F263" s="162"/>
    </row>
    <row r="264" spans="1:6" s="161" customFormat="1">
      <c r="A264" s="207"/>
      <c r="F264" s="162"/>
    </row>
    <row r="265" spans="1:6" s="161" customFormat="1">
      <c r="A265" s="207"/>
      <c r="F265" s="162"/>
    </row>
    <row r="266" spans="1:6" s="161" customFormat="1">
      <c r="A266" s="207"/>
      <c r="F266" s="162"/>
    </row>
    <row r="267" spans="1:6" s="161" customFormat="1">
      <c r="A267" s="207"/>
      <c r="F267" s="162"/>
    </row>
    <row r="268" spans="1:6" s="161" customFormat="1">
      <c r="A268" s="207"/>
      <c r="F268" s="162"/>
    </row>
    <row r="269" spans="1:6" s="161" customFormat="1">
      <c r="A269" s="207"/>
      <c r="F269" s="162"/>
    </row>
    <row r="270" spans="1:6" s="161" customFormat="1">
      <c r="A270" s="207"/>
      <c r="F270" s="162"/>
    </row>
    <row r="271" spans="1:6" s="161" customFormat="1">
      <c r="A271" s="207"/>
      <c r="F271" s="162"/>
    </row>
    <row r="272" spans="1:6" s="161" customFormat="1">
      <c r="A272" s="207"/>
      <c r="F272" s="162"/>
    </row>
    <row r="273" spans="1:6" s="161" customFormat="1">
      <c r="A273" s="207"/>
      <c r="F273" s="162"/>
    </row>
    <row r="274" spans="1:6" s="161" customFormat="1">
      <c r="A274" s="207"/>
      <c r="F274" s="162"/>
    </row>
  </sheetData>
  <mergeCells count="37">
    <mergeCell ref="E1:F1"/>
    <mergeCell ref="E2:F2"/>
    <mergeCell ref="E3:F3"/>
    <mergeCell ref="C105:F105"/>
    <mergeCell ref="A52:A53"/>
    <mergeCell ref="B52:B53"/>
    <mergeCell ref="F52:F53"/>
    <mergeCell ref="A55:F55"/>
    <mergeCell ref="A87:F87"/>
    <mergeCell ref="C52:C53"/>
    <mergeCell ref="A78:F78"/>
    <mergeCell ref="A91:F91"/>
    <mergeCell ref="A71:F71"/>
    <mergeCell ref="C104:F104"/>
    <mergeCell ref="E52:E53"/>
    <mergeCell ref="D52:D53"/>
    <mergeCell ref="A85:F85"/>
    <mergeCell ref="A50:F50"/>
    <mergeCell ref="B40:F40"/>
    <mergeCell ref="B41:F41"/>
    <mergeCell ref="A48:F48"/>
    <mergeCell ref="B38:F38"/>
    <mergeCell ref="B30:F30"/>
    <mergeCell ref="B42:F42"/>
    <mergeCell ref="B31:F31"/>
    <mergeCell ref="B32:F32"/>
    <mergeCell ref="B39:F39"/>
    <mergeCell ref="B33:F33"/>
    <mergeCell ref="B34:F34"/>
    <mergeCell ref="B35:F35"/>
    <mergeCell ref="B36:F36"/>
    <mergeCell ref="B37:F37"/>
    <mergeCell ref="E4:F4"/>
    <mergeCell ref="E5:F5"/>
    <mergeCell ref="E6:F6"/>
    <mergeCell ref="E7:F7"/>
    <mergeCell ref="E8:F8"/>
  </mergeCells>
  <phoneticPr fontId="3" type="noConversion"/>
  <pageMargins left="1.1811023622047245" right="0.39370078740157483" top="0.78740157480314965" bottom="0.78740157480314965" header="0.39370078740157483" footer="0.19685039370078741"/>
  <pageSetup paperSize="9" scale="54" firstPageNumber="6" fitToHeight="2" orientation="portrait" useFirstPageNumber="1" verticalDpi="300" r:id="rId1"/>
  <headerFooter alignWithMargins="0">
    <oddHeader xml:space="preserve">&amp;C&amp;"Times New Roman,обычный"&amp;14 &amp;P
&amp;R&amp;"Times New Roman,обычный"&amp;14 
</oddHeader>
  </headerFooter>
  <rowBreaks count="1" manualBreakCount="1">
    <brk id="70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workbookViewId="0">
      <selection activeCell="D16" sqref="D16"/>
    </sheetView>
  </sheetViews>
  <sheetFormatPr defaultRowHeight="18.75"/>
  <cols>
    <col min="1" max="1" width="49.28515625" style="322" customWidth="1"/>
    <col min="2" max="2" width="13.85546875" style="322" customWidth="1"/>
    <col min="3" max="3" width="15" style="322" customWidth="1"/>
    <col min="4" max="4" width="16.42578125" style="322" customWidth="1"/>
    <col min="5" max="5" width="14.7109375" style="322" customWidth="1"/>
    <col min="6" max="6" width="17.5703125" style="322" customWidth="1"/>
    <col min="7" max="7" width="16" style="322" customWidth="1"/>
    <col min="8" max="8" width="18.7109375" style="322" customWidth="1"/>
    <col min="9" max="9" width="14.85546875" style="322" customWidth="1"/>
    <col min="10" max="10" width="17.42578125" style="322" customWidth="1"/>
    <col min="11" max="256" width="9.140625" style="323"/>
    <col min="257" max="257" width="49.28515625" style="323" customWidth="1"/>
    <col min="258" max="258" width="13.85546875" style="323" customWidth="1"/>
    <col min="259" max="259" width="15" style="323" customWidth="1"/>
    <col min="260" max="260" width="16.42578125" style="323" customWidth="1"/>
    <col min="261" max="261" width="14.7109375" style="323" customWidth="1"/>
    <col min="262" max="262" width="17.5703125" style="323" customWidth="1"/>
    <col min="263" max="263" width="16" style="323" customWidth="1"/>
    <col min="264" max="264" width="18.7109375" style="323" customWidth="1"/>
    <col min="265" max="265" width="14.85546875" style="323" customWidth="1"/>
    <col min="266" max="266" width="17.42578125" style="323" customWidth="1"/>
    <col min="267" max="512" width="9.140625" style="323"/>
    <col min="513" max="513" width="49.28515625" style="323" customWidth="1"/>
    <col min="514" max="514" width="13.85546875" style="323" customWidth="1"/>
    <col min="515" max="515" width="15" style="323" customWidth="1"/>
    <col min="516" max="516" width="16.42578125" style="323" customWidth="1"/>
    <col min="517" max="517" width="14.7109375" style="323" customWidth="1"/>
    <col min="518" max="518" width="17.5703125" style="323" customWidth="1"/>
    <col min="519" max="519" width="16" style="323" customWidth="1"/>
    <col min="520" max="520" width="18.7109375" style="323" customWidth="1"/>
    <col min="521" max="521" width="14.85546875" style="323" customWidth="1"/>
    <col min="522" max="522" width="17.42578125" style="323" customWidth="1"/>
    <col min="523" max="768" width="9.140625" style="323"/>
    <col min="769" max="769" width="49.28515625" style="323" customWidth="1"/>
    <col min="770" max="770" width="13.85546875" style="323" customWidth="1"/>
    <col min="771" max="771" width="15" style="323" customWidth="1"/>
    <col min="772" max="772" width="16.42578125" style="323" customWidth="1"/>
    <col min="773" max="773" width="14.7109375" style="323" customWidth="1"/>
    <col min="774" max="774" width="17.5703125" style="323" customWidth="1"/>
    <col min="775" max="775" width="16" style="323" customWidth="1"/>
    <col min="776" max="776" width="18.7109375" style="323" customWidth="1"/>
    <col min="777" max="777" width="14.85546875" style="323" customWidth="1"/>
    <col min="778" max="778" width="17.42578125" style="323" customWidth="1"/>
    <col min="779" max="1024" width="9.140625" style="323"/>
    <col min="1025" max="1025" width="49.28515625" style="323" customWidth="1"/>
    <col min="1026" max="1026" width="13.85546875" style="323" customWidth="1"/>
    <col min="1027" max="1027" width="15" style="323" customWidth="1"/>
    <col min="1028" max="1028" width="16.42578125" style="323" customWidth="1"/>
    <col min="1029" max="1029" width="14.7109375" style="323" customWidth="1"/>
    <col min="1030" max="1030" width="17.5703125" style="323" customWidth="1"/>
    <col min="1031" max="1031" width="16" style="323" customWidth="1"/>
    <col min="1032" max="1032" width="18.7109375" style="323" customWidth="1"/>
    <col min="1033" max="1033" width="14.85546875" style="323" customWidth="1"/>
    <col min="1034" max="1034" width="17.42578125" style="323" customWidth="1"/>
    <col min="1035" max="1280" width="9.140625" style="323"/>
    <col min="1281" max="1281" width="49.28515625" style="323" customWidth="1"/>
    <col min="1282" max="1282" width="13.85546875" style="323" customWidth="1"/>
    <col min="1283" max="1283" width="15" style="323" customWidth="1"/>
    <col min="1284" max="1284" width="16.42578125" style="323" customWidth="1"/>
    <col min="1285" max="1285" width="14.7109375" style="323" customWidth="1"/>
    <col min="1286" max="1286" width="17.5703125" style="323" customWidth="1"/>
    <col min="1287" max="1287" width="16" style="323" customWidth="1"/>
    <col min="1288" max="1288" width="18.7109375" style="323" customWidth="1"/>
    <col min="1289" max="1289" width="14.85546875" style="323" customWidth="1"/>
    <col min="1290" max="1290" width="17.42578125" style="323" customWidth="1"/>
    <col min="1291" max="1536" width="9.140625" style="323"/>
    <col min="1537" max="1537" width="49.28515625" style="323" customWidth="1"/>
    <col min="1538" max="1538" width="13.85546875" style="323" customWidth="1"/>
    <col min="1539" max="1539" width="15" style="323" customWidth="1"/>
    <col min="1540" max="1540" width="16.42578125" style="323" customWidth="1"/>
    <col min="1541" max="1541" width="14.7109375" style="323" customWidth="1"/>
    <col min="1542" max="1542" width="17.5703125" style="323" customWidth="1"/>
    <col min="1543" max="1543" width="16" style="323" customWidth="1"/>
    <col min="1544" max="1544" width="18.7109375" style="323" customWidth="1"/>
    <col min="1545" max="1545" width="14.85546875" style="323" customWidth="1"/>
    <col min="1546" max="1546" width="17.42578125" style="323" customWidth="1"/>
    <col min="1547" max="1792" width="9.140625" style="323"/>
    <col min="1793" max="1793" width="49.28515625" style="323" customWidth="1"/>
    <col min="1794" max="1794" width="13.85546875" style="323" customWidth="1"/>
    <col min="1795" max="1795" width="15" style="323" customWidth="1"/>
    <col min="1796" max="1796" width="16.42578125" style="323" customWidth="1"/>
    <col min="1797" max="1797" width="14.7109375" style="323" customWidth="1"/>
    <col min="1798" max="1798" width="17.5703125" style="323" customWidth="1"/>
    <col min="1799" max="1799" width="16" style="323" customWidth="1"/>
    <col min="1800" max="1800" width="18.7109375" style="323" customWidth="1"/>
    <col min="1801" max="1801" width="14.85546875" style="323" customWidth="1"/>
    <col min="1802" max="1802" width="17.42578125" style="323" customWidth="1"/>
    <col min="1803" max="2048" width="9.140625" style="323"/>
    <col min="2049" max="2049" width="49.28515625" style="323" customWidth="1"/>
    <col min="2050" max="2050" width="13.85546875" style="323" customWidth="1"/>
    <col min="2051" max="2051" width="15" style="323" customWidth="1"/>
    <col min="2052" max="2052" width="16.42578125" style="323" customWidth="1"/>
    <col min="2053" max="2053" width="14.7109375" style="323" customWidth="1"/>
    <col min="2054" max="2054" width="17.5703125" style="323" customWidth="1"/>
    <col min="2055" max="2055" width="16" style="323" customWidth="1"/>
    <col min="2056" max="2056" width="18.7109375" style="323" customWidth="1"/>
    <col min="2057" max="2057" width="14.85546875" style="323" customWidth="1"/>
    <col min="2058" max="2058" width="17.42578125" style="323" customWidth="1"/>
    <col min="2059" max="2304" width="9.140625" style="323"/>
    <col min="2305" max="2305" width="49.28515625" style="323" customWidth="1"/>
    <col min="2306" max="2306" width="13.85546875" style="323" customWidth="1"/>
    <col min="2307" max="2307" width="15" style="323" customWidth="1"/>
    <col min="2308" max="2308" width="16.42578125" style="323" customWidth="1"/>
    <col min="2309" max="2309" width="14.7109375" style="323" customWidth="1"/>
    <col min="2310" max="2310" width="17.5703125" style="323" customWidth="1"/>
    <col min="2311" max="2311" width="16" style="323" customWidth="1"/>
    <col min="2312" max="2312" width="18.7109375" style="323" customWidth="1"/>
    <col min="2313" max="2313" width="14.85546875" style="323" customWidth="1"/>
    <col min="2314" max="2314" width="17.42578125" style="323" customWidth="1"/>
    <col min="2315" max="2560" width="9.140625" style="323"/>
    <col min="2561" max="2561" width="49.28515625" style="323" customWidth="1"/>
    <col min="2562" max="2562" width="13.85546875" style="323" customWidth="1"/>
    <col min="2563" max="2563" width="15" style="323" customWidth="1"/>
    <col min="2564" max="2564" width="16.42578125" style="323" customWidth="1"/>
    <col min="2565" max="2565" width="14.7109375" style="323" customWidth="1"/>
    <col min="2566" max="2566" width="17.5703125" style="323" customWidth="1"/>
    <col min="2567" max="2567" width="16" style="323" customWidth="1"/>
    <col min="2568" max="2568" width="18.7109375" style="323" customWidth="1"/>
    <col min="2569" max="2569" width="14.85546875" style="323" customWidth="1"/>
    <col min="2570" max="2570" width="17.42578125" style="323" customWidth="1"/>
    <col min="2571" max="2816" width="9.140625" style="323"/>
    <col min="2817" max="2817" width="49.28515625" style="323" customWidth="1"/>
    <col min="2818" max="2818" width="13.85546875" style="323" customWidth="1"/>
    <col min="2819" max="2819" width="15" style="323" customWidth="1"/>
    <col min="2820" max="2820" width="16.42578125" style="323" customWidth="1"/>
    <col min="2821" max="2821" width="14.7109375" style="323" customWidth="1"/>
    <col min="2822" max="2822" width="17.5703125" style="323" customWidth="1"/>
    <col min="2823" max="2823" width="16" style="323" customWidth="1"/>
    <col min="2824" max="2824" width="18.7109375" style="323" customWidth="1"/>
    <col min="2825" max="2825" width="14.85546875" style="323" customWidth="1"/>
    <col min="2826" max="2826" width="17.42578125" style="323" customWidth="1"/>
    <col min="2827" max="3072" width="9.140625" style="323"/>
    <col min="3073" max="3073" width="49.28515625" style="323" customWidth="1"/>
    <col min="3074" max="3074" width="13.85546875" style="323" customWidth="1"/>
    <col min="3075" max="3075" width="15" style="323" customWidth="1"/>
    <col min="3076" max="3076" width="16.42578125" style="323" customWidth="1"/>
    <col min="3077" max="3077" width="14.7109375" style="323" customWidth="1"/>
    <col min="3078" max="3078" width="17.5703125" style="323" customWidth="1"/>
    <col min="3079" max="3079" width="16" style="323" customWidth="1"/>
    <col min="3080" max="3080" width="18.7109375" style="323" customWidth="1"/>
    <col min="3081" max="3081" width="14.85546875" style="323" customWidth="1"/>
    <col min="3082" max="3082" width="17.42578125" style="323" customWidth="1"/>
    <col min="3083" max="3328" width="9.140625" style="323"/>
    <col min="3329" max="3329" width="49.28515625" style="323" customWidth="1"/>
    <col min="3330" max="3330" width="13.85546875" style="323" customWidth="1"/>
    <col min="3331" max="3331" width="15" style="323" customWidth="1"/>
    <col min="3332" max="3332" width="16.42578125" style="323" customWidth="1"/>
    <col min="3333" max="3333" width="14.7109375" style="323" customWidth="1"/>
    <col min="3334" max="3334" width="17.5703125" style="323" customWidth="1"/>
    <col min="3335" max="3335" width="16" style="323" customWidth="1"/>
    <col min="3336" max="3336" width="18.7109375" style="323" customWidth="1"/>
    <col min="3337" max="3337" width="14.85546875" style="323" customWidth="1"/>
    <col min="3338" max="3338" width="17.42578125" style="323" customWidth="1"/>
    <col min="3339" max="3584" width="9.140625" style="323"/>
    <col min="3585" max="3585" width="49.28515625" style="323" customWidth="1"/>
    <col min="3586" max="3586" width="13.85546875" style="323" customWidth="1"/>
    <col min="3587" max="3587" width="15" style="323" customWidth="1"/>
    <col min="3588" max="3588" width="16.42578125" style="323" customWidth="1"/>
    <col min="3589" max="3589" width="14.7109375" style="323" customWidth="1"/>
    <col min="3590" max="3590" width="17.5703125" style="323" customWidth="1"/>
    <col min="3591" max="3591" width="16" style="323" customWidth="1"/>
    <col min="3592" max="3592" width="18.7109375" style="323" customWidth="1"/>
    <col min="3593" max="3593" width="14.85546875" style="323" customWidth="1"/>
    <col min="3594" max="3594" width="17.42578125" style="323" customWidth="1"/>
    <col min="3595" max="3840" width="9.140625" style="323"/>
    <col min="3841" max="3841" width="49.28515625" style="323" customWidth="1"/>
    <col min="3842" max="3842" width="13.85546875" style="323" customWidth="1"/>
    <col min="3843" max="3843" width="15" style="323" customWidth="1"/>
    <col min="3844" max="3844" width="16.42578125" style="323" customWidth="1"/>
    <col min="3845" max="3845" width="14.7109375" style="323" customWidth="1"/>
    <col min="3846" max="3846" width="17.5703125" style="323" customWidth="1"/>
    <col min="3847" max="3847" width="16" style="323" customWidth="1"/>
    <col min="3848" max="3848" width="18.7109375" style="323" customWidth="1"/>
    <col min="3849" max="3849" width="14.85546875" style="323" customWidth="1"/>
    <col min="3850" max="3850" width="17.42578125" style="323" customWidth="1"/>
    <col min="3851" max="4096" width="9.140625" style="323"/>
    <col min="4097" max="4097" width="49.28515625" style="323" customWidth="1"/>
    <col min="4098" max="4098" width="13.85546875" style="323" customWidth="1"/>
    <col min="4099" max="4099" width="15" style="323" customWidth="1"/>
    <col min="4100" max="4100" width="16.42578125" style="323" customWidth="1"/>
    <col min="4101" max="4101" width="14.7109375" style="323" customWidth="1"/>
    <col min="4102" max="4102" width="17.5703125" style="323" customWidth="1"/>
    <col min="4103" max="4103" width="16" style="323" customWidth="1"/>
    <col min="4104" max="4104" width="18.7109375" style="323" customWidth="1"/>
    <col min="4105" max="4105" width="14.85546875" style="323" customWidth="1"/>
    <col min="4106" max="4106" width="17.42578125" style="323" customWidth="1"/>
    <col min="4107" max="4352" width="9.140625" style="323"/>
    <col min="4353" max="4353" width="49.28515625" style="323" customWidth="1"/>
    <col min="4354" max="4354" width="13.85546875" style="323" customWidth="1"/>
    <col min="4355" max="4355" width="15" style="323" customWidth="1"/>
    <col min="4356" max="4356" width="16.42578125" style="323" customWidth="1"/>
    <col min="4357" max="4357" width="14.7109375" style="323" customWidth="1"/>
    <col min="4358" max="4358" width="17.5703125" style="323" customWidth="1"/>
    <col min="4359" max="4359" width="16" style="323" customWidth="1"/>
    <col min="4360" max="4360" width="18.7109375" style="323" customWidth="1"/>
    <col min="4361" max="4361" width="14.85546875" style="323" customWidth="1"/>
    <col min="4362" max="4362" width="17.42578125" style="323" customWidth="1"/>
    <col min="4363" max="4608" width="9.140625" style="323"/>
    <col min="4609" max="4609" width="49.28515625" style="323" customWidth="1"/>
    <col min="4610" max="4610" width="13.85546875" style="323" customWidth="1"/>
    <col min="4611" max="4611" width="15" style="323" customWidth="1"/>
    <col min="4612" max="4612" width="16.42578125" style="323" customWidth="1"/>
    <col min="4613" max="4613" width="14.7109375" style="323" customWidth="1"/>
    <col min="4614" max="4614" width="17.5703125" style="323" customWidth="1"/>
    <col min="4615" max="4615" width="16" style="323" customWidth="1"/>
    <col min="4616" max="4616" width="18.7109375" style="323" customWidth="1"/>
    <col min="4617" max="4617" width="14.85546875" style="323" customWidth="1"/>
    <col min="4618" max="4618" width="17.42578125" style="323" customWidth="1"/>
    <col min="4619" max="4864" width="9.140625" style="323"/>
    <col min="4865" max="4865" width="49.28515625" style="323" customWidth="1"/>
    <col min="4866" max="4866" width="13.85546875" style="323" customWidth="1"/>
    <col min="4867" max="4867" width="15" style="323" customWidth="1"/>
    <col min="4868" max="4868" width="16.42578125" style="323" customWidth="1"/>
    <col min="4869" max="4869" width="14.7109375" style="323" customWidth="1"/>
    <col min="4870" max="4870" width="17.5703125" style="323" customWidth="1"/>
    <col min="4871" max="4871" width="16" style="323" customWidth="1"/>
    <col min="4872" max="4872" width="18.7109375" style="323" customWidth="1"/>
    <col min="4873" max="4873" width="14.85546875" style="323" customWidth="1"/>
    <col min="4874" max="4874" width="17.42578125" style="323" customWidth="1"/>
    <col min="4875" max="5120" width="9.140625" style="323"/>
    <col min="5121" max="5121" width="49.28515625" style="323" customWidth="1"/>
    <col min="5122" max="5122" width="13.85546875" style="323" customWidth="1"/>
    <col min="5123" max="5123" width="15" style="323" customWidth="1"/>
    <col min="5124" max="5124" width="16.42578125" style="323" customWidth="1"/>
    <col min="5125" max="5125" width="14.7109375" style="323" customWidth="1"/>
    <col min="5126" max="5126" width="17.5703125" style="323" customWidth="1"/>
    <col min="5127" max="5127" width="16" style="323" customWidth="1"/>
    <col min="5128" max="5128" width="18.7109375" style="323" customWidth="1"/>
    <col min="5129" max="5129" width="14.85546875" style="323" customWidth="1"/>
    <col min="5130" max="5130" width="17.42578125" style="323" customWidth="1"/>
    <col min="5131" max="5376" width="9.140625" style="323"/>
    <col min="5377" max="5377" width="49.28515625" style="323" customWidth="1"/>
    <col min="5378" max="5378" width="13.85546875" style="323" customWidth="1"/>
    <col min="5379" max="5379" width="15" style="323" customWidth="1"/>
    <col min="5380" max="5380" width="16.42578125" style="323" customWidth="1"/>
    <col min="5381" max="5381" width="14.7109375" style="323" customWidth="1"/>
    <col min="5382" max="5382" width="17.5703125" style="323" customWidth="1"/>
    <col min="5383" max="5383" width="16" style="323" customWidth="1"/>
    <col min="5384" max="5384" width="18.7109375" style="323" customWidth="1"/>
    <col min="5385" max="5385" width="14.85546875" style="323" customWidth="1"/>
    <col min="5386" max="5386" width="17.42578125" style="323" customWidth="1"/>
    <col min="5387" max="5632" width="9.140625" style="323"/>
    <col min="5633" max="5633" width="49.28515625" style="323" customWidth="1"/>
    <col min="5634" max="5634" width="13.85546875" style="323" customWidth="1"/>
    <col min="5635" max="5635" width="15" style="323" customWidth="1"/>
    <col min="5636" max="5636" width="16.42578125" style="323" customWidth="1"/>
    <col min="5637" max="5637" width="14.7109375" style="323" customWidth="1"/>
    <col min="5638" max="5638" width="17.5703125" style="323" customWidth="1"/>
    <col min="5639" max="5639" width="16" style="323" customWidth="1"/>
    <col min="5640" max="5640" width="18.7109375" style="323" customWidth="1"/>
    <col min="5641" max="5641" width="14.85546875" style="323" customWidth="1"/>
    <col min="5642" max="5642" width="17.42578125" style="323" customWidth="1"/>
    <col min="5643" max="5888" width="9.140625" style="323"/>
    <col min="5889" max="5889" width="49.28515625" style="323" customWidth="1"/>
    <col min="5890" max="5890" width="13.85546875" style="323" customWidth="1"/>
    <col min="5891" max="5891" width="15" style="323" customWidth="1"/>
    <col min="5892" max="5892" width="16.42578125" style="323" customWidth="1"/>
    <col min="5893" max="5893" width="14.7109375" style="323" customWidth="1"/>
    <col min="5894" max="5894" width="17.5703125" style="323" customWidth="1"/>
    <col min="5895" max="5895" width="16" style="323" customWidth="1"/>
    <col min="5896" max="5896" width="18.7109375" style="323" customWidth="1"/>
    <col min="5897" max="5897" width="14.85546875" style="323" customWidth="1"/>
    <col min="5898" max="5898" width="17.42578125" style="323" customWidth="1"/>
    <col min="5899" max="6144" width="9.140625" style="323"/>
    <col min="6145" max="6145" width="49.28515625" style="323" customWidth="1"/>
    <col min="6146" max="6146" width="13.85546875" style="323" customWidth="1"/>
    <col min="6147" max="6147" width="15" style="323" customWidth="1"/>
    <col min="6148" max="6148" width="16.42578125" style="323" customWidth="1"/>
    <col min="6149" max="6149" width="14.7109375" style="323" customWidth="1"/>
    <col min="6150" max="6150" width="17.5703125" style="323" customWidth="1"/>
    <col min="6151" max="6151" width="16" style="323" customWidth="1"/>
    <col min="6152" max="6152" width="18.7109375" style="323" customWidth="1"/>
    <col min="6153" max="6153" width="14.85546875" style="323" customWidth="1"/>
    <col min="6154" max="6154" width="17.42578125" style="323" customWidth="1"/>
    <col min="6155" max="6400" width="9.140625" style="323"/>
    <col min="6401" max="6401" width="49.28515625" style="323" customWidth="1"/>
    <col min="6402" max="6402" width="13.85546875" style="323" customWidth="1"/>
    <col min="6403" max="6403" width="15" style="323" customWidth="1"/>
    <col min="6404" max="6404" width="16.42578125" style="323" customWidth="1"/>
    <col min="6405" max="6405" width="14.7109375" style="323" customWidth="1"/>
    <col min="6406" max="6406" width="17.5703125" style="323" customWidth="1"/>
    <col min="6407" max="6407" width="16" style="323" customWidth="1"/>
    <col min="6408" max="6408" width="18.7109375" style="323" customWidth="1"/>
    <col min="6409" max="6409" width="14.85546875" style="323" customWidth="1"/>
    <col min="6410" max="6410" width="17.42578125" style="323" customWidth="1"/>
    <col min="6411" max="6656" width="9.140625" style="323"/>
    <col min="6657" max="6657" width="49.28515625" style="323" customWidth="1"/>
    <col min="6658" max="6658" width="13.85546875" style="323" customWidth="1"/>
    <col min="6659" max="6659" width="15" style="323" customWidth="1"/>
    <col min="6660" max="6660" width="16.42578125" style="323" customWidth="1"/>
    <col min="6661" max="6661" width="14.7109375" style="323" customWidth="1"/>
    <col min="6662" max="6662" width="17.5703125" style="323" customWidth="1"/>
    <col min="6663" max="6663" width="16" style="323" customWidth="1"/>
    <col min="6664" max="6664" width="18.7109375" style="323" customWidth="1"/>
    <col min="6665" max="6665" width="14.85546875" style="323" customWidth="1"/>
    <col min="6666" max="6666" width="17.42578125" style="323" customWidth="1"/>
    <col min="6667" max="6912" width="9.140625" style="323"/>
    <col min="6913" max="6913" width="49.28515625" style="323" customWidth="1"/>
    <col min="6914" max="6914" width="13.85546875" style="323" customWidth="1"/>
    <col min="6915" max="6915" width="15" style="323" customWidth="1"/>
    <col min="6916" max="6916" width="16.42578125" style="323" customWidth="1"/>
    <col min="6917" max="6917" width="14.7109375" style="323" customWidth="1"/>
    <col min="6918" max="6918" width="17.5703125" style="323" customWidth="1"/>
    <col min="6919" max="6919" width="16" style="323" customWidth="1"/>
    <col min="6920" max="6920" width="18.7109375" style="323" customWidth="1"/>
    <col min="6921" max="6921" width="14.85546875" style="323" customWidth="1"/>
    <col min="6922" max="6922" width="17.42578125" style="323" customWidth="1"/>
    <col min="6923" max="7168" width="9.140625" style="323"/>
    <col min="7169" max="7169" width="49.28515625" style="323" customWidth="1"/>
    <col min="7170" max="7170" width="13.85546875" style="323" customWidth="1"/>
    <col min="7171" max="7171" width="15" style="323" customWidth="1"/>
    <col min="7172" max="7172" width="16.42578125" style="323" customWidth="1"/>
    <col min="7173" max="7173" width="14.7109375" style="323" customWidth="1"/>
    <col min="7174" max="7174" width="17.5703125" style="323" customWidth="1"/>
    <col min="7175" max="7175" width="16" style="323" customWidth="1"/>
    <col min="7176" max="7176" width="18.7109375" style="323" customWidth="1"/>
    <col min="7177" max="7177" width="14.85546875" style="323" customWidth="1"/>
    <col min="7178" max="7178" width="17.42578125" style="323" customWidth="1"/>
    <col min="7179" max="7424" width="9.140625" style="323"/>
    <col min="7425" max="7425" width="49.28515625" style="323" customWidth="1"/>
    <col min="7426" max="7426" width="13.85546875" style="323" customWidth="1"/>
    <col min="7427" max="7427" width="15" style="323" customWidth="1"/>
    <col min="7428" max="7428" width="16.42578125" style="323" customWidth="1"/>
    <col min="7429" max="7429" width="14.7109375" style="323" customWidth="1"/>
    <col min="7430" max="7430" width="17.5703125" style="323" customWidth="1"/>
    <col min="7431" max="7431" width="16" style="323" customWidth="1"/>
    <col min="7432" max="7432" width="18.7109375" style="323" customWidth="1"/>
    <col min="7433" max="7433" width="14.85546875" style="323" customWidth="1"/>
    <col min="7434" max="7434" width="17.42578125" style="323" customWidth="1"/>
    <col min="7435" max="7680" width="9.140625" style="323"/>
    <col min="7681" max="7681" width="49.28515625" style="323" customWidth="1"/>
    <col min="7682" max="7682" width="13.85546875" style="323" customWidth="1"/>
    <col min="7683" max="7683" width="15" style="323" customWidth="1"/>
    <col min="7684" max="7684" width="16.42578125" style="323" customWidth="1"/>
    <col min="7685" max="7685" width="14.7109375" style="323" customWidth="1"/>
    <col min="7686" max="7686" width="17.5703125" style="323" customWidth="1"/>
    <col min="7687" max="7687" width="16" style="323" customWidth="1"/>
    <col min="7688" max="7688" width="18.7109375" style="323" customWidth="1"/>
    <col min="7689" max="7689" width="14.85546875" style="323" customWidth="1"/>
    <col min="7690" max="7690" width="17.42578125" style="323" customWidth="1"/>
    <col min="7691" max="7936" width="9.140625" style="323"/>
    <col min="7937" max="7937" width="49.28515625" style="323" customWidth="1"/>
    <col min="7938" max="7938" width="13.85546875" style="323" customWidth="1"/>
    <col min="7939" max="7939" width="15" style="323" customWidth="1"/>
    <col min="7940" max="7940" width="16.42578125" style="323" customWidth="1"/>
    <col min="7941" max="7941" width="14.7109375" style="323" customWidth="1"/>
    <col min="7942" max="7942" width="17.5703125" style="323" customWidth="1"/>
    <col min="7943" max="7943" width="16" style="323" customWidth="1"/>
    <col min="7944" max="7944" width="18.7109375" style="323" customWidth="1"/>
    <col min="7945" max="7945" width="14.85546875" style="323" customWidth="1"/>
    <col min="7946" max="7946" width="17.42578125" style="323" customWidth="1"/>
    <col min="7947" max="8192" width="9.140625" style="323"/>
    <col min="8193" max="8193" width="49.28515625" style="323" customWidth="1"/>
    <col min="8194" max="8194" width="13.85546875" style="323" customWidth="1"/>
    <col min="8195" max="8195" width="15" style="323" customWidth="1"/>
    <col min="8196" max="8196" width="16.42578125" style="323" customWidth="1"/>
    <col min="8197" max="8197" width="14.7109375" style="323" customWidth="1"/>
    <col min="8198" max="8198" width="17.5703125" style="323" customWidth="1"/>
    <col min="8199" max="8199" width="16" style="323" customWidth="1"/>
    <col min="8200" max="8200" width="18.7109375" style="323" customWidth="1"/>
    <col min="8201" max="8201" width="14.85546875" style="323" customWidth="1"/>
    <col min="8202" max="8202" width="17.42578125" style="323" customWidth="1"/>
    <col min="8203" max="8448" width="9.140625" style="323"/>
    <col min="8449" max="8449" width="49.28515625" style="323" customWidth="1"/>
    <col min="8450" max="8450" width="13.85546875" style="323" customWidth="1"/>
    <col min="8451" max="8451" width="15" style="323" customWidth="1"/>
    <col min="8452" max="8452" width="16.42578125" style="323" customWidth="1"/>
    <col min="8453" max="8453" width="14.7109375" style="323" customWidth="1"/>
    <col min="8454" max="8454" width="17.5703125" style="323" customWidth="1"/>
    <col min="8455" max="8455" width="16" style="323" customWidth="1"/>
    <col min="8456" max="8456" width="18.7109375" style="323" customWidth="1"/>
    <col min="8457" max="8457" width="14.85546875" style="323" customWidth="1"/>
    <col min="8458" max="8458" width="17.42578125" style="323" customWidth="1"/>
    <col min="8459" max="8704" width="9.140625" style="323"/>
    <col min="8705" max="8705" width="49.28515625" style="323" customWidth="1"/>
    <col min="8706" max="8706" width="13.85546875" style="323" customWidth="1"/>
    <col min="8707" max="8707" width="15" style="323" customWidth="1"/>
    <col min="8708" max="8708" width="16.42578125" style="323" customWidth="1"/>
    <col min="8709" max="8709" width="14.7109375" style="323" customWidth="1"/>
    <col min="8710" max="8710" width="17.5703125" style="323" customWidth="1"/>
    <col min="8711" max="8711" width="16" style="323" customWidth="1"/>
    <col min="8712" max="8712" width="18.7109375" style="323" customWidth="1"/>
    <col min="8713" max="8713" width="14.85546875" style="323" customWidth="1"/>
    <col min="8714" max="8714" width="17.42578125" style="323" customWidth="1"/>
    <col min="8715" max="8960" width="9.140625" style="323"/>
    <col min="8961" max="8961" width="49.28515625" style="323" customWidth="1"/>
    <col min="8962" max="8962" width="13.85546875" style="323" customWidth="1"/>
    <col min="8963" max="8963" width="15" style="323" customWidth="1"/>
    <col min="8964" max="8964" width="16.42578125" style="323" customWidth="1"/>
    <col min="8965" max="8965" width="14.7109375" style="323" customWidth="1"/>
    <col min="8966" max="8966" width="17.5703125" style="323" customWidth="1"/>
    <col min="8967" max="8967" width="16" style="323" customWidth="1"/>
    <col min="8968" max="8968" width="18.7109375" style="323" customWidth="1"/>
    <col min="8969" max="8969" width="14.85546875" style="323" customWidth="1"/>
    <col min="8970" max="8970" width="17.42578125" style="323" customWidth="1"/>
    <col min="8971" max="9216" width="9.140625" style="323"/>
    <col min="9217" max="9217" width="49.28515625" style="323" customWidth="1"/>
    <col min="9218" max="9218" width="13.85546875" style="323" customWidth="1"/>
    <col min="9219" max="9219" width="15" style="323" customWidth="1"/>
    <col min="9220" max="9220" width="16.42578125" style="323" customWidth="1"/>
    <col min="9221" max="9221" width="14.7109375" style="323" customWidth="1"/>
    <col min="9222" max="9222" width="17.5703125" style="323" customWidth="1"/>
    <col min="9223" max="9223" width="16" style="323" customWidth="1"/>
    <col min="9224" max="9224" width="18.7109375" style="323" customWidth="1"/>
    <col min="9225" max="9225" width="14.85546875" style="323" customWidth="1"/>
    <col min="9226" max="9226" width="17.42578125" style="323" customWidth="1"/>
    <col min="9227" max="9472" width="9.140625" style="323"/>
    <col min="9473" max="9473" width="49.28515625" style="323" customWidth="1"/>
    <col min="9474" max="9474" width="13.85546875" style="323" customWidth="1"/>
    <col min="9475" max="9475" width="15" style="323" customWidth="1"/>
    <col min="9476" max="9476" width="16.42578125" style="323" customWidth="1"/>
    <col min="9477" max="9477" width="14.7109375" style="323" customWidth="1"/>
    <col min="9478" max="9478" width="17.5703125" style="323" customWidth="1"/>
    <col min="9479" max="9479" width="16" style="323" customWidth="1"/>
    <col min="9480" max="9480" width="18.7109375" style="323" customWidth="1"/>
    <col min="9481" max="9481" width="14.85546875" style="323" customWidth="1"/>
    <col min="9482" max="9482" width="17.42578125" style="323" customWidth="1"/>
    <col min="9483" max="9728" width="9.140625" style="323"/>
    <col min="9729" max="9729" width="49.28515625" style="323" customWidth="1"/>
    <col min="9730" max="9730" width="13.85546875" style="323" customWidth="1"/>
    <col min="9731" max="9731" width="15" style="323" customWidth="1"/>
    <col min="9732" max="9732" width="16.42578125" style="323" customWidth="1"/>
    <col min="9733" max="9733" width="14.7109375" style="323" customWidth="1"/>
    <col min="9734" max="9734" width="17.5703125" style="323" customWidth="1"/>
    <col min="9735" max="9735" width="16" style="323" customWidth="1"/>
    <col min="9736" max="9736" width="18.7109375" style="323" customWidth="1"/>
    <col min="9737" max="9737" width="14.85546875" style="323" customWidth="1"/>
    <col min="9738" max="9738" width="17.42578125" style="323" customWidth="1"/>
    <col min="9739" max="9984" width="9.140625" style="323"/>
    <col min="9985" max="9985" width="49.28515625" style="323" customWidth="1"/>
    <col min="9986" max="9986" width="13.85546875" style="323" customWidth="1"/>
    <col min="9987" max="9987" width="15" style="323" customWidth="1"/>
    <col min="9988" max="9988" width="16.42578125" style="323" customWidth="1"/>
    <col min="9989" max="9989" width="14.7109375" style="323" customWidth="1"/>
    <col min="9990" max="9990" width="17.5703125" style="323" customWidth="1"/>
    <col min="9991" max="9991" width="16" style="323" customWidth="1"/>
    <col min="9992" max="9992" width="18.7109375" style="323" customWidth="1"/>
    <col min="9993" max="9993" width="14.85546875" style="323" customWidth="1"/>
    <col min="9994" max="9994" width="17.42578125" style="323" customWidth="1"/>
    <col min="9995" max="10240" width="9.140625" style="323"/>
    <col min="10241" max="10241" width="49.28515625" style="323" customWidth="1"/>
    <col min="10242" max="10242" width="13.85546875" style="323" customWidth="1"/>
    <col min="10243" max="10243" width="15" style="323" customWidth="1"/>
    <col min="10244" max="10244" width="16.42578125" style="323" customWidth="1"/>
    <col min="10245" max="10245" width="14.7109375" style="323" customWidth="1"/>
    <col min="10246" max="10246" width="17.5703125" style="323" customWidth="1"/>
    <col min="10247" max="10247" width="16" style="323" customWidth="1"/>
    <col min="10248" max="10248" width="18.7109375" style="323" customWidth="1"/>
    <col min="10249" max="10249" width="14.85546875" style="323" customWidth="1"/>
    <col min="10250" max="10250" width="17.42578125" style="323" customWidth="1"/>
    <col min="10251" max="10496" width="9.140625" style="323"/>
    <col min="10497" max="10497" width="49.28515625" style="323" customWidth="1"/>
    <col min="10498" max="10498" width="13.85546875" style="323" customWidth="1"/>
    <col min="10499" max="10499" width="15" style="323" customWidth="1"/>
    <col min="10500" max="10500" width="16.42578125" style="323" customWidth="1"/>
    <col min="10501" max="10501" width="14.7109375" style="323" customWidth="1"/>
    <col min="10502" max="10502" width="17.5703125" style="323" customWidth="1"/>
    <col min="10503" max="10503" width="16" style="323" customWidth="1"/>
    <col min="10504" max="10504" width="18.7109375" style="323" customWidth="1"/>
    <col min="10505" max="10505" width="14.85546875" style="323" customWidth="1"/>
    <col min="10506" max="10506" width="17.42578125" style="323" customWidth="1"/>
    <col min="10507" max="10752" width="9.140625" style="323"/>
    <col min="10753" max="10753" width="49.28515625" style="323" customWidth="1"/>
    <col min="10754" max="10754" width="13.85546875" style="323" customWidth="1"/>
    <col min="10755" max="10755" width="15" style="323" customWidth="1"/>
    <col min="10756" max="10756" width="16.42578125" style="323" customWidth="1"/>
    <col min="10757" max="10757" width="14.7109375" style="323" customWidth="1"/>
    <col min="10758" max="10758" width="17.5703125" style="323" customWidth="1"/>
    <col min="10759" max="10759" width="16" style="323" customWidth="1"/>
    <col min="10760" max="10760" width="18.7109375" style="323" customWidth="1"/>
    <col min="10761" max="10761" width="14.85546875" style="323" customWidth="1"/>
    <col min="10762" max="10762" width="17.42578125" style="323" customWidth="1"/>
    <col min="10763" max="11008" width="9.140625" style="323"/>
    <col min="11009" max="11009" width="49.28515625" style="323" customWidth="1"/>
    <col min="11010" max="11010" width="13.85546875" style="323" customWidth="1"/>
    <col min="11011" max="11011" width="15" style="323" customWidth="1"/>
    <col min="11012" max="11012" width="16.42578125" style="323" customWidth="1"/>
    <col min="11013" max="11013" width="14.7109375" style="323" customWidth="1"/>
    <col min="11014" max="11014" width="17.5703125" style="323" customWidth="1"/>
    <col min="11015" max="11015" width="16" style="323" customWidth="1"/>
    <col min="11016" max="11016" width="18.7109375" style="323" customWidth="1"/>
    <col min="11017" max="11017" width="14.85546875" style="323" customWidth="1"/>
    <col min="11018" max="11018" width="17.42578125" style="323" customWidth="1"/>
    <col min="11019" max="11264" width="9.140625" style="323"/>
    <col min="11265" max="11265" width="49.28515625" style="323" customWidth="1"/>
    <col min="11266" max="11266" width="13.85546875" style="323" customWidth="1"/>
    <col min="11267" max="11267" width="15" style="323" customWidth="1"/>
    <col min="11268" max="11268" width="16.42578125" style="323" customWidth="1"/>
    <col min="11269" max="11269" width="14.7109375" style="323" customWidth="1"/>
    <col min="11270" max="11270" width="17.5703125" style="323" customWidth="1"/>
    <col min="11271" max="11271" width="16" style="323" customWidth="1"/>
    <col min="11272" max="11272" width="18.7109375" style="323" customWidth="1"/>
    <col min="11273" max="11273" width="14.85546875" style="323" customWidth="1"/>
    <col min="11274" max="11274" width="17.42578125" style="323" customWidth="1"/>
    <col min="11275" max="11520" width="9.140625" style="323"/>
    <col min="11521" max="11521" width="49.28515625" style="323" customWidth="1"/>
    <col min="11522" max="11522" width="13.85546875" style="323" customWidth="1"/>
    <col min="11523" max="11523" width="15" style="323" customWidth="1"/>
    <col min="11524" max="11524" width="16.42578125" style="323" customWidth="1"/>
    <col min="11525" max="11525" width="14.7109375" style="323" customWidth="1"/>
    <col min="11526" max="11526" width="17.5703125" style="323" customWidth="1"/>
    <col min="11527" max="11527" width="16" style="323" customWidth="1"/>
    <col min="11528" max="11528" width="18.7109375" style="323" customWidth="1"/>
    <col min="11529" max="11529" width="14.85546875" style="323" customWidth="1"/>
    <col min="11530" max="11530" width="17.42578125" style="323" customWidth="1"/>
    <col min="11531" max="11776" width="9.140625" style="323"/>
    <col min="11777" max="11777" width="49.28515625" style="323" customWidth="1"/>
    <col min="11778" max="11778" width="13.85546875" style="323" customWidth="1"/>
    <col min="11779" max="11779" width="15" style="323" customWidth="1"/>
    <col min="11780" max="11780" width="16.42578125" style="323" customWidth="1"/>
    <col min="11781" max="11781" width="14.7109375" style="323" customWidth="1"/>
    <col min="11782" max="11782" width="17.5703125" style="323" customWidth="1"/>
    <col min="11783" max="11783" width="16" style="323" customWidth="1"/>
    <col min="11784" max="11784" width="18.7109375" style="323" customWidth="1"/>
    <col min="11785" max="11785" width="14.85546875" style="323" customWidth="1"/>
    <col min="11786" max="11786" width="17.42578125" style="323" customWidth="1"/>
    <col min="11787" max="12032" width="9.140625" style="323"/>
    <col min="12033" max="12033" width="49.28515625" style="323" customWidth="1"/>
    <col min="12034" max="12034" width="13.85546875" style="323" customWidth="1"/>
    <col min="12035" max="12035" width="15" style="323" customWidth="1"/>
    <col min="12036" max="12036" width="16.42578125" style="323" customWidth="1"/>
    <col min="12037" max="12037" width="14.7109375" style="323" customWidth="1"/>
    <col min="12038" max="12038" width="17.5703125" style="323" customWidth="1"/>
    <col min="12039" max="12039" width="16" style="323" customWidth="1"/>
    <col min="12040" max="12040" width="18.7109375" style="323" customWidth="1"/>
    <col min="12041" max="12041" width="14.85546875" style="323" customWidth="1"/>
    <col min="12042" max="12042" width="17.42578125" style="323" customWidth="1"/>
    <col min="12043" max="12288" width="9.140625" style="323"/>
    <col min="12289" max="12289" width="49.28515625" style="323" customWidth="1"/>
    <col min="12290" max="12290" width="13.85546875" style="323" customWidth="1"/>
    <col min="12291" max="12291" width="15" style="323" customWidth="1"/>
    <col min="12292" max="12292" width="16.42578125" style="323" customWidth="1"/>
    <col min="12293" max="12293" width="14.7109375" style="323" customWidth="1"/>
    <col min="12294" max="12294" width="17.5703125" style="323" customWidth="1"/>
    <col min="12295" max="12295" width="16" style="323" customWidth="1"/>
    <col min="12296" max="12296" width="18.7109375" style="323" customWidth="1"/>
    <col min="12297" max="12297" width="14.85546875" style="323" customWidth="1"/>
    <col min="12298" max="12298" width="17.42578125" style="323" customWidth="1"/>
    <col min="12299" max="12544" width="9.140625" style="323"/>
    <col min="12545" max="12545" width="49.28515625" style="323" customWidth="1"/>
    <col min="12546" max="12546" width="13.85546875" style="323" customWidth="1"/>
    <col min="12547" max="12547" width="15" style="323" customWidth="1"/>
    <col min="12548" max="12548" width="16.42578125" style="323" customWidth="1"/>
    <col min="12549" max="12549" width="14.7109375" style="323" customWidth="1"/>
    <col min="12550" max="12550" width="17.5703125" style="323" customWidth="1"/>
    <col min="12551" max="12551" width="16" style="323" customWidth="1"/>
    <col min="12552" max="12552" width="18.7109375" style="323" customWidth="1"/>
    <col min="12553" max="12553" width="14.85546875" style="323" customWidth="1"/>
    <col min="12554" max="12554" width="17.42578125" style="323" customWidth="1"/>
    <col min="12555" max="12800" width="9.140625" style="323"/>
    <col min="12801" max="12801" width="49.28515625" style="323" customWidth="1"/>
    <col min="12802" max="12802" width="13.85546875" style="323" customWidth="1"/>
    <col min="12803" max="12803" width="15" style="323" customWidth="1"/>
    <col min="12804" max="12804" width="16.42578125" style="323" customWidth="1"/>
    <col min="12805" max="12805" width="14.7109375" style="323" customWidth="1"/>
    <col min="12806" max="12806" width="17.5703125" style="323" customWidth="1"/>
    <col min="12807" max="12807" width="16" style="323" customWidth="1"/>
    <col min="12808" max="12808" width="18.7109375" style="323" customWidth="1"/>
    <col min="12809" max="12809" width="14.85546875" style="323" customWidth="1"/>
    <col min="12810" max="12810" width="17.42578125" style="323" customWidth="1"/>
    <col min="12811" max="13056" width="9.140625" style="323"/>
    <col min="13057" max="13057" width="49.28515625" style="323" customWidth="1"/>
    <col min="13058" max="13058" width="13.85546875" style="323" customWidth="1"/>
    <col min="13059" max="13059" width="15" style="323" customWidth="1"/>
    <col min="13060" max="13060" width="16.42578125" style="323" customWidth="1"/>
    <col min="13061" max="13061" width="14.7109375" style="323" customWidth="1"/>
    <col min="13062" max="13062" width="17.5703125" style="323" customWidth="1"/>
    <col min="13063" max="13063" width="16" style="323" customWidth="1"/>
    <col min="13064" max="13064" width="18.7109375" style="323" customWidth="1"/>
    <col min="13065" max="13065" width="14.85546875" style="323" customWidth="1"/>
    <col min="13066" max="13066" width="17.42578125" style="323" customWidth="1"/>
    <col min="13067" max="13312" width="9.140625" style="323"/>
    <col min="13313" max="13313" width="49.28515625" style="323" customWidth="1"/>
    <col min="13314" max="13314" width="13.85546875" style="323" customWidth="1"/>
    <col min="13315" max="13315" width="15" style="323" customWidth="1"/>
    <col min="13316" max="13316" width="16.42578125" style="323" customWidth="1"/>
    <col min="13317" max="13317" width="14.7109375" style="323" customWidth="1"/>
    <col min="13318" max="13318" width="17.5703125" style="323" customWidth="1"/>
    <col min="13319" max="13319" width="16" style="323" customWidth="1"/>
    <col min="13320" max="13320" width="18.7109375" style="323" customWidth="1"/>
    <col min="13321" max="13321" width="14.85546875" style="323" customWidth="1"/>
    <col min="13322" max="13322" width="17.42578125" style="323" customWidth="1"/>
    <col min="13323" max="13568" width="9.140625" style="323"/>
    <col min="13569" max="13569" width="49.28515625" style="323" customWidth="1"/>
    <col min="13570" max="13570" width="13.85546875" style="323" customWidth="1"/>
    <col min="13571" max="13571" width="15" style="323" customWidth="1"/>
    <col min="13572" max="13572" width="16.42578125" style="323" customWidth="1"/>
    <col min="13573" max="13573" width="14.7109375" style="323" customWidth="1"/>
    <col min="13574" max="13574" width="17.5703125" style="323" customWidth="1"/>
    <col min="13575" max="13575" width="16" style="323" customWidth="1"/>
    <col min="13576" max="13576" width="18.7109375" style="323" customWidth="1"/>
    <col min="13577" max="13577" width="14.85546875" style="323" customWidth="1"/>
    <col min="13578" max="13578" width="17.42578125" style="323" customWidth="1"/>
    <col min="13579" max="13824" width="9.140625" style="323"/>
    <col min="13825" max="13825" width="49.28515625" style="323" customWidth="1"/>
    <col min="13826" max="13826" width="13.85546875" style="323" customWidth="1"/>
    <col min="13827" max="13827" width="15" style="323" customWidth="1"/>
    <col min="13828" max="13828" width="16.42578125" style="323" customWidth="1"/>
    <col min="13829" max="13829" width="14.7109375" style="323" customWidth="1"/>
    <col min="13830" max="13830" width="17.5703125" style="323" customWidth="1"/>
    <col min="13831" max="13831" width="16" style="323" customWidth="1"/>
    <col min="13832" max="13832" width="18.7109375" style="323" customWidth="1"/>
    <col min="13833" max="13833" width="14.85546875" style="323" customWidth="1"/>
    <col min="13834" max="13834" width="17.42578125" style="323" customWidth="1"/>
    <col min="13835" max="14080" width="9.140625" style="323"/>
    <col min="14081" max="14081" width="49.28515625" style="323" customWidth="1"/>
    <col min="14082" max="14082" width="13.85546875" style="323" customWidth="1"/>
    <col min="14083" max="14083" width="15" style="323" customWidth="1"/>
    <col min="14084" max="14084" width="16.42578125" style="323" customWidth="1"/>
    <col min="14085" max="14085" width="14.7109375" style="323" customWidth="1"/>
    <col min="14086" max="14086" width="17.5703125" style="323" customWidth="1"/>
    <col min="14087" max="14087" width="16" style="323" customWidth="1"/>
    <col min="14088" max="14088" width="18.7109375" style="323" customWidth="1"/>
    <col min="14089" max="14089" width="14.85546875" style="323" customWidth="1"/>
    <col min="14090" max="14090" width="17.42578125" style="323" customWidth="1"/>
    <col min="14091" max="14336" width="9.140625" style="323"/>
    <col min="14337" max="14337" width="49.28515625" style="323" customWidth="1"/>
    <col min="14338" max="14338" width="13.85546875" style="323" customWidth="1"/>
    <col min="14339" max="14339" width="15" style="323" customWidth="1"/>
    <col min="14340" max="14340" width="16.42578125" style="323" customWidth="1"/>
    <col min="14341" max="14341" width="14.7109375" style="323" customWidth="1"/>
    <col min="14342" max="14342" width="17.5703125" style="323" customWidth="1"/>
    <col min="14343" max="14343" width="16" style="323" customWidth="1"/>
    <col min="14344" max="14344" width="18.7109375" style="323" customWidth="1"/>
    <col min="14345" max="14345" width="14.85546875" style="323" customWidth="1"/>
    <col min="14346" max="14346" width="17.42578125" style="323" customWidth="1"/>
    <col min="14347" max="14592" width="9.140625" style="323"/>
    <col min="14593" max="14593" width="49.28515625" style="323" customWidth="1"/>
    <col min="14594" max="14594" width="13.85546875" style="323" customWidth="1"/>
    <col min="14595" max="14595" width="15" style="323" customWidth="1"/>
    <col min="14596" max="14596" width="16.42578125" style="323" customWidth="1"/>
    <col min="14597" max="14597" width="14.7109375" style="323" customWidth="1"/>
    <col min="14598" max="14598" width="17.5703125" style="323" customWidth="1"/>
    <col min="14599" max="14599" width="16" style="323" customWidth="1"/>
    <col min="14600" max="14600" width="18.7109375" style="323" customWidth="1"/>
    <col min="14601" max="14601" width="14.85546875" style="323" customWidth="1"/>
    <col min="14602" max="14602" width="17.42578125" style="323" customWidth="1"/>
    <col min="14603" max="14848" width="9.140625" style="323"/>
    <col min="14849" max="14849" width="49.28515625" style="323" customWidth="1"/>
    <col min="14850" max="14850" width="13.85546875" style="323" customWidth="1"/>
    <col min="14851" max="14851" width="15" style="323" customWidth="1"/>
    <col min="14852" max="14852" width="16.42578125" style="323" customWidth="1"/>
    <col min="14853" max="14853" width="14.7109375" style="323" customWidth="1"/>
    <col min="14854" max="14854" width="17.5703125" style="323" customWidth="1"/>
    <col min="14855" max="14855" width="16" style="323" customWidth="1"/>
    <col min="14856" max="14856" width="18.7109375" style="323" customWidth="1"/>
    <col min="14857" max="14857" width="14.85546875" style="323" customWidth="1"/>
    <col min="14858" max="14858" width="17.42578125" style="323" customWidth="1"/>
    <col min="14859" max="15104" width="9.140625" style="323"/>
    <col min="15105" max="15105" width="49.28515625" style="323" customWidth="1"/>
    <col min="15106" max="15106" width="13.85546875" style="323" customWidth="1"/>
    <col min="15107" max="15107" width="15" style="323" customWidth="1"/>
    <col min="15108" max="15108" width="16.42578125" style="323" customWidth="1"/>
    <col min="15109" max="15109" width="14.7109375" style="323" customWidth="1"/>
    <col min="15110" max="15110" width="17.5703125" style="323" customWidth="1"/>
    <col min="15111" max="15111" width="16" style="323" customWidth="1"/>
    <col min="15112" max="15112" width="18.7109375" style="323" customWidth="1"/>
    <col min="15113" max="15113" width="14.85546875" style="323" customWidth="1"/>
    <col min="15114" max="15114" width="17.42578125" style="323" customWidth="1"/>
    <col min="15115" max="15360" width="9.140625" style="323"/>
    <col min="15361" max="15361" width="49.28515625" style="323" customWidth="1"/>
    <col min="15362" max="15362" width="13.85546875" style="323" customWidth="1"/>
    <col min="15363" max="15363" width="15" style="323" customWidth="1"/>
    <col min="15364" max="15364" width="16.42578125" style="323" customWidth="1"/>
    <col min="15365" max="15365" width="14.7109375" style="323" customWidth="1"/>
    <col min="15366" max="15366" width="17.5703125" style="323" customWidth="1"/>
    <col min="15367" max="15367" width="16" style="323" customWidth="1"/>
    <col min="15368" max="15368" width="18.7109375" style="323" customWidth="1"/>
    <col min="15369" max="15369" width="14.85546875" style="323" customWidth="1"/>
    <col min="15370" max="15370" width="17.42578125" style="323" customWidth="1"/>
    <col min="15371" max="15616" width="9.140625" style="323"/>
    <col min="15617" max="15617" width="49.28515625" style="323" customWidth="1"/>
    <col min="15618" max="15618" width="13.85546875" style="323" customWidth="1"/>
    <col min="15619" max="15619" width="15" style="323" customWidth="1"/>
    <col min="15620" max="15620" width="16.42578125" style="323" customWidth="1"/>
    <col min="15621" max="15621" width="14.7109375" style="323" customWidth="1"/>
    <col min="15622" max="15622" width="17.5703125" style="323" customWidth="1"/>
    <col min="15623" max="15623" width="16" style="323" customWidth="1"/>
    <col min="15624" max="15624" width="18.7109375" style="323" customWidth="1"/>
    <col min="15625" max="15625" width="14.85546875" style="323" customWidth="1"/>
    <col min="15626" max="15626" width="17.42578125" style="323" customWidth="1"/>
    <col min="15627" max="15872" width="9.140625" style="323"/>
    <col min="15873" max="15873" width="49.28515625" style="323" customWidth="1"/>
    <col min="15874" max="15874" width="13.85546875" style="323" customWidth="1"/>
    <col min="15875" max="15875" width="15" style="323" customWidth="1"/>
    <col min="15876" max="15876" width="16.42578125" style="323" customWidth="1"/>
    <col min="15877" max="15877" width="14.7109375" style="323" customWidth="1"/>
    <col min="15878" max="15878" width="17.5703125" style="323" customWidth="1"/>
    <col min="15879" max="15879" width="16" style="323" customWidth="1"/>
    <col min="15880" max="15880" width="18.7109375" style="323" customWidth="1"/>
    <col min="15881" max="15881" width="14.85546875" style="323" customWidth="1"/>
    <col min="15882" max="15882" width="17.42578125" style="323" customWidth="1"/>
    <col min="15883" max="16128" width="9.140625" style="323"/>
    <col min="16129" max="16129" width="49.28515625" style="323" customWidth="1"/>
    <col min="16130" max="16130" width="13.85546875" style="323" customWidth="1"/>
    <col min="16131" max="16131" width="15" style="323" customWidth="1"/>
    <col min="16132" max="16132" width="16.42578125" style="323" customWidth="1"/>
    <col min="16133" max="16133" width="14.7109375" style="323" customWidth="1"/>
    <col min="16134" max="16134" width="17.5703125" style="323" customWidth="1"/>
    <col min="16135" max="16135" width="16" style="323" customWidth="1"/>
    <col min="16136" max="16136" width="18.7109375" style="323" customWidth="1"/>
    <col min="16137" max="16137" width="14.85546875" style="323" customWidth="1"/>
    <col min="16138" max="16138" width="17.42578125" style="323" customWidth="1"/>
    <col min="16139" max="16384" width="9.140625" style="323"/>
  </cols>
  <sheetData>
    <row r="1" spans="1:11">
      <c r="A1" s="336"/>
      <c r="B1" s="336"/>
      <c r="C1" s="336"/>
      <c r="D1" s="336"/>
      <c r="E1" s="336"/>
      <c r="F1" s="336"/>
      <c r="G1" s="336"/>
      <c r="H1" s="336"/>
      <c r="I1" s="322" t="s">
        <v>277</v>
      </c>
      <c r="J1" s="336"/>
      <c r="K1" s="607">
        <v>22</v>
      </c>
    </row>
    <row r="2" spans="1:11">
      <c r="A2" s="336"/>
      <c r="B2" s="336"/>
      <c r="C2" s="336"/>
      <c r="D2" s="336"/>
      <c r="E2" s="336"/>
      <c r="F2" s="336"/>
      <c r="G2" s="336"/>
      <c r="H2" s="336"/>
      <c r="I2" s="324" t="s">
        <v>476</v>
      </c>
      <c r="J2" s="336"/>
      <c r="K2" s="607"/>
    </row>
    <row r="3" spans="1:11">
      <c r="A3" s="336"/>
      <c r="B3" s="336"/>
      <c r="C3" s="336"/>
      <c r="D3" s="336"/>
      <c r="E3" s="336"/>
      <c r="F3" s="336"/>
      <c r="J3" s="336"/>
      <c r="K3" s="607"/>
    </row>
    <row r="4" spans="1:11">
      <c r="A4" s="336"/>
      <c r="B4" s="336"/>
      <c r="C4" s="336"/>
      <c r="D4" s="336"/>
      <c r="E4" s="336"/>
      <c r="F4" s="336"/>
      <c r="H4" s="324"/>
      <c r="I4" s="325"/>
      <c r="J4" s="336"/>
      <c r="K4" s="607"/>
    </row>
    <row r="5" spans="1:11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607"/>
    </row>
    <row r="6" spans="1:11">
      <c r="A6" s="611" t="s">
        <v>495</v>
      </c>
      <c r="B6" s="612"/>
      <c r="C6" s="612"/>
      <c r="D6" s="612"/>
      <c r="E6" s="612"/>
      <c r="F6" s="612"/>
      <c r="G6" s="612"/>
      <c r="H6" s="612"/>
      <c r="I6" s="612"/>
      <c r="J6" s="613"/>
      <c r="K6" s="607"/>
    </row>
    <row r="7" spans="1:11" ht="43.5" customHeight="1">
      <c r="A7" s="609" t="s">
        <v>496</v>
      </c>
      <c r="B7" s="610" t="s">
        <v>479</v>
      </c>
      <c r="C7" s="610"/>
      <c r="D7" s="610" t="s">
        <v>480</v>
      </c>
      <c r="E7" s="610"/>
      <c r="F7" s="610" t="s">
        <v>497</v>
      </c>
      <c r="G7" s="610" t="s">
        <v>498</v>
      </c>
      <c r="H7" s="610"/>
      <c r="I7" s="610" t="s">
        <v>499</v>
      </c>
      <c r="J7" s="610"/>
      <c r="K7" s="607"/>
    </row>
    <row r="8" spans="1:11" ht="122.25" customHeight="1">
      <c r="A8" s="609"/>
      <c r="B8" s="326" t="s">
        <v>485</v>
      </c>
      <c r="C8" s="337" t="s">
        <v>500</v>
      </c>
      <c r="D8" s="326" t="s">
        <v>485</v>
      </c>
      <c r="E8" s="337" t="s">
        <v>500</v>
      </c>
      <c r="F8" s="610"/>
      <c r="G8" s="326" t="s">
        <v>485</v>
      </c>
      <c r="H8" s="337" t="s">
        <v>500</v>
      </c>
      <c r="I8" s="337" t="s">
        <v>501</v>
      </c>
      <c r="J8" s="337" t="s">
        <v>502</v>
      </c>
      <c r="K8" s="607"/>
    </row>
    <row r="9" spans="1:11">
      <c r="A9" s="332" t="s">
        <v>247</v>
      </c>
      <c r="B9" s="338">
        <f>B10+B11</f>
        <v>15558</v>
      </c>
      <c r="C9" s="338">
        <f>B9/B16*100</f>
        <v>63.383035932534824</v>
      </c>
      <c r="D9" s="338">
        <f>D10+D11</f>
        <v>16502.099999999999</v>
      </c>
      <c r="E9" s="338">
        <f>D9/D16*100</f>
        <v>53.923673401366543</v>
      </c>
      <c r="F9" s="338">
        <f>F10+F11</f>
        <v>6479</v>
      </c>
      <c r="G9" s="338">
        <f>G10+G11</f>
        <v>15824.9</v>
      </c>
      <c r="H9" s="338">
        <f>G9/G16*100</f>
        <v>56.58014230040402</v>
      </c>
      <c r="I9" s="338">
        <f t="shared" ref="I9:I16" si="0">G9/B9*100</f>
        <v>101.71551613317907</v>
      </c>
      <c r="J9" s="338">
        <f t="shared" ref="J9:J16" si="1">G9/D9*100</f>
        <v>95.896279867410811</v>
      </c>
      <c r="K9" s="607"/>
    </row>
    <row r="10" spans="1:11">
      <c r="A10" s="332" t="s">
        <v>245</v>
      </c>
      <c r="B10" s="338">
        <v>15108</v>
      </c>
      <c r="C10" s="338">
        <f>B10/B16*100</f>
        <v>61.549743339036901</v>
      </c>
      <c r="D10" s="338">
        <v>16095</v>
      </c>
      <c r="E10" s="338">
        <f>D10/D16*100</f>
        <v>52.593398621690248</v>
      </c>
      <c r="F10" s="338">
        <v>6299</v>
      </c>
      <c r="G10" s="332">
        <v>15417.8</v>
      </c>
      <c r="H10" s="338">
        <f>G10/G16*100</f>
        <v>55.124602238192288</v>
      </c>
      <c r="I10" s="338">
        <f t="shared" si="0"/>
        <v>102.05056923484246</v>
      </c>
      <c r="J10" s="338">
        <f t="shared" si="1"/>
        <v>95.792482137309719</v>
      </c>
      <c r="K10" s="607"/>
    </row>
    <row r="11" spans="1:11">
      <c r="A11" s="332" t="s">
        <v>27</v>
      </c>
      <c r="B11" s="338">
        <v>450</v>
      </c>
      <c r="C11" s="338">
        <f>B11/B16*100</f>
        <v>1.8332925934979218</v>
      </c>
      <c r="D11" s="338">
        <v>407.1</v>
      </c>
      <c r="E11" s="338">
        <f>D11/D16*100</f>
        <v>1.3302747796763033</v>
      </c>
      <c r="F11" s="332">
        <v>180</v>
      </c>
      <c r="G11" s="332">
        <f>D11*1</f>
        <v>407.1</v>
      </c>
      <c r="H11" s="338">
        <f>G11/G16*100</f>
        <v>1.4555400622117347</v>
      </c>
      <c r="I11" s="338">
        <f t="shared" si="0"/>
        <v>90.466666666666669</v>
      </c>
      <c r="J11" s="338">
        <f t="shared" si="1"/>
        <v>100</v>
      </c>
      <c r="K11" s="607"/>
    </row>
    <row r="12" spans="1:11">
      <c r="A12" s="332" t="s">
        <v>5</v>
      </c>
      <c r="B12" s="338">
        <v>7022.4</v>
      </c>
      <c r="C12" s="338">
        <f>B12/B16*100</f>
        <v>28.609142019066237</v>
      </c>
      <c r="D12" s="338">
        <v>10723.8</v>
      </c>
      <c r="E12" s="338">
        <f>D12/D16*100</f>
        <v>35.042006097501201</v>
      </c>
      <c r="F12" s="332">
        <v>4175</v>
      </c>
      <c r="G12" s="332">
        <v>9161.4</v>
      </c>
      <c r="H12" s="338">
        <f>G12/G16*100</f>
        <v>32.755550788372844</v>
      </c>
      <c r="I12" s="338">
        <f t="shared" si="0"/>
        <v>130.45967190704033</v>
      </c>
      <c r="J12" s="338">
        <f t="shared" si="1"/>
        <v>85.430537682537917</v>
      </c>
      <c r="K12" s="607"/>
    </row>
    <row r="13" spans="1:11">
      <c r="A13" s="327" t="s">
        <v>6</v>
      </c>
      <c r="B13" s="338">
        <v>1511.9</v>
      </c>
      <c r="C13" s="338">
        <f>B13/B16*100</f>
        <v>6.1594557157989076</v>
      </c>
      <c r="D13" s="338">
        <v>2359.1999999999998</v>
      </c>
      <c r="E13" s="338">
        <f>D13/D16*100</f>
        <v>7.7091237047711481</v>
      </c>
      <c r="F13" s="338">
        <v>888</v>
      </c>
      <c r="G13" s="332">
        <v>2015.5</v>
      </c>
      <c r="H13" s="338">
        <f>G13/G16*100</f>
        <v>7.2061925703457401</v>
      </c>
      <c r="I13" s="338">
        <f t="shared" si="0"/>
        <v>133.30908128844499</v>
      </c>
      <c r="J13" s="338">
        <f t="shared" si="1"/>
        <v>85.431502204137004</v>
      </c>
      <c r="K13" s="607"/>
    </row>
    <row r="14" spans="1:11">
      <c r="A14" s="332" t="s">
        <v>7</v>
      </c>
      <c r="B14" s="338">
        <v>281.3</v>
      </c>
      <c r="C14" s="338">
        <f>B14/B16*100</f>
        <v>1.1460115701132567</v>
      </c>
      <c r="D14" s="338">
        <v>309.60000000000002</v>
      </c>
      <c r="E14" s="338">
        <f>D14/D16*100</f>
        <v>1.0116754404023176</v>
      </c>
      <c r="F14" s="332">
        <v>114</v>
      </c>
      <c r="G14" s="332">
        <v>309.60000000000002</v>
      </c>
      <c r="H14" s="338">
        <f>G14/G16*100</f>
        <v>1.1069398262361902</v>
      </c>
      <c r="I14" s="338">
        <f t="shared" si="0"/>
        <v>110.06043370067545</v>
      </c>
      <c r="J14" s="338">
        <f t="shared" si="1"/>
        <v>100</v>
      </c>
      <c r="K14" s="607"/>
    </row>
    <row r="15" spans="1:11">
      <c r="A15" s="332" t="s">
        <v>28</v>
      </c>
      <c r="B15" s="338">
        <f>109+63.4</f>
        <v>172.4</v>
      </c>
      <c r="C15" s="338">
        <f>B15/B16*100</f>
        <v>0.70235476248675954</v>
      </c>
      <c r="D15" s="338">
        <f>348+360</f>
        <v>708</v>
      </c>
      <c r="E15" s="338">
        <f>D15/D16*100</f>
        <v>2.3135213559587879</v>
      </c>
      <c r="F15" s="332">
        <f>69+35</f>
        <v>104</v>
      </c>
      <c r="G15" s="332">
        <f>348+309.6</f>
        <v>657.6</v>
      </c>
      <c r="H15" s="338">
        <f>G15/G16*100</f>
        <v>2.35117451464121</v>
      </c>
      <c r="I15" s="338">
        <f t="shared" si="0"/>
        <v>381.43851508120645</v>
      </c>
      <c r="J15" s="338">
        <f t="shared" si="1"/>
        <v>92.881355932203391</v>
      </c>
      <c r="K15" s="607"/>
    </row>
    <row r="16" spans="1:11">
      <c r="A16" s="332" t="s">
        <v>503</v>
      </c>
      <c r="B16" s="338">
        <f>B9+B12+B13+B14+B15</f>
        <v>24546.000000000004</v>
      </c>
      <c r="C16" s="332">
        <v>100</v>
      </c>
      <c r="D16" s="338">
        <f>D9+D12+D13+D14+D15</f>
        <v>30602.699999999997</v>
      </c>
      <c r="E16" s="332">
        <v>100</v>
      </c>
      <c r="F16" s="338">
        <f>F9+F12+F13+F14+F15</f>
        <v>11760</v>
      </c>
      <c r="G16" s="338">
        <f>G9+G12+G13+G14+G15</f>
        <v>27968.999999999996</v>
      </c>
      <c r="H16" s="332">
        <v>100</v>
      </c>
      <c r="I16" s="338">
        <f t="shared" si="0"/>
        <v>113.94524566120749</v>
      </c>
      <c r="J16" s="338">
        <f t="shared" si="1"/>
        <v>91.393896616965165</v>
      </c>
      <c r="K16" s="607"/>
    </row>
    <row r="17" spans="1:11">
      <c r="A17" s="336"/>
      <c r="B17" s="336"/>
      <c r="C17" s="336"/>
      <c r="D17" s="336"/>
      <c r="E17" s="336"/>
      <c r="F17" s="336"/>
      <c r="G17" s="336"/>
      <c r="H17" s="339"/>
      <c r="I17" s="336"/>
      <c r="J17" s="336"/>
      <c r="K17" s="607"/>
    </row>
    <row r="18" spans="1:11">
      <c r="A18" s="336"/>
      <c r="B18" s="336"/>
      <c r="C18" s="336"/>
      <c r="D18" s="336"/>
      <c r="E18" s="336"/>
      <c r="F18" s="336"/>
      <c r="G18" s="336"/>
      <c r="H18" s="336"/>
      <c r="I18" s="336"/>
      <c r="J18" s="336"/>
      <c r="K18" s="607"/>
    </row>
    <row r="19" spans="1:11">
      <c r="A19" s="336"/>
      <c r="B19" s="336"/>
      <c r="C19" s="336"/>
      <c r="D19" s="336"/>
      <c r="E19" s="336"/>
      <c r="F19" s="336"/>
      <c r="G19" s="336"/>
      <c r="H19" s="336"/>
      <c r="K19" s="607"/>
    </row>
    <row r="20" spans="1:11">
      <c r="A20" s="336"/>
      <c r="B20" s="336"/>
      <c r="C20" s="336"/>
      <c r="D20" s="336"/>
      <c r="E20" s="336"/>
      <c r="F20" s="336"/>
      <c r="G20" s="336"/>
      <c r="H20" s="336"/>
      <c r="K20" s="607"/>
    </row>
    <row r="21" spans="1:11">
      <c r="A21" s="336"/>
      <c r="B21" s="336"/>
      <c r="C21" s="336"/>
      <c r="D21" s="336"/>
      <c r="E21" s="336"/>
      <c r="F21" s="336"/>
      <c r="G21" s="336"/>
      <c r="H21" s="336"/>
      <c r="K21" s="607"/>
    </row>
    <row r="22" spans="1:11">
      <c r="A22" s="336"/>
      <c r="B22" s="336"/>
      <c r="C22" s="336"/>
      <c r="D22" s="336"/>
      <c r="E22" s="336"/>
      <c r="F22" s="336"/>
      <c r="G22" s="336"/>
      <c r="H22" s="336"/>
      <c r="K22" s="607"/>
    </row>
    <row r="23" spans="1:11">
      <c r="A23" s="336"/>
      <c r="B23" s="336"/>
      <c r="C23" s="336"/>
      <c r="D23" s="336"/>
      <c r="E23" s="336"/>
      <c r="F23" s="336"/>
      <c r="G23" s="336"/>
      <c r="H23" s="336"/>
      <c r="K23" s="607"/>
    </row>
    <row r="24" spans="1:11">
      <c r="A24" s="336"/>
      <c r="B24" s="336"/>
      <c r="C24" s="336"/>
      <c r="D24" s="336"/>
      <c r="E24" s="336"/>
      <c r="F24" s="336"/>
      <c r="G24" s="336"/>
      <c r="H24" s="336"/>
      <c r="K24" s="607"/>
    </row>
    <row r="25" spans="1:11">
      <c r="A25" s="336"/>
      <c r="B25" s="336"/>
      <c r="C25" s="336"/>
      <c r="D25" s="336"/>
      <c r="E25" s="336"/>
      <c r="F25" s="336"/>
      <c r="G25" s="336"/>
      <c r="H25" s="336"/>
      <c r="K25" s="607"/>
    </row>
    <row r="26" spans="1:11">
      <c r="A26" s="336"/>
      <c r="B26" s="336"/>
      <c r="C26" s="336"/>
      <c r="D26" s="336"/>
      <c r="E26" s="336"/>
      <c r="F26" s="336"/>
      <c r="G26" s="336"/>
      <c r="H26" s="336"/>
      <c r="K26" s="607"/>
    </row>
    <row r="27" spans="1:11">
      <c r="A27" s="336"/>
      <c r="B27" s="336"/>
      <c r="C27" s="336"/>
      <c r="D27" s="336"/>
      <c r="E27" s="336"/>
      <c r="F27" s="336"/>
      <c r="G27" s="336"/>
      <c r="H27" s="336"/>
      <c r="K27" s="607"/>
    </row>
    <row r="28" spans="1:11">
      <c r="A28" s="336"/>
      <c r="B28" s="336"/>
      <c r="C28" s="336"/>
      <c r="D28" s="336"/>
      <c r="E28" s="336"/>
      <c r="F28" s="336"/>
      <c r="G28" s="336"/>
      <c r="H28" s="336"/>
      <c r="K28" s="607"/>
    </row>
    <row r="29" spans="1:11">
      <c r="A29" s="336"/>
      <c r="B29" s="336"/>
      <c r="C29" s="336"/>
      <c r="D29" s="336"/>
      <c r="E29" s="336"/>
      <c r="F29" s="336"/>
      <c r="G29" s="336"/>
      <c r="H29" s="336"/>
      <c r="K29" s="607"/>
    </row>
    <row r="30" spans="1:11">
      <c r="A30" s="336"/>
      <c r="B30" s="336"/>
      <c r="C30" s="336"/>
      <c r="D30" s="336"/>
      <c r="E30" s="336"/>
      <c r="F30" s="336"/>
      <c r="G30" s="336"/>
      <c r="H30" s="336"/>
      <c r="K30" s="607"/>
    </row>
    <row r="31" spans="1:11">
      <c r="K31" s="607"/>
    </row>
  </sheetData>
  <mergeCells count="8">
    <mergeCell ref="K1:K31"/>
    <mergeCell ref="A6:J6"/>
    <mergeCell ref="A7:A8"/>
    <mergeCell ref="B7:C7"/>
    <mergeCell ref="D7:E7"/>
    <mergeCell ref="F7:F8"/>
    <mergeCell ref="G7:H7"/>
    <mergeCell ref="I7:J7"/>
  </mergeCells>
  <pageMargins left="0.75" right="0.75" top="1" bottom="1" header="0.5" footer="0.5"/>
  <pageSetup paperSize="9" scale="65" fitToHeight="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zoomScaleNormal="100" workbookViewId="0">
      <pane ySplit="6" topLeftCell="A16" activePane="bottomLeft" state="frozen"/>
      <selection pane="bottomLeft" activeCell="D19" sqref="D19"/>
    </sheetView>
  </sheetViews>
  <sheetFormatPr defaultRowHeight="12.75"/>
  <cols>
    <col min="1" max="1" width="59.28515625" style="323" customWidth="1"/>
    <col min="2" max="2" width="20.7109375" style="323" customWidth="1"/>
    <col min="3" max="3" width="23.28515625" style="323" customWidth="1"/>
    <col min="4" max="4" width="20.42578125" style="323" customWidth="1"/>
    <col min="5" max="5" width="20.85546875" style="323" customWidth="1"/>
    <col min="6" max="6" width="21.5703125" style="323" customWidth="1"/>
    <col min="7" max="7" width="21.42578125" style="323" customWidth="1"/>
    <col min="8" max="8" width="22.28515625" style="323" customWidth="1"/>
    <col min="9" max="9" width="10.28515625" style="323" customWidth="1"/>
    <col min="10" max="256" width="9.140625" style="323"/>
    <col min="257" max="257" width="59.28515625" style="323" customWidth="1"/>
    <col min="258" max="258" width="20.7109375" style="323" customWidth="1"/>
    <col min="259" max="259" width="23.28515625" style="323" customWidth="1"/>
    <col min="260" max="260" width="20.42578125" style="323" customWidth="1"/>
    <col min="261" max="261" width="20.85546875" style="323" customWidth="1"/>
    <col min="262" max="262" width="21.5703125" style="323" customWidth="1"/>
    <col min="263" max="263" width="21.42578125" style="323" customWidth="1"/>
    <col min="264" max="264" width="22.28515625" style="323" customWidth="1"/>
    <col min="265" max="265" width="10.28515625" style="323" customWidth="1"/>
    <col min="266" max="512" width="9.140625" style="323"/>
    <col min="513" max="513" width="59.28515625" style="323" customWidth="1"/>
    <col min="514" max="514" width="20.7109375" style="323" customWidth="1"/>
    <col min="515" max="515" width="23.28515625" style="323" customWidth="1"/>
    <col min="516" max="516" width="20.42578125" style="323" customWidth="1"/>
    <col min="517" max="517" width="20.85546875" style="323" customWidth="1"/>
    <col min="518" max="518" width="21.5703125" style="323" customWidth="1"/>
    <col min="519" max="519" width="21.42578125" style="323" customWidth="1"/>
    <col min="520" max="520" width="22.28515625" style="323" customWidth="1"/>
    <col min="521" max="521" width="10.28515625" style="323" customWidth="1"/>
    <col min="522" max="768" width="9.140625" style="323"/>
    <col min="769" max="769" width="59.28515625" style="323" customWidth="1"/>
    <col min="770" max="770" width="20.7109375" style="323" customWidth="1"/>
    <col min="771" max="771" width="23.28515625" style="323" customWidth="1"/>
    <col min="772" max="772" width="20.42578125" style="323" customWidth="1"/>
    <col min="773" max="773" width="20.85546875" style="323" customWidth="1"/>
    <col min="774" max="774" width="21.5703125" style="323" customWidth="1"/>
    <col min="775" max="775" width="21.42578125" style="323" customWidth="1"/>
    <col min="776" max="776" width="22.28515625" style="323" customWidth="1"/>
    <col min="777" max="777" width="10.28515625" style="323" customWidth="1"/>
    <col min="778" max="1024" width="9.140625" style="323"/>
    <col min="1025" max="1025" width="59.28515625" style="323" customWidth="1"/>
    <col min="1026" max="1026" width="20.7109375" style="323" customWidth="1"/>
    <col min="1027" max="1027" width="23.28515625" style="323" customWidth="1"/>
    <col min="1028" max="1028" width="20.42578125" style="323" customWidth="1"/>
    <col min="1029" max="1029" width="20.85546875" style="323" customWidth="1"/>
    <col min="1030" max="1030" width="21.5703125" style="323" customWidth="1"/>
    <col min="1031" max="1031" width="21.42578125" style="323" customWidth="1"/>
    <col min="1032" max="1032" width="22.28515625" style="323" customWidth="1"/>
    <col min="1033" max="1033" width="10.28515625" style="323" customWidth="1"/>
    <col min="1034" max="1280" width="9.140625" style="323"/>
    <col min="1281" max="1281" width="59.28515625" style="323" customWidth="1"/>
    <col min="1282" max="1282" width="20.7109375" style="323" customWidth="1"/>
    <col min="1283" max="1283" width="23.28515625" style="323" customWidth="1"/>
    <col min="1284" max="1284" width="20.42578125" style="323" customWidth="1"/>
    <col min="1285" max="1285" width="20.85546875" style="323" customWidth="1"/>
    <col min="1286" max="1286" width="21.5703125" style="323" customWidth="1"/>
    <col min="1287" max="1287" width="21.42578125" style="323" customWidth="1"/>
    <col min="1288" max="1288" width="22.28515625" style="323" customWidth="1"/>
    <col min="1289" max="1289" width="10.28515625" style="323" customWidth="1"/>
    <col min="1290" max="1536" width="9.140625" style="323"/>
    <col min="1537" max="1537" width="59.28515625" style="323" customWidth="1"/>
    <col min="1538" max="1538" width="20.7109375" style="323" customWidth="1"/>
    <col min="1539" max="1539" width="23.28515625" style="323" customWidth="1"/>
    <col min="1540" max="1540" width="20.42578125" style="323" customWidth="1"/>
    <col min="1541" max="1541" width="20.85546875" style="323" customWidth="1"/>
    <col min="1542" max="1542" width="21.5703125" style="323" customWidth="1"/>
    <col min="1543" max="1543" width="21.42578125" style="323" customWidth="1"/>
    <col min="1544" max="1544" width="22.28515625" style="323" customWidth="1"/>
    <col min="1545" max="1545" width="10.28515625" style="323" customWidth="1"/>
    <col min="1546" max="1792" width="9.140625" style="323"/>
    <col min="1793" max="1793" width="59.28515625" style="323" customWidth="1"/>
    <col min="1794" max="1794" width="20.7109375" style="323" customWidth="1"/>
    <col min="1795" max="1795" width="23.28515625" style="323" customWidth="1"/>
    <col min="1796" max="1796" width="20.42578125" style="323" customWidth="1"/>
    <col min="1797" max="1797" width="20.85546875" style="323" customWidth="1"/>
    <col min="1798" max="1798" width="21.5703125" style="323" customWidth="1"/>
    <col min="1799" max="1799" width="21.42578125" style="323" customWidth="1"/>
    <col min="1800" max="1800" width="22.28515625" style="323" customWidth="1"/>
    <col min="1801" max="1801" width="10.28515625" style="323" customWidth="1"/>
    <col min="1802" max="2048" width="9.140625" style="323"/>
    <col min="2049" max="2049" width="59.28515625" style="323" customWidth="1"/>
    <col min="2050" max="2050" width="20.7109375" style="323" customWidth="1"/>
    <col min="2051" max="2051" width="23.28515625" style="323" customWidth="1"/>
    <col min="2052" max="2052" width="20.42578125" style="323" customWidth="1"/>
    <col min="2053" max="2053" width="20.85546875" style="323" customWidth="1"/>
    <col min="2054" max="2054" width="21.5703125" style="323" customWidth="1"/>
    <col min="2055" max="2055" width="21.42578125" style="323" customWidth="1"/>
    <col min="2056" max="2056" width="22.28515625" style="323" customWidth="1"/>
    <col min="2057" max="2057" width="10.28515625" style="323" customWidth="1"/>
    <col min="2058" max="2304" width="9.140625" style="323"/>
    <col min="2305" max="2305" width="59.28515625" style="323" customWidth="1"/>
    <col min="2306" max="2306" width="20.7109375" style="323" customWidth="1"/>
    <col min="2307" max="2307" width="23.28515625" style="323" customWidth="1"/>
    <col min="2308" max="2308" width="20.42578125" style="323" customWidth="1"/>
    <col min="2309" max="2309" width="20.85546875" style="323" customWidth="1"/>
    <col min="2310" max="2310" width="21.5703125" style="323" customWidth="1"/>
    <col min="2311" max="2311" width="21.42578125" style="323" customWidth="1"/>
    <col min="2312" max="2312" width="22.28515625" style="323" customWidth="1"/>
    <col min="2313" max="2313" width="10.28515625" style="323" customWidth="1"/>
    <col min="2314" max="2560" width="9.140625" style="323"/>
    <col min="2561" max="2561" width="59.28515625" style="323" customWidth="1"/>
    <col min="2562" max="2562" width="20.7109375" style="323" customWidth="1"/>
    <col min="2563" max="2563" width="23.28515625" style="323" customWidth="1"/>
    <col min="2564" max="2564" width="20.42578125" style="323" customWidth="1"/>
    <col min="2565" max="2565" width="20.85546875" style="323" customWidth="1"/>
    <col min="2566" max="2566" width="21.5703125" style="323" customWidth="1"/>
    <col min="2567" max="2567" width="21.42578125" style="323" customWidth="1"/>
    <col min="2568" max="2568" width="22.28515625" style="323" customWidth="1"/>
    <col min="2569" max="2569" width="10.28515625" style="323" customWidth="1"/>
    <col min="2570" max="2816" width="9.140625" style="323"/>
    <col min="2817" max="2817" width="59.28515625" style="323" customWidth="1"/>
    <col min="2818" max="2818" width="20.7109375" style="323" customWidth="1"/>
    <col min="2819" max="2819" width="23.28515625" style="323" customWidth="1"/>
    <col min="2820" max="2820" width="20.42578125" style="323" customWidth="1"/>
    <col min="2821" max="2821" width="20.85546875" style="323" customWidth="1"/>
    <col min="2822" max="2822" width="21.5703125" style="323" customWidth="1"/>
    <col min="2823" max="2823" width="21.42578125" style="323" customWidth="1"/>
    <col min="2824" max="2824" width="22.28515625" style="323" customWidth="1"/>
    <col min="2825" max="2825" width="10.28515625" style="323" customWidth="1"/>
    <col min="2826" max="3072" width="9.140625" style="323"/>
    <col min="3073" max="3073" width="59.28515625" style="323" customWidth="1"/>
    <col min="3074" max="3074" width="20.7109375" style="323" customWidth="1"/>
    <col min="3075" max="3075" width="23.28515625" style="323" customWidth="1"/>
    <col min="3076" max="3076" width="20.42578125" style="323" customWidth="1"/>
    <col min="3077" max="3077" width="20.85546875" style="323" customWidth="1"/>
    <col min="3078" max="3078" width="21.5703125" style="323" customWidth="1"/>
    <col min="3079" max="3079" width="21.42578125" style="323" customWidth="1"/>
    <col min="3080" max="3080" width="22.28515625" style="323" customWidth="1"/>
    <col min="3081" max="3081" width="10.28515625" style="323" customWidth="1"/>
    <col min="3082" max="3328" width="9.140625" style="323"/>
    <col min="3329" max="3329" width="59.28515625" style="323" customWidth="1"/>
    <col min="3330" max="3330" width="20.7109375" style="323" customWidth="1"/>
    <col min="3331" max="3331" width="23.28515625" style="323" customWidth="1"/>
    <col min="3332" max="3332" width="20.42578125" style="323" customWidth="1"/>
    <col min="3333" max="3333" width="20.85546875" style="323" customWidth="1"/>
    <col min="3334" max="3334" width="21.5703125" style="323" customWidth="1"/>
    <col min="3335" max="3335" width="21.42578125" style="323" customWidth="1"/>
    <col min="3336" max="3336" width="22.28515625" style="323" customWidth="1"/>
    <col min="3337" max="3337" width="10.28515625" style="323" customWidth="1"/>
    <col min="3338" max="3584" width="9.140625" style="323"/>
    <col min="3585" max="3585" width="59.28515625" style="323" customWidth="1"/>
    <col min="3586" max="3586" width="20.7109375" style="323" customWidth="1"/>
    <col min="3587" max="3587" width="23.28515625" style="323" customWidth="1"/>
    <col min="3588" max="3588" width="20.42578125" style="323" customWidth="1"/>
    <col min="3589" max="3589" width="20.85546875" style="323" customWidth="1"/>
    <col min="3590" max="3590" width="21.5703125" style="323" customWidth="1"/>
    <col min="3591" max="3591" width="21.42578125" style="323" customWidth="1"/>
    <col min="3592" max="3592" width="22.28515625" style="323" customWidth="1"/>
    <col min="3593" max="3593" width="10.28515625" style="323" customWidth="1"/>
    <col min="3594" max="3840" width="9.140625" style="323"/>
    <col min="3841" max="3841" width="59.28515625" style="323" customWidth="1"/>
    <col min="3842" max="3842" width="20.7109375" style="323" customWidth="1"/>
    <col min="3843" max="3843" width="23.28515625" style="323" customWidth="1"/>
    <col min="3844" max="3844" width="20.42578125" style="323" customWidth="1"/>
    <col min="3845" max="3845" width="20.85546875" style="323" customWidth="1"/>
    <col min="3846" max="3846" width="21.5703125" style="323" customWidth="1"/>
    <col min="3847" max="3847" width="21.42578125" style="323" customWidth="1"/>
    <col min="3848" max="3848" width="22.28515625" style="323" customWidth="1"/>
    <col min="3849" max="3849" width="10.28515625" style="323" customWidth="1"/>
    <col min="3850" max="4096" width="9.140625" style="323"/>
    <col min="4097" max="4097" width="59.28515625" style="323" customWidth="1"/>
    <col min="4098" max="4098" width="20.7109375" style="323" customWidth="1"/>
    <col min="4099" max="4099" width="23.28515625" style="323" customWidth="1"/>
    <col min="4100" max="4100" width="20.42578125" style="323" customWidth="1"/>
    <col min="4101" max="4101" width="20.85546875" style="323" customWidth="1"/>
    <col min="4102" max="4102" width="21.5703125" style="323" customWidth="1"/>
    <col min="4103" max="4103" width="21.42578125" style="323" customWidth="1"/>
    <col min="4104" max="4104" width="22.28515625" style="323" customWidth="1"/>
    <col min="4105" max="4105" width="10.28515625" style="323" customWidth="1"/>
    <col min="4106" max="4352" width="9.140625" style="323"/>
    <col min="4353" max="4353" width="59.28515625" style="323" customWidth="1"/>
    <col min="4354" max="4354" width="20.7109375" style="323" customWidth="1"/>
    <col min="4355" max="4355" width="23.28515625" style="323" customWidth="1"/>
    <col min="4356" max="4356" width="20.42578125" style="323" customWidth="1"/>
    <col min="4357" max="4357" width="20.85546875" style="323" customWidth="1"/>
    <col min="4358" max="4358" width="21.5703125" style="323" customWidth="1"/>
    <col min="4359" max="4359" width="21.42578125" style="323" customWidth="1"/>
    <col min="4360" max="4360" width="22.28515625" style="323" customWidth="1"/>
    <col min="4361" max="4361" width="10.28515625" style="323" customWidth="1"/>
    <col min="4362" max="4608" width="9.140625" style="323"/>
    <col min="4609" max="4609" width="59.28515625" style="323" customWidth="1"/>
    <col min="4610" max="4610" width="20.7109375" style="323" customWidth="1"/>
    <col min="4611" max="4611" width="23.28515625" style="323" customWidth="1"/>
    <col min="4612" max="4612" width="20.42578125" style="323" customWidth="1"/>
    <col min="4613" max="4613" width="20.85546875" style="323" customWidth="1"/>
    <col min="4614" max="4614" width="21.5703125" style="323" customWidth="1"/>
    <col min="4615" max="4615" width="21.42578125" style="323" customWidth="1"/>
    <col min="4616" max="4616" width="22.28515625" style="323" customWidth="1"/>
    <col min="4617" max="4617" width="10.28515625" style="323" customWidth="1"/>
    <col min="4618" max="4864" width="9.140625" style="323"/>
    <col min="4865" max="4865" width="59.28515625" style="323" customWidth="1"/>
    <col min="4866" max="4866" width="20.7109375" style="323" customWidth="1"/>
    <col min="4867" max="4867" width="23.28515625" style="323" customWidth="1"/>
    <col min="4868" max="4868" width="20.42578125" style="323" customWidth="1"/>
    <col min="4869" max="4869" width="20.85546875" style="323" customWidth="1"/>
    <col min="4870" max="4870" width="21.5703125" style="323" customWidth="1"/>
    <col min="4871" max="4871" width="21.42578125" style="323" customWidth="1"/>
    <col min="4872" max="4872" width="22.28515625" style="323" customWidth="1"/>
    <col min="4873" max="4873" width="10.28515625" style="323" customWidth="1"/>
    <col min="4874" max="5120" width="9.140625" style="323"/>
    <col min="5121" max="5121" width="59.28515625" style="323" customWidth="1"/>
    <col min="5122" max="5122" width="20.7109375" style="323" customWidth="1"/>
    <col min="5123" max="5123" width="23.28515625" style="323" customWidth="1"/>
    <col min="5124" max="5124" width="20.42578125" style="323" customWidth="1"/>
    <col min="5125" max="5125" width="20.85546875" style="323" customWidth="1"/>
    <col min="5126" max="5126" width="21.5703125" style="323" customWidth="1"/>
    <col min="5127" max="5127" width="21.42578125" style="323" customWidth="1"/>
    <col min="5128" max="5128" width="22.28515625" style="323" customWidth="1"/>
    <col min="5129" max="5129" width="10.28515625" style="323" customWidth="1"/>
    <col min="5130" max="5376" width="9.140625" style="323"/>
    <col min="5377" max="5377" width="59.28515625" style="323" customWidth="1"/>
    <col min="5378" max="5378" width="20.7109375" style="323" customWidth="1"/>
    <col min="5379" max="5379" width="23.28515625" style="323" customWidth="1"/>
    <col min="5380" max="5380" width="20.42578125" style="323" customWidth="1"/>
    <col min="5381" max="5381" width="20.85546875" style="323" customWidth="1"/>
    <col min="5382" max="5382" width="21.5703125" style="323" customWidth="1"/>
    <col min="5383" max="5383" width="21.42578125" style="323" customWidth="1"/>
    <col min="5384" max="5384" width="22.28515625" style="323" customWidth="1"/>
    <col min="5385" max="5385" width="10.28515625" style="323" customWidth="1"/>
    <col min="5386" max="5632" width="9.140625" style="323"/>
    <col min="5633" max="5633" width="59.28515625" style="323" customWidth="1"/>
    <col min="5634" max="5634" width="20.7109375" style="323" customWidth="1"/>
    <col min="5635" max="5635" width="23.28515625" style="323" customWidth="1"/>
    <col min="5636" max="5636" width="20.42578125" style="323" customWidth="1"/>
    <col min="5637" max="5637" width="20.85546875" style="323" customWidth="1"/>
    <col min="5638" max="5638" width="21.5703125" style="323" customWidth="1"/>
    <col min="5639" max="5639" width="21.42578125" style="323" customWidth="1"/>
    <col min="5640" max="5640" width="22.28515625" style="323" customWidth="1"/>
    <col min="5641" max="5641" width="10.28515625" style="323" customWidth="1"/>
    <col min="5642" max="5888" width="9.140625" style="323"/>
    <col min="5889" max="5889" width="59.28515625" style="323" customWidth="1"/>
    <col min="5890" max="5890" width="20.7109375" style="323" customWidth="1"/>
    <col min="5891" max="5891" width="23.28515625" style="323" customWidth="1"/>
    <col min="5892" max="5892" width="20.42578125" style="323" customWidth="1"/>
    <col min="5893" max="5893" width="20.85546875" style="323" customWidth="1"/>
    <col min="5894" max="5894" width="21.5703125" style="323" customWidth="1"/>
    <col min="5895" max="5895" width="21.42578125" style="323" customWidth="1"/>
    <col min="5896" max="5896" width="22.28515625" style="323" customWidth="1"/>
    <col min="5897" max="5897" width="10.28515625" style="323" customWidth="1"/>
    <col min="5898" max="6144" width="9.140625" style="323"/>
    <col min="6145" max="6145" width="59.28515625" style="323" customWidth="1"/>
    <col min="6146" max="6146" width="20.7109375" style="323" customWidth="1"/>
    <col min="6147" max="6147" width="23.28515625" style="323" customWidth="1"/>
    <col min="6148" max="6148" width="20.42578125" style="323" customWidth="1"/>
    <col min="6149" max="6149" width="20.85546875" style="323" customWidth="1"/>
    <col min="6150" max="6150" width="21.5703125" style="323" customWidth="1"/>
    <col min="6151" max="6151" width="21.42578125" style="323" customWidth="1"/>
    <col min="6152" max="6152" width="22.28515625" style="323" customWidth="1"/>
    <col min="6153" max="6153" width="10.28515625" style="323" customWidth="1"/>
    <col min="6154" max="6400" width="9.140625" style="323"/>
    <col min="6401" max="6401" width="59.28515625" style="323" customWidth="1"/>
    <col min="6402" max="6402" width="20.7109375" style="323" customWidth="1"/>
    <col min="6403" max="6403" width="23.28515625" style="323" customWidth="1"/>
    <col min="6404" max="6404" width="20.42578125" style="323" customWidth="1"/>
    <col min="6405" max="6405" width="20.85546875" style="323" customWidth="1"/>
    <col min="6406" max="6406" width="21.5703125" style="323" customWidth="1"/>
    <col min="6407" max="6407" width="21.42578125" style="323" customWidth="1"/>
    <col min="6408" max="6408" width="22.28515625" style="323" customWidth="1"/>
    <col min="6409" max="6409" width="10.28515625" style="323" customWidth="1"/>
    <col min="6410" max="6656" width="9.140625" style="323"/>
    <col min="6657" max="6657" width="59.28515625" style="323" customWidth="1"/>
    <col min="6658" max="6658" width="20.7109375" style="323" customWidth="1"/>
    <col min="6659" max="6659" width="23.28515625" style="323" customWidth="1"/>
    <col min="6660" max="6660" width="20.42578125" style="323" customWidth="1"/>
    <col min="6661" max="6661" width="20.85546875" style="323" customWidth="1"/>
    <col min="6662" max="6662" width="21.5703125" style="323" customWidth="1"/>
    <col min="6663" max="6663" width="21.42578125" style="323" customWidth="1"/>
    <col min="6664" max="6664" width="22.28515625" style="323" customWidth="1"/>
    <col min="6665" max="6665" width="10.28515625" style="323" customWidth="1"/>
    <col min="6666" max="6912" width="9.140625" style="323"/>
    <col min="6913" max="6913" width="59.28515625" style="323" customWidth="1"/>
    <col min="6914" max="6914" width="20.7109375" style="323" customWidth="1"/>
    <col min="6915" max="6915" width="23.28515625" style="323" customWidth="1"/>
    <col min="6916" max="6916" width="20.42578125" style="323" customWidth="1"/>
    <col min="6917" max="6917" width="20.85546875" style="323" customWidth="1"/>
    <col min="6918" max="6918" width="21.5703125" style="323" customWidth="1"/>
    <col min="6919" max="6919" width="21.42578125" style="323" customWidth="1"/>
    <col min="6920" max="6920" width="22.28515625" style="323" customWidth="1"/>
    <col min="6921" max="6921" width="10.28515625" style="323" customWidth="1"/>
    <col min="6922" max="7168" width="9.140625" style="323"/>
    <col min="7169" max="7169" width="59.28515625" style="323" customWidth="1"/>
    <col min="7170" max="7170" width="20.7109375" style="323" customWidth="1"/>
    <col min="7171" max="7171" width="23.28515625" style="323" customWidth="1"/>
    <col min="7172" max="7172" width="20.42578125" style="323" customWidth="1"/>
    <col min="7173" max="7173" width="20.85546875" style="323" customWidth="1"/>
    <col min="7174" max="7174" width="21.5703125" style="323" customWidth="1"/>
    <col min="7175" max="7175" width="21.42578125" style="323" customWidth="1"/>
    <col min="7176" max="7176" width="22.28515625" style="323" customWidth="1"/>
    <col min="7177" max="7177" width="10.28515625" style="323" customWidth="1"/>
    <col min="7178" max="7424" width="9.140625" style="323"/>
    <col min="7425" max="7425" width="59.28515625" style="323" customWidth="1"/>
    <col min="7426" max="7426" width="20.7109375" style="323" customWidth="1"/>
    <col min="7427" max="7427" width="23.28515625" style="323" customWidth="1"/>
    <col min="7428" max="7428" width="20.42578125" style="323" customWidth="1"/>
    <col min="7429" max="7429" width="20.85546875" style="323" customWidth="1"/>
    <col min="7430" max="7430" width="21.5703125" style="323" customWidth="1"/>
    <col min="7431" max="7431" width="21.42578125" style="323" customWidth="1"/>
    <col min="7432" max="7432" width="22.28515625" style="323" customWidth="1"/>
    <col min="7433" max="7433" width="10.28515625" style="323" customWidth="1"/>
    <col min="7434" max="7680" width="9.140625" style="323"/>
    <col min="7681" max="7681" width="59.28515625" style="323" customWidth="1"/>
    <col min="7682" max="7682" width="20.7109375" style="323" customWidth="1"/>
    <col min="7683" max="7683" width="23.28515625" style="323" customWidth="1"/>
    <col min="7684" max="7684" width="20.42578125" style="323" customWidth="1"/>
    <col min="7685" max="7685" width="20.85546875" style="323" customWidth="1"/>
    <col min="7686" max="7686" width="21.5703125" style="323" customWidth="1"/>
    <col min="7687" max="7687" width="21.42578125" style="323" customWidth="1"/>
    <col min="7688" max="7688" width="22.28515625" style="323" customWidth="1"/>
    <col min="7689" max="7689" width="10.28515625" style="323" customWidth="1"/>
    <col min="7690" max="7936" width="9.140625" style="323"/>
    <col min="7937" max="7937" width="59.28515625" style="323" customWidth="1"/>
    <col min="7938" max="7938" width="20.7109375" style="323" customWidth="1"/>
    <col min="7939" max="7939" width="23.28515625" style="323" customWidth="1"/>
    <col min="7940" max="7940" width="20.42578125" style="323" customWidth="1"/>
    <col min="7941" max="7941" width="20.85546875" style="323" customWidth="1"/>
    <col min="7942" max="7942" width="21.5703125" style="323" customWidth="1"/>
    <col min="7943" max="7943" width="21.42578125" style="323" customWidth="1"/>
    <col min="7944" max="7944" width="22.28515625" style="323" customWidth="1"/>
    <col min="7945" max="7945" width="10.28515625" style="323" customWidth="1"/>
    <col min="7946" max="8192" width="9.140625" style="323"/>
    <col min="8193" max="8193" width="59.28515625" style="323" customWidth="1"/>
    <col min="8194" max="8194" width="20.7109375" style="323" customWidth="1"/>
    <col min="8195" max="8195" width="23.28515625" style="323" customWidth="1"/>
    <col min="8196" max="8196" width="20.42578125" style="323" customWidth="1"/>
    <col min="8197" max="8197" width="20.85546875" style="323" customWidth="1"/>
    <col min="8198" max="8198" width="21.5703125" style="323" customWidth="1"/>
    <col min="8199" max="8199" width="21.42578125" style="323" customWidth="1"/>
    <col min="8200" max="8200" width="22.28515625" style="323" customWidth="1"/>
    <col min="8201" max="8201" width="10.28515625" style="323" customWidth="1"/>
    <col min="8202" max="8448" width="9.140625" style="323"/>
    <col min="8449" max="8449" width="59.28515625" style="323" customWidth="1"/>
    <col min="8450" max="8450" width="20.7109375" style="323" customWidth="1"/>
    <col min="8451" max="8451" width="23.28515625" style="323" customWidth="1"/>
    <col min="8452" max="8452" width="20.42578125" style="323" customWidth="1"/>
    <col min="8453" max="8453" width="20.85546875" style="323" customWidth="1"/>
    <col min="8454" max="8454" width="21.5703125" style="323" customWidth="1"/>
    <col min="8455" max="8455" width="21.42578125" style="323" customWidth="1"/>
    <col min="8456" max="8456" width="22.28515625" style="323" customWidth="1"/>
    <col min="8457" max="8457" width="10.28515625" style="323" customWidth="1"/>
    <col min="8458" max="8704" width="9.140625" style="323"/>
    <col min="8705" max="8705" width="59.28515625" style="323" customWidth="1"/>
    <col min="8706" max="8706" width="20.7109375" style="323" customWidth="1"/>
    <col min="8707" max="8707" width="23.28515625" style="323" customWidth="1"/>
    <col min="8708" max="8708" width="20.42578125" style="323" customWidth="1"/>
    <col min="8709" max="8709" width="20.85546875" style="323" customWidth="1"/>
    <col min="8710" max="8710" width="21.5703125" style="323" customWidth="1"/>
    <col min="8711" max="8711" width="21.42578125" style="323" customWidth="1"/>
    <col min="8712" max="8712" width="22.28515625" style="323" customWidth="1"/>
    <col min="8713" max="8713" width="10.28515625" style="323" customWidth="1"/>
    <col min="8714" max="8960" width="9.140625" style="323"/>
    <col min="8961" max="8961" width="59.28515625" style="323" customWidth="1"/>
    <col min="8962" max="8962" width="20.7109375" style="323" customWidth="1"/>
    <col min="8963" max="8963" width="23.28515625" style="323" customWidth="1"/>
    <col min="8964" max="8964" width="20.42578125" style="323" customWidth="1"/>
    <col min="8965" max="8965" width="20.85546875" style="323" customWidth="1"/>
    <col min="8966" max="8966" width="21.5703125" style="323" customWidth="1"/>
    <col min="8967" max="8967" width="21.42578125" style="323" customWidth="1"/>
    <col min="8968" max="8968" width="22.28515625" style="323" customWidth="1"/>
    <col min="8969" max="8969" width="10.28515625" style="323" customWidth="1"/>
    <col min="8970" max="9216" width="9.140625" style="323"/>
    <col min="9217" max="9217" width="59.28515625" style="323" customWidth="1"/>
    <col min="9218" max="9218" width="20.7109375" style="323" customWidth="1"/>
    <col min="9219" max="9219" width="23.28515625" style="323" customWidth="1"/>
    <col min="9220" max="9220" width="20.42578125" style="323" customWidth="1"/>
    <col min="9221" max="9221" width="20.85546875" style="323" customWidth="1"/>
    <col min="9222" max="9222" width="21.5703125" style="323" customWidth="1"/>
    <col min="9223" max="9223" width="21.42578125" style="323" customWidth="1"/>
    <col min="9224" max="9224" width="22.28515625" style="323" customWidth="1"/>
    <col min="9225" max="9225" width="10.28515625" style="323" customWidth="1"/>
    <col min="9226" max="9472" width="9.140625" style="323"/>
    <col min="9473" max="9473" width="59.28515625" style="323" customWidth="1"/>
    <col min="9474" max="9474" width="20.7109375" style="323" customWidth="1"/>
    <col min="9475" max="9475" width="23.28515625" style="323" customWidth="1"/>
    <col min="9476" max="9476" width="20.42578125" style="323" customWidth="1"/>
    <col min="9477" max="9477" width="20.85546875" style="323" customWidth="1"/>
    <col min="9478" max="9478" width="21.5703125" style="323" customWidth="1"/>
    <col min="9479" max="9479" width="21.42578125" style="323" customWidth="1"/>
    <col min="9480" max="9480" width="22.28515625" style="323" customWidth="1"/>
    <col min="9481" max="9481" width="10.28515625" style="323" customWidth="1"/>
    <col min="9482" max="9728" width="9.140625" style="323"/>
    <col min="9729" max="9729" width="59.28515625" style="323" customWidth="1"/>
    <col min="9730" max="9730" width="20.7109375" style="323" customWidth="1"/>
    <col min="9731" max="9731" width="23.28515625" style="323" customWidth="1"/>
    <col min="9732" max="9732" width="20.42578125" style="323" customWidth="1"/>
    <col min="9733" max="9733" width="20.85546875" style="323" customWidth="1"/>
    <col min="9734" max="9734" width="21.5703125" style="323" customWidth="1"/>
    <col min="9735" max="9735" width="21.42578125" style="323" customWidth="1"/>
    <col min="9736" max="9736" width="22.28515625" style="323" customWidth="1"/>
    <col min="9737" max="9737" width="10.28515625" style="323" customWidth="1"/>
    <col min="9738" max="9984" width="9.140625" style="323"/>
    <col min="9985" max="9985" width="59.28515625" style="323" customWidth="1"/>
    <col min="9986" max="9986" width="20.7109375" style="323" customWidth="1"/>
    <col min="9987" max="9987" width="23.28515625" style="323" customWidth="1"/>
    <col min="9988" max="9988" width="20.42578125" style="323" customWidth="1"/>
    <col min="9989" max="9989" width="20.85546875" style="323" customWidth="1"/>
    <col min="9990" max="9990" width="21.5703125" style="323" customWidth="1"/>
    <col min="9991" max="9991" width="21.42578125" style="323" customWidth="1"/>
    <col min="9992" max="9992" width="22.28515625" style="323" customWidth="1"/>
    <col min="9993" max="9993" width="10.28515625" style="323" customWidth="1"/>
    <col min="9994" max="10240" width="9.140625" style="323"/>
    <col min="10241" max="10241" width="59.28515625" style="323" customWidth="1"/>
    <col min="10242" max="10242" width="20.7109375" style="323" customWidth="1"/>
    <col min="10243" max="10243" width="23.28515625" style="323" customWidth="1"/>
    <col min="10244" max="10244" width="20.42578125" style="323" customWidth="1"/>
    <col min="10245" max="10245" width="20.85546875" style="323" customWidth="1"/>
    <col min="10246" max="10246" width="21.5703125" style="323" customWidth="1"/>
    <col min="10247" max="10247" width="21.42578125" style="323" customWidth="1"/>
    <col min="10248" max="10248" width="22.28515625" style="323" customWidth="1"/>
    <col min="10249" max="10249" width="10.28515625" style="323" customWidth="1"/>
    <col min="10250" max="10496" width="9.140625" style="323"/>
    <col min="10497" max="10497" width="59.28515625" style="323" customWidth="1"/>
    <col min="10498" max="10498" width="20.7109375" style="323" customWidth="1"/>
    <col min="10499" max="10499" width="23.28515625" style="323" customWidth="1"/>
    <col min="10500" max="10500" width="20.42578125" style="323" customWidth="1"/>
    <col min="10501" max="10501" width="20.85546875" style="323" customWidth="1"/>
    <col min="10502" max="10502" width="21.5703125" style="323" customWidth="1"/>
    <col min="10503" max="10503" width="21.42578125" style="323" customWidth="1"/>
    <col min="10504" max="10504" width="22.28515625" style="323" customWidth="1"/>
    <col min="10505" max="10505" width="10.28515625" style="323" customWidth="1"/>
    <col min="10506" max="10752" width="9.140625" style="323"/>
    <col min="10753" max="10753" width="59.28515625" style="323" customWidth="1"/>
    <col min="10754" max="10754" width="20.7109375" style="323" customWidth="1"/>
    <col min="10755" max="10755" width="23.28515625" style="323" customWidth="1"/>
    <col min="10756" max="10756" width="20.42578125" style="323" customWidth="1"/>
    <col min="10757" max="10757" width="20.85546875" style="323" customWidth="1"/>
    <col min="10758" max="10758" width="21.5703125" style="323" customWidth="1"/>
    <col min="10759" max="10759" width="21.42578125" style="323" customWidth="1"/>
    <col min="10760" max="10760" width="22.28515625" style="323" customWidth="1"/>
    <col min="10761" max="10761" width="10.28515625" style="323" customWidth="1"/>
    <col min="10762" max="11008" width="9.140625" style="323"/>
    <col min="11009" max="11009" width="59.28515625" style="323" customWidth="1"/>
    <col min="11010" max="11010" width="20.7109375" style="323" customWidth="1"/>
    <col min="11011" max="11011" width="23.28515625" style="323" customWidth="1"/>
    <col min="11012" max="11012" width="20.42578125" style="323" customWidth="1"/>
    <col min="11013" max="11013" width="20.85546875" style="323" customWidth="1"/>
    <col min="11014" max="11014" width="21.5703125" style="323" customWidth="1"/>
    <col min="11015" max="11015" width="21.42578125" style="323" customWidth="1"/>
    <col min="11016" max="11016" width="22.28515625" style="323" customWidth="1"/>
    <col min="11017" max="11017" width="10.28515625" style="323" customWidth="1"/>
    <col min="11018" max="11264" width="9.140625" style="323"/>
    <col min="11265" max="11265" width="59.28515625" style="323" customWidth="1"/>
    <col min="11266" max="11266" width="20.7109375" style="323" customWidth="1"/>
    <col min="11267" max="11267" width="23.28515625" style="323" customWidth="1"/>
    <col min="11268" max="11268" width="20.42578125" style="323" customWidth="1"/>
    <col min="11269" max="11269" width="20.85546875" style="323" customWidth="1"/>
    <col min="11270" max="11270" width="21.5703125" style="323" customWidth="1"/>
    <col min="11271" max="11271" width="21.42578125" style="323" customWidth="1"/>
    <col min="11272" max="11272" width="22.28515625" style="323" customWidth="1"/>
    <col min="11273" max="11273" width="10.28515625" style="323" customWidth="1"/>
    <col min="11274" max="11520" width="9.140625" style="323"/>
    <col min="11521" max="11521" width="59.28515625" style="323" customWidth="1"/>
    <col min="11522" max="11522" width="20.7109375" style="323" customWidth="1"/>
    <col min="11523" max="11523" width="23.28515625" style="323" customWidth="1"/>
    <col min="11524" max="11524" width="20.42578125" style="323" customWidth="1"/>
    <col min="11525" max="11525" width="20.85546875" style="323" customWidth="1"/>
    <col min="11526" max="11526" width="21.5703125" style="323" customWidth="1"/>
    <col min="11527" max="11527" width="21.42578125" style="323" customWidth="1"/>
    <col min="11528" max="11528" width="22.28515625" style="323" customWidth="1"/>
    <col min="11529" max="11529" width="10.28515625" style="323" customWidth="1"/>
    <col min="11530" max="11776" width="9.140625" style="323"/>
    <col min="11777" max="11777" width="59.28515625" style="323" customWidth="1"/>
    <col min="11778" max="11778" width="20.7109375" style="323" customWidth="1"/>
    <col min="11779" max="11779" width="23.28515625" style="323" customWidth="1"/>
    <col min="11780" max="11780" width="20.42578125" style="323" customWidth="1"/>
    <col min="11781" max="11781" width="20.85546875" style="323" customWidth="1"/>
    <col min="11782" max="11782" width="21.5703125" style="323" customWidth="1"/>
    <col min="11783" max="11783" width="21.42578125" style="323" customWidth="1"/>
    <col min="11784" max="11784" width="22.28515625" style="323" customWidth="1"/>
    <col min="11785" max="11785" width="10.28515625" style="323" customWidth="1"/>
    <col min="11786" max="12032" width="9.140625" style="323"/>
    <col min="12033" max="12033" width="59.28515625" style="323" customWidth="1"/>
    <col min="12034" max="12034" width="20.7109375" style="323" customWidth="1"/>
    <col min="12035" max="12035" width="23.28515625" style="323" customWidth="1"/>
    <col min="12036" max="12036" width="20.42578125" style="323" customWidth="1"/>
    <col min="12037" max="12037" width="20.85546875" style="323" customWidth="1"/>
    <col min="12038" max="12038" width="21.5703125" style="323" customWidth="1"/>
    <col min="12039" max="12039" width="21.42578125" style="323" customWidth="1"/>
    <col min="12040" max="12040" width="22.28515625" style="323" customWidth="1"/>
    <col min="12041" max="12041" width="10.28515625" style="323" customWidth="1"/>
    <col min="12042" max="12288" width="9.140625" style="323"/>
    <col min="12289" max="12289" width="59.28515625" style="323" customWidth="1"/>
    <col min="12290" max="12290" width="20.7109375" style="323" customWidth="1"/>
    <col min="12291" max="12291" width="23.28515625" style="323" customWidth="1"/>
    <col min="12292" max="12292" width="20.42578125" style="323" customWidth="1"/>
    <col min="12293" max="12293" width="20.85546875" style="323" customWidth="1"/>
    <col min="12294" max="12294" width="21.5703125" style="323" customWidth="1"/>
    <col min="12295" max="12295" width="21.42578125" style="323" customWidth="1"/>
    <col min="12296" max="12296" width="22.28515625" style="323" customWidth="1"/>
    <col min="12297" max="12297" width="10.28515625" style="323" customWidth="1"/>
    <col min="12298" max="12544" width="9.140625" style="323"/>
    <col min="12545" max="12545" width="59.28515625" style="323" customWidth="1"/>
    <col min="12546" max="12546" width="20.7109375" style="323" customWidth="1"/>
    <col min="12547" max="12547" width="23.28515625" style="323" customWidth="1"/>
    <col min="12548" max="12548" width="20.42578125" style="323" customWidth="1"/>
    <col min="12549" max="12549" width="20.85546875" style="323" customWidth="1"/>
    <col min="12550" max="12550" width="21.5703125" style="323" customWidth="1"/>
    <col min="12551" max="12551" width="21.42578125" style="323" customWidth="1"/>
    <col min="12552" max="12552" width="22.28515625" style="323" customWidth="1"/>
    <col min="12553" max="12553" width="10.28515625" style="323" customWidth="1"/>
    <col min="12554" max="12800" width="9.140625" style="323"/>
    <col min="12801" max="12801" width="59.28515625" style="323" customWidth="1"/>
    <col min="12802" max="12802" width="20.7109375" style="323" customWidth="1"/>
    <col min="12803" max="12803" width="23.28515625" style="323" customWidth="1"/>
    <col min="12804" max="12804" width="20.42578125" style="323" customWidth="1"/>
    <col min="12805" max="12805" width="20.85546875" style="323" customWidth="1"/>
    <col min="12806" max="12806" width="21.5703125" style="323" customWidth="1"/>
    <col min="12807" max="12807" width="21.42578125" style="323" customWidth="1"/>
    <col min="12808" max="12808" width="22.28515625" style="323" customWidth="1"/>
    <col min="12809" max="12809" width="10.28515625" style="323" customWidth="1"/>
    <col min="12810" max="13056" width="9.140625" style="323"/>
    <col min="13057" max="13057" width="59.28515625" style="323" customWidth="1"/>
    <col min="13058" max="13058" width="20.7109375" style="323" customWidth="1"/>
    <col min="13059" max="13059" width="23.28515625" style="323" customWidth="1"/>
    <col min="13060" max="13060" width="20.42578125" style="323" customWidth="1"/>
    <col min="13061" max="13061" width="20.85546875" style="323" customWidth="1"/>
    <col min="13062" max="13062" width="21.5703125" style="323" customWidth="1"/>
    <col min="13063" max="13063" width="21.42578125" style="323" customWidth="1"/>
    <col min="13064" max="13064" width="22.28515625" style="323" customWidth="1"/>
    <col min="13065" max="13065" width="10.28515625" style="323" customWidth="1"/>
    <col min="13066" max="13312" width="9.140625" style="323"/>
    <col min="13313" max="13313" width="59.28515625" style="323" customWidth="1"/>
    <col min="13314" max="13314" width="20.7109375" style="323" customWidth="1"/>
    <col min="13315" max="13315" width="23.28515625" style="323" customWidth="1"/>
    <col min="13316" max="13316" width="20.42578125" style="323" customWidth="1"/>
    <col min="13317" max="13317" width="20.85546875" style="323" customWidth="1"/>
    <col min="13318" max="13318" width="21.5703125" style="323" customWidth="1"/>
    <col min="13319" max="13319" width="21.42578125" style="323" customWidth="1"/>
    <col min="13320" max="13320" width="22.28515625" style="323" customWidth="1"/>
    <col min="13321" max="13321" width="10.28515625" style="323" customWidth="1"/>
    <col min="13322" max="13568" width="9.140625" style="323"/>
    <col min="13569" max="13569" width="59.28515625" style="323" customWidth="1"/>
    <col min="13570" max="13570" width="20.7109375" style="323" customWidth="1"/>
    <col min="13571" max="13571" width="23.28515625" style="323" customWidth="1"/>
    <col min="13572" max="13572" width="20.42578125" style="323" customWidth="1"/>
    <col min="13573" max="13573" width="20.85546875" style="323" customWidth="1"/>
    <col min="13574" max="13574" width="21.5703125" style="323" customWidth="1"/>
    <col min="13575" max="13575" width="21.42578125" style="323" customWidth="1"/>
    <col min="13576" max="13576" width="22.28515625" style="323" customWidth="1"/>
    <col min="13577" max="13577" width="10.28515625" style="323" customWidth="1"/>
    <col min="13578" max="13824" width="9.140625" style="323"/>
    <col min="13825" max="13825" width="59.28515625" style="323" customWidth="1"/>
    <col min="13826" max="13826" width="20.7109375" style="323" customWidth="1"/>
    <col min="13827" max="13827" width="23.28515625" style="323" customWidth="1"/>
    <col min="13828" max="13828" width="20.42578125" style="323" customWidth="1"/>
    <col min="13829" max="13829" width="20.85546875" style="323" customWidth="1"/>
    <col min="13830" max="13830" width="21.5703125" style="323" customWidth="1"/>
    <col min="13831" max="13831" width="21.42578125" style="323" customWidth="1"/>
    <col min="13832" max="13832" width="22.28515625" style="323" customWidth="1"/>
    <col min="13833" max="13833" width="10.28515625" style="323" customWidth="1"/>
    <col min="13834" max="14080" width="9.140625" style="323"/>
    <col min="14081" max="14081" width="59.28515625" style="323" customWidth="1"/>
    <col min="14082" max="14082" width="20.7109375" style="323" customWidth="1"/>
    <col min="14083" max="14083" width="23.28515625" style="323" customWidth="1"/>
    <col min="14084" max="14084" width="20.42578125" style="323" customWidth="1"/>
    <col min="14085" max="14085" width="20.85546875" style="323" customWidth="1"/>
    <col min="14086" max="14086" width="21.5703125" style="323" customWidth="1"/>
    <col min="14087" max="14087" width="21.42578125" style="323" customWidth="1"/>
    <col min="14088" max="14088" width="22.28515625" style="323" customWidth="1"/>
    <col min="14089" max="14089" width="10.28515625" style="323" customWidth="1"/>
    <col min="14090" max="14336" width="9.140625" style="323"/>
    <col min="14337" max="14337" width="59.28515625" style="323" customWidth="1"/>
    <col min="14338" max="14338" width="20.7109375" style="323" customWidth="1"/>
    <col min="14339" max="14339" width="23.28515625" style="323" customWidth="1"/>
    <col min="14340" max="14340" width="20.42578125" style="323" customWidth="1"/>
    <col min="14341" max="14341" width="20.85546875" style="323" customWidth="1"/>
    <col min="14342" max="14342" width="21.5703125" style="323" customWidth="1"/>
    <col min="14343" max="14343" width="21.42578125" style="323" customWidth="1"/>
    <col min="14344" max="14344" width="22.28515625" style="323" customWidth="1"/>
    <col min="14345" max="14345" width="10.28515625" style="323" customWidth="1"/>
    <col min="14346" max="14592" width="9.140625" style="323"/>
    <col min="14593" max="14593" width="59.28515625" style="323" customWidth="1"/>
    <col min="14594" max="14594" width="20.7109375" style="323" customWidth="1"/>
    <col min="14595" max="14595" width="23.28515625" style="323" customWidth="1"/>
    <col min="14596" max="14596" width="20.42578125" style="323" customWidth="1"/>
    <col min="14597" max="14597" width="20.85546875" style="323" customWidth="1"/>
    <col min="14598" max="14598" width="21.5703125" style="323" customWidth="1"/>
    <col min="14599" max="14599" width="21.42578125" style="323" customWidth="1"/>
    <col min="14600" max="14600" width="22.28515625" style="323" customWidth="1"/>
    <col min="14601" max="14601" width="10.28515625" style="323" customWidth="1"/>
    <col min="14602" max="14848" width="9.140625" style="323"/>
    <col min="14849" max="14849" width="59.28515625" style="323" customWidth="1"/>
    <col min="14850" max="14850" width="20.7109375" style="323" customWidth="1"/>
    <col min="14851" max="14851" width="23.28515625" style="323" customWidth="1"/>
    <col min="14852" max="14852" width="20.42578125" style="323" customWidth="1"/>
    <col min="14853" max="14853" width="20.85546875" style="323" customWidth="1"/>
    <col min="14854" max="14854" width="21.5703125" style="323" customWidth="1"/>
    <col min="14855" max="14855" width="21.42578125" style="323" customWidth="1"/>
    <col min="14856" max="14856" width="22.28515625" style="323" customWidth="1"/>
    <col min="14857" max="14857" width="10.28515625" style="323" customWidth="1"/>
    <col min="14858" max="15104" width="9.140625" style="323"/>
    <col min="15105" max="15105" width="59.28515625" style="323" customWidth="1"/>
    <col min="15106" max="15106" width="20.7109375" style="323" customWidth="1"/>
    <col min="15107" max="15107" width="23.28515625" style="323" customWidth="1"/>
    <col min="15108" max="15108" width="20.42578125" style="323" customWidth="1"/>
    <col min="15109" max="15109" width="20.85546875" style="323" customWidth="1"/>
    <col min="15110" max="15110" width="21.5703125" style="323" customWidth="1"/>
    <col min="15111" max="15111" width="21.42578125" style="323" customWidth="1"/>
    <col min="15112" max="15112" width="22.28515625" style="323" customWidth="1"/>
    <col min="15113" max="15113" width="10.28515625" style="323" customWidth="1"/>
    <col min="15114" max="15360" width="9.140625" style="323"/>
    <col min="15361" max="15361" width="59.28515625" style="323" customWidth="1"/>
    <col min="15362" max="15362" width="20.7109375" style="323" customWidth="1"/>
    <col min="15363" max="15363" width="23.28515625" style="323" customWidth="1"/>
    <col min="15364" max="15364" width="20.42578125" style="323" customWidth="1"/>
    <col min="15365" max="15365" width="20.85546875" style="323" customWidth="1"/>
    <col min="15366" max="15366" width="21.5703125" style="323" customWidth="1"/>
    <col min="15367" max="15367" width="21.42578125" style="323" customWidth="1"/>
    <col min="15368" max="15368" width="22.28515625" style="323" customWidth="1"/>
    <col min="15369" max="15369" width="10.28515625" style="323" customWidth="1"/>
    <col min="15370" max="15616" width="9.140625" style="323"/>
    <col min="15617" max="15617" width="59.28515625" style="323" customWidth="1"/>
    <col min="15618" max="15618" width="20.7109375" style="323" customWidth="1"/>
    <col min="15619" max="15619" width="23.28515625" style="323" customWidth="1"/>
    <col min="15620" max="15620" width="20.42578125" style="323" customWidth="1"/>
    <col min="15621" max="15621" width="20.85546875" style="323" customWidth="1"/>
    <col min="15622" max="15622" width="21.5703125" style="323" customWidth="1"/>
    <col min="15623" max="15623" width="21.42578125" style="323" customWidth="1"/>
    <col min="15624" max="15624" width="22.28515625" style="323" customWidth="1"/>
    <col min="15625" max="15625" width="10.28515625" style="323" customWidth="1"/>
    <col min="15626" max="15872" width="9.140625" style="323"/>
    <col min="15873" max="15873" width="59.28515625" style="323" customWidth="1"/>
    <col min="15874" max="15874" width="20.7109375" style="323" customWidth="1"/>
    <col min="15875" max="15875" width="23.28515625" style="323" customWidth="1"/>
    <col min="15876" max="15876" width="20.42578125" style="323" customWidth="1"/>
    <col min="15877" max="15877" width="20.85546875" style="323" customWidth="1"/>
    <col min="15878" max="15878" width="21.5703125" style="323" customWidth="1"/>
    <col min="15879" max="15879" width="21.42578125" style="323" customWidth="1"/>
    <col min="15880" max="15880" width="22.28515625" style="323" customWidth="1"/>
    <col min="15881" max="15881" width="10.28515625" style="323" customWidth="1"/>
    <col min="15882" max="16128" width="9.140625" style="323"/>
    <col min="16129" max="16129" width="59.28515625" style="323" customWidth="1"/>
    <col min="16130" max="16130" width="20.7109375" style="323" customWidth="1"/>
    <col min="16131" max="16131" width="23.28515625" style="323" customWidth="1"/>
    <col min="16132" max="16132" width="20.42578125" style="323" customWidth="1"/>
    <col min="16133" max="16133" width="20.85546875" style="323" customWidth="1"/>
    <col min="16134" max="16134" width="21.5703125" style="323" customWidth="1"/>
    <col min="16135" max="16135" width="21.42578125" style="323" customWidth="1"/>
    <col min="16136" max="16136" width="22.28515625" style="323" customWidth="1"/>
    <col min="16137" max="16137" width="10.28515625" style="323" customWidth="1"/>
    <col min="16138" max="16384" width="9.140625" style="323"/>
  </cols>
  <sheetData>
    <row r="1" spans="1:10" ht="18.75">
      <c r="A1" s="336"/>
      <c r="B1" s="336"/>
      <c r="C1" s="336"/>
      <c r="D1" s="336"/>
      <c r="E1" s="336"/>
      <c r="F1" s="322" t="s">
        <v>278</v>
      </c>
      <c r="J1" s="335"/>
    </row>
    <row r="2" spans="1:10" ht="18.75">
      <c r="A2" s="336"/>
      <c r="B2" s="336"/>
      <c r="C2" s="336"/>
      <c r="D2" s="336"/>
      <c r="E2" s="336"/>
      <c r="F2" s="340" t="s">
        <v>476</v>
      </c>
      <c r="H2" s="325"/>
      <c r="J2" s="335"/>
    </row>
    <row r="3" spans="1:10" ht="41.25" customHeight="1">
      <c r="A3" s="336"/>
      <c r="B3" s="336"/>
      <c r="C3" s="336"/>
      <c r="D3" s="336"/>
      <c r="E3" s="336"/>
      <c r="F3" s="336"/>
      <c r="G3" s="336"/>
      <c r="H3" s="336"/>
      <c r="I3" s="335"/>
      <c r="J3" s="335"/>
    </row>
    <row r="4" spans="1:10" ht="18.75">
      <c r="A4" s="608" t="s">
        <v>504</v>
      </c>
      <c r="B4" s="608"/>
      <c r="C4" s="608"/>
      <c r="D4" s="608"/>
      <c r="E4" s="608"/>
      <c r="F4" s="608"/>
      <c r="G4" s="608"/>
      <c r="H4" s="608"/>
      <c r="I4" s="341"/>
      <c r="J4" s="341"/>
    </row>
    <row r="5" spans="1:10" ht="41.25" customHeight="1">
      <c r="A5" s="615" t="s">
        <v>496</v>
      </c>
      <c r="B5" s="616" t="s">
        <v>479</v>
      </c>
      <c r="C5" s="616"/>
      <c r="D5" s="616" t="s">
        <v>480</v>
      </c>
      <c r="E5" s="616"/>
      <c r="F5" s="616" t="s">
        <v>497</v>
      </c>
      <c r="G5" s="616" t="s">
        <v>498</v>
      </c>
      <c r="H5" s="616"/>
      <c r="I5" s="335"/>
      <c r="J5" s="335"/>
    </row>
    <row r="6" spans="1:10" ht="100.5" customHeight="1">
      <c r="A6" s="615"/>
      <c r="B6" s="326" t="s">
        <v>505</v>
      </c>
      <c r="C6" s="327" t="s">
        <v>506</v>
      </c>
      <c r="D6" s="326" t="s">
        <v>505</v>
      </c>
      <c r="E6" s="327" t="s">
        <v>506</v>
      </c>
      <c r="F6" s="616"/>
      <c r="G6" s="326" t="s">
        <v>505</v>
      </c>
      <c r="H6" s="327" t="s">
        <v>506</v>
      </c>
      <c r="I6" s="335"/>
      <c r="J6" s="335"/>
    </row>
    <row r="7" spans="1:10" ht="37.5">
      <c r="A7" s="327" t="s">
        <v>507</v>
      </c>
      <c r="B7" s="334">
        <v>29631</v>
      </c>
      <c r="C7" s="333" t="s">
        <v>508</v>
      </c>
      <c r="D7" s="334">
        <v>36011.599999999999</v>
      </c>
      <c r="E7" s="333" t="s">
        <v>508</v>
      </c>
      <c r="F7" s="334">
        <v>14369</v>
      </c>
      <c r="G7" s="334">
        <v>34105.199999999997</v>
      </c>
      <c r="H7" s="333" t="s">
        <v>508</v>
      </c>
      <c r="I7" s="335"/>
      <c r="J7" s="335"/>
    </row>
    <row r="8" spans="1:10" ht="37.5">
      <c r="A8" s="327" t="s">
        <v>509</v>
      </c>
      <c r="B8" s="334">
        <v>128</v>
      </c>
      <c r="C8" s="333" t="s">
        <v>508</v>
      </c>
      <c r="D8" s="334">
        <v>138</v>
      </c>
      <c r="E8" s="333" t="s">
        <v>508</v>
      </c>
      <c r="F8" s="334">
        <v>139</v>
      </c>
      <c r="G8" s="334">
        <v>130</v>
      </c>
      <c r="H8" s="333" t="s">
        <v>508</v>
      </c>
      <c r="I8" s="335"/>
      <c r="J8" s="335"/>
    </row>
    <row r="9" spans="1:10" ht="18.75">
      <c r="A9" s="327" t="s">
        <v>510</v>
      </c>
      <c r="B9" s="334">
        <f>B11+B19+B33</f>
        <v>28401</v>
      </c>
      <c r="C9" s="342">
        <f>B9/B7</f>
        <v>0.95848941986433123</v>
      </c>
      <c r="D9" s="334">
        <f>D11+D19</f>
        <v>33913.599999999999</v>
      </c>
      <c r="E9" s="342">
        <f>D9/D7</f>
        <v>0.94174099456841687</v>
      </c>
      <c r="F9" s="334">
        <f>F11+F19</f>
        <v>13948</v>
      </c>
      <c r="G9" s="334">
        <f>G11+G19</f>
        <v>33361.800000000003</v>
      </c>
      <c r="H9" s="342">
        <f>G9/G7</f>
        <v>0.97820273741247687</v>
      </c>
    </row>
    <row r="10" spans="1:10" ht="18.75">
      <c r="A10" s="332" t="s">
        <v>511</v>
      </c>
      <c r="B10" s="334"/>
      <c r="C10" s="342"/>
      <c r="D10" s="334"/>
      <c r="E10" s="342"/>
      <c r="F10" s="334"/>
      <c r="G10" s="334">
        <f>D10*1</f>
        <v>0</v>
      </c>
      <c r="H10" s="333"/>
    </row>
    <row r="11" spans="1:10" ht="18.75">
      <c r="A11" s="332" t="s">
        <v>512</v>
      </c>
      <c r="B11" s="343">
        <f>B12+B16+B17+B18+B15</f>
        <v>24546</v>
      </c>
      <c r="C11" s="342">
        <f>B11/B7</f>
        <v>0.82838918700010122</v>
      </c>
      <c r="D11" s="343">
        <f>D12+D15+D16+D17+D18</f>
        <v>29925.499999999996</v>
      </c>
      <c r="E11" s="342">
        <f>D11/D7</f>
        <v>0.83099612347132579</v>
      </c>
      <c r="F11" s="343">
        <f>F12+F15+F16+F17+F18</f>
        <v>11760</v>
      </c>
      <c r="G11" s="343">
        <f>G12+G15+G16+G17+G18</f>
        <v>28696</v>
      </c>
      <c r="H11" s="342">
        <f>G11/G7</f>
        <v>0.8413966198702838</v>
      </c>
    </row>
    <row r="12" spans="1:10" ht="18.75">
      <c r="A12" s="332" t="s">
        <v>513</v>
      </c>
      <c r="B12" s="334">
        <f>B14+B13</f>
        <v>15558</v>
      </c>
      <c r="C12" s="342">
        <f>B12/B7</f>
        <v>0.52505821605750735</v>
      </c>
      <c r="D12" s="334">
        <f>D14+D13</f>
        <v>15824.9</v>
      </c>
      <c r="E12" s="342">
        <f>D12/D7</f>
        <v>0.43943895855779808</v>
      </c>
      <c r="F12" s="334">
        <f>F13+F14</f>
        <v>6479</v>
      </c>
      <c r="G12" s="334">
        <f>G13+G14</f>
        <v>16502.099999999999</v>
      </c>
      <c r="H12" s="342">
        <f>G12/G7</f>
        <v>0.48385876640512299</v>
      </c>
    </row>
    <row r="13" spans="1:10" ht="18.75">
      <c r="A13" s="327" t="s">
        <v>245</v>
      </c>
      <c r="B13" s="334">
        <v>15108</v>
      </c>
      <c r="C13" s="342">
        <f>B13/B7</f>
        <v>0.50987141844689687</v>
      </c>
      <c r="D13" s="334">
        <v>15417.8</v>
      </c>
      <c r="E13" s="342">
        <f>D13/D7</f>
        <v>0.42813426784702707</v>
      </c>
      <c r="F13" s="334">
        <v>6299</v>
      </c>
      <c r="G13" s="334">
        <v>16095</v>
      </c>
      <c r="H13" s="342">
        <f>G13/G7</f>
        <v>0.47192217022624122</v>
      </c>
    </row>
    <row r="14" spans="1:10" ht="18.75">
      <c r="A14" s="332" t="s">
        <v>27</v>
      </c>
      <c r="B14" s="334">
        <v>450</v>
      </c>
      <c r="C14" s="342">
        <f>B14/B9</f>
        <v>1.5844512517164889E-2</v>
      </c>
      <c r="D14" s="334">
        <v>407.1</v>
      </c>
      <c r="E14" s="342">
        <f>D14/D9</f>
        <v>1.2004033779958484E-2</v>
      </c>
      <c r="F14" s="334">
        <v>180</v>
      </c>
      <c r="G14" s="334">
        <v>407.1</v>
      </c>
      <c r="H14" s="342">
        <f>G14/G9</f>
        <v>1.2202578997536104E-2</v>
      </c>
    </row>
    <row r="15" spans="1:10" ht="18.75">
      <c r="A15" s="332" t="s">
        <v>39</v>
      </c>
      <c r="B15" s="334">
        <v>7022.4</v>
      </c>
      <c r="C15" s="342">
        <f>B15/B7</f>
        <v>0.23699503897944718</v>
      </c>
      <c r="D15" s="334">
        <v>10723.8</v>
      </c>
      <c r="E15" s="342">
        <f>D15/D7</f>
        <v>0.29778737962212176</v>
      </c>
      <c r="F15" s="334">
        <v>4175</v>
      </c>
      <c r="G15" s="334">
        <v>9161.4</v>
      </c>
      <c r="H15" s="342">
        <f>G15/G7</f>
        <v>0.26862179374406248</v>
      </c>
    </row>
    <row r="16" spans="1:10" ht="18.75">
      <c r="A16" s="327" t="s">
        <v>40</v>
      </c>
      <c r="B16" s="334">
        <v>1511.9</v>
      </c>
      <c r="C16" s="342">
        <f>B16/B7</f>
        <v>5.1024265127737847E-2</v>
      </c>
      <c r="D16" s="334">
        <v>2359.1999999999998</v>
      </c>
      <c r="E16" s="342">
        <f>D16/D7</f>
        <v>6.5512223838985209E-2</v>
      </c>
      <c r="F16" s="334">
        <v>888</v>
      </c>
      <c r="G16" s="334">
        <v>2015.5</v>
      </c>
      <c r="H16" s="342">
        <f>G16/G7</f>
        <v>5.9096560055358134E-2</v>
      </c>
    </row>
    <row r="17" spans="1:8" ht="18.75">
      <c r="A17" s="332" t="s">
        <v>425</v>
      </c>
      <c r="B17" s="334">
        <v>281.3</v>
      </c>
      <c r="C17" s="342">
        <f>B17/B7</f>
        <v>9.4934359285883032E-3</v>
      </c>
      <c r="D17" s="334">
        <v>309.60000000000002</v>
      </c>
      <c r="E17" s="342">
        <v>0.03</v>
      </c>
      <c r="F17" s="334">
        <v>114</v>
      </c>
      <c r="G17" s="334">
        <v>309.60000000000002</v>
      </c>
      <c r="H17" s="342">
        <f>G17/G7</f>
        <v>9.077794588508499E-3</v>
      </c>
    </row>
    <row r="18" spans="1:8" ht="18.75">
      <c r="A18" s="332" t="s">
        <v>514</v>
      </c>
      <c r="B18" s="334">
        <v>172.4</v>
      </c>
      <c r="C18" s="342">
        <f>B18/B7</f>
        <v>5.8182309068205594E-3</v>
      </c>
      <c r="D18" s="334">
        <v>708</v>
      </c>
      <c r="E18" s="342">
        <f>D18/D7</f>
        <v>1.9660331670906042E-2</v>
      </c>
      <c r="F18" s="334">
        <v>104</v>
      </c>
      <c r="G18" s="334">
        <f>657.6+49.8</f>
        <v>707.4</v>
      </c>
      <c r="H18" s="342">
        <f>G18/G7</f>
        <v>2.0741705077231627E-2</v>
      </c>
    </row>
    <row r="19" spans="1:8" ht="37.5">
      <c r="A19" s="327" t="s">
        <v>515</v>
      </c>
      <c r="B19" s="343">
        <f>B20+B21+B22+B23+B24</f>
        <v>3855</v>
      </c>
      <c r="C19" s="344">
        <f>B19/B7</f>
        <v>0.13010023286423003</v>
      </c>
      <c r="D19" s="343">
        <f>D20+D21+D22+D23+D24</f>
        <v>3988.1</v>
      </c>
      <c r="E19" s="342">
        <f>D19/D7</f>
        <v>0.11074487109709094</v>
      </c>
      <c r="F19" s="343">
        <f>F20+F21+F22+F23+F24</f>
        <v>2188</v>
      </c>
      <c r="G19" s="343">
        <f>G20+G21+G22+G23+G24</f>
        <v>4665.8</v>
      </c>
      <c r="H19" s="342">
        <f>G19/G7</f>
        <v>0.13680611754219299</v>
      </c>
    </row>
    <row r="20" spans="1:8" ht="18.75">
      <c r="A20" s="332" t="s">
        <v>423</v>
      </c>
      <c r="B20" s="334">
        <v>285.5</v>
      </c>
      <c r="C20" s="344">
        <f>B20/B7</f>
        <v>9.6351793729540017E-3</v>
      </c>
      <c r="D20" s="334">
        <v>187</v>
      </c>
      <c r="E20" s="344">
        <f>D20/D7</f>
        <v>5.1927712181630368E-3</v>
      </c>
      <c r="F20" s="334">
        <v>204</v>
      </c>
      <c r="G20" s="334">
        <v>180.8</v>
      </c>
      <c r="H20" s="344">
        <f>G20/G7</f>
        <v>5.301244385020467E-3</v>
      </c>
    </row>
    <row r="21" spans="1:8" ht="18.75">
      <c r="A21" s="332" t="s">
        <v>39</v>
      </c>
      <c r="B21" s="334">
        <v>1908.1</v>
      </c>
      <c r="C21" s="342">
        <f>B21/B7</f>
        <v>6.4395396712902023E-2</v>
      </c>
      <c r="D21" s="334">
        <v>2089</v>
      </c>
      <c r="E21" s="342">
        <f>D21/D7</f>
        <v>5.8009085961190282E-2</v>
      </c>
      <c r="F21" s="334">
        <v>1032.2</v>
      </c>
      <c r="G21" s="334">
        <v>2550</v>
      </c>
      <c r="H21" s="342">
        <f>G21/G7</f>
        <v>7.4768656978994416E-2</v>
      </c>
    </row>
    <row r="22" spans="1:8" ht="18.75">
      <c r="A22" s="327" t="s">
        <v>40</v>
      </c>
      <c r="B22" s="334">
        <v>414</v>
      </c>
      <c r="C22" s="342">
        <f>B22/B7</f>
        <v>1.3971853801761669E-2</v>
      </c>
      <c r="D22" s="334">
        <v>459.6</v>
      </c>
      <c r="E22" s="342">
        <f>D22/D7</f>
        <v>1.2762554288062736E-2</v>
      </c>
      <c r="F22" s="334">
        <v>223</v>
      </c>
      <c r="G22" s="334">
        <v>561</v>
      </c>
      <c r="H22" s="342">
        <f>G22/G7</f>
        <v>1.6449104535378772E-2</v>
      </c>
    </row>
    <row r="23" spans="1:8" ht="18.75">
      <c r="A23" s="332" t="s">
        <v>63</v>
      </c>
      <c r="B23" s="334">
        <v>1161.2</v>
      </c>
      <c r="C23" s="344">
        <f>B23/B7</f>
        <v>3.9188687523202051E-2</v>
      </c>
      <c r="D23" s="334">
        <v>1168.5</v>
      </c>
      <c r="E23" s="344">
        <f>D23/D7</f>
        <v>3.2447877906008067E-2</v>
      </c>
      <c r="F23" s="334">
        <v>665.1</v>
      </c>
      <c r="G23" s="334">
        <v>1290</v>
      </c>
      <c r="H23" s="344">
        <f>G23/G7</f>
        <v>3.7824144118785409E-2</v>
      </c>
    </row>
    <row r="24" spans="1:8" ht="18.75">
      <c r="A24" s="332" t="s">
        <v>514</v>
      </c>
      <c r="B24" s="334">
        <v>86.2</v>
      </c>
      <c r="C24" s="342">
        <f>B24/B7</f>
        <v>2.9091154534102797E-3</v>
      </c>
      <c r="D24" s="334">
        <v>84</v>
      </c>
      <c r="E24" s="342">
        <f>D24/D7</f>
        <v>2.3325817236668185E-3</v>
      </c>
      <c r="F24" s="334">
        <v>63.7</v>
      </c>
      <c r="G24" s="334">
        <f>D24*1</f>
        <v>84</v>
      </c>
      <c r="H24" s="342">
        <f>G24/G7</f>
        <v>2.4629675240139337E-3</v>
      </c>
    </row>
    <row r="25" spans="1:8" ht="18.75">
      <c r="A25" s="332" t="s">
        <v>516</v>
      </c>
      <c r="B25" s="342" t="s">
        <v>300</v>
      </c>
      <c r="C25" s="342" t="s">
        <v>300</v>
      </c>
      <c r="D25" s="334" t="s">
        <v>300</v>
      </c>
      <c r="E25" s="342" t="s">
        <v>300</v>
      </c>
      <c r="F25" s="334" t="s">
        <v>300</v>
      </c>
      <c r="G25" s="334" t="s">
        <v>300</v>
      </c>
      <c r="H25" s="342" t="s">
        <v>300</v>
      </c>
    </row>
    <row r="26" spans="1:8" ht="18.75">
      <c r="A26" s="332" t="s">
        <v>423</v>
      </c>
      <c r="B26" s="342" t="s">
        <v>300</v>
      </c>
      <c r="C26" s="342" t="s">
        <v>300</v>
      </c>
      <c r="D26" s="334" t="s">
        <v>300</v>
      </c>
      <c r="E26" s="342" t="s">
        <v>300</v>
      </c>
      <c r="F26" s="334" t="s">
        <v>300</v>
      </c>
      <c r="G26" s="334" t="s">
        <v>300</v>
      </c>
      <c r="H26" s="342" t="s">
        <v>300</v>
      </c>
    </row>
    <row r="27" spans="1:8" ht="18.75">
      <c r="A27" s="332" t="s">
        <v>39</v>
      </c>
      <c r="B27" s="342" t="s">
        <v>300</v>
      </c>
      <c r="C27" s="342" t="s">
        <v>300</v>
      </c>
      <c r="D27" s="334" t="s">
        <v>300</v>
      </c>
      <c r="E27" s="342" t="s">
        <v>300</v>
      </c>
      <c r="F27" s="334" t="s">
        <v>300</v>
      </c>
      <c r="G27" s="334" t="s">
        <v>300</v>
      </c>
      <c r="H27" s="342" t="s">
        <v>300</v>
      </c>
    </row>
    <row r="28" spans="1:8" ht="18.75">
      <c r="A28" s="327" t="s">
        <v>40</v>
      </c>
      <c r="B28" s="342" t="s">
        <v>300</v>
      </c>
      <c r="C28" s="342" t="s">
        <v>300</v>
      </c>
      <c r="D28" s="334" t="s">
        <v>300</v>
      </c>
      <c r="E28" s="342" t="s">
        <v>300</v>
      </c>
      <c r="F28" s="334" t="s">
        <v>300</v>
      </c>
      <c r="G28" s="334" t="s">
        <v>300</v>
      </c>
      <c r="H28" s="342" t="s">
        <v>300</v>
      </c>
    </row>
    <row r="29" spans="1:8" ht="18.75">
      <c r="A29" s="332" t="s">
        <v>425</v>
      </c>
      <c r="B29" s="342" t="s">
        <v>300</v>
      </c>
      <c r="C29" s="342" t="s">
        <v>300</v>
      </c>
      <c r="D29" s="334" t="s">
        <v>300</v>
      </c>
      <c r="E29" s="342" t="s">
        <v>300</v>
      </c>
      <c r="F29" s="334" t="s">
        <v>300</v>
      </c>
      <c r="G29" s="334" t="s">
        <v>300</v>
      </c>
      <c r="H29" s="342" t="s">
        <v>300</v>
      </c>
    </row>
    <row r="30" spans="1:8" ht="18.75">
      <c r="A30" s="332" t="s">
        <v>514</v>
      </c>
      <c r="B30" s="334" t="s">
        <v>300</v>
      </c>
      <c r="C30" s="342" t="s">
        <v>300</v>
      </c>
      <c r="D30" s="334" t="s">
        <v>300</v>
      </c>
      <c r="E30" s="342" t="s">
        <v>300</v>
      </c>
      <c r="F30" s="334" t="s">
        <v>300</v>
      </c>
      <c r="G30" s="334" t="s">
        <v>300</v>
      </c>
      <c r="H30" s="333" t="s">
        <v>300</v>
      </c>
    </row>
    <row r="31" spans="1:8" ht="37.5">
      <c r="A31" s="327" t="s">
        <v>517</v>
      </c>
      <c r="B31" s="334" t="s">
        <v>300</v>
      </c>
      <c r="C31" s="342" t="s">
        <v>300</v>
      </c>
      <c r="D31" s="334" t="s">
        <v>300</v>
      </c>
      <c r="E31" s="342"/>
      <c r="F31" s="334" t="s">
        <v>300</v>
      </c>
      <c r="G31" s="334" t="s">
        <v>300</v>
      </c>
      <c r="H31" s="333" t="s">
        <v>300</v>
      </c>
    </row>
    <row r="32" spans="1:8" ht="18.75">
      <c r="A32" s="345" t="s">
        <v>518</v>
      </c>
      <c r="B32" s="346" t="s">
        <v>300</v>
      </c>
      <c r="C32" s="346" t="s">
        <v>300</v>
      </c>
      <c r="D32" s="347" t="s">
        <v>300</v>
      </c>
      <c r="E32" s="346" t="s">
        <v>300</v>
      </c>
      <c r="F32" s="347" t="s">
        <v>300</v>
      </c>
      <c r="G32" s="347" t="s">
        <v>300</v>
      </c>
      <c r="H32" s="346" t="s">
        <v>300</v>
      </c>
    </row>
    <row r="33" spans="1:9" ht="18.75">
      <c r="A33" s="327" t="s">
        <v>519</v>
      </c>
      <c r="B33" s="334"/>
      <c r="C33" s="342">
        <f>B33/B7</f>
        <v>0</v>
      </c>
      <c r="D33" s="334"/>
      <c r="E33" s="342">
        <f>D33/D7</f>
        <v>0</v>
      </c>
      <c r="F33" s="334" t="s">
        <v>300</v>
      </c>
      <c r="G33" s="334"/>
      <c r="H33" s="342">
        <v>0</v>
      </c>
    </row>
    <row r="34" spans="1:9" ht="18.75">
      <c r="A34" s="336"/>
      <c r="B34" s="336"/>
      <c r="C34" s="336"/>
      <c r="D34" s="336"/>
      <c r="E34" s="336"/>
      <c r="F34" s="336"/>
      <c r="G34" s="336"/>
      <c r="H34" s="336"/>
    </row>
    <row r="35" spans="1:9">
      <c r="A35" s="335"/>
      <c r="B35" s="335"/>
      <c r="C35" s="335"/>
      <c r="D35" s="335"/>
      <c r="E35" s="335"/>
      <c r="F35" s="335"/>
      <c r="G35" s="335"/>
      <c r="H35" s="335"/>
    </row>
    <row r="36" spans="1:9">
      <c r="A36" s="335"/>
      <c r="B36" s="335"/>
      <c r="C36" s="335"/>
      <c r="D36" s="335"/>
      <c r="E36" s="335"/>
      <c r="F36" s="335"/>
      <c r="G36" s="335"/>
      <c r="H36" s="335"/>
    </row>
    <row r="37" spans="1:9">
      <c r="A37" s="335"/>
      <c r="B37" s="335"/>
      <c r="C37" s="335"/>
      <c r="D37" s="335"/>
      <c r="E37" s="335"/>
      <c r="F37" s="335"/>
      <c r="H37" s="348"/>
    </row>
    <row r="38" spans="1:9">
      <c r="A38" s="335"/>
      <c r="B38" s="335"/>
      <c r="C38" s="335"/>
      <c r="D38" s="335"/>
      <c r="E38" s="335"/>
      <c r="F38" s="614"/>
      <c r="G38" s="614"/>
      <c r="H38" s="614"/>
    </row>
    <row r="39" spans="1:9">
      <c r="A39" s="335"/>
      <c r="B39" s="335"/>
      <c r="C39" s="335"/>
      <c r="D39" s="335"/>
      <c r="E39" s="335"/>
      <c r="F39" s="335"/>
      <c r="G39" s="335"/>
      <c r="H39" s="335"/>
    </row>
    <row r="40" spans="1:9">
      <c r="A40" s="335"/>
      <c r="B40" s="335"/>
      <c r="C40" s="335"/>
      <c r="D40" s="335"/>
      <c r="E40" s="335"/>
      <c r="F40" s="335"/>
      <c r="G40" s="335"/>
      <c r="H40" s="335"/>
    </row>
    <row r="41" spans="1:9">
      <c r="A41" s="335"/>
      <c r="B41" s="335"/>
      <c r="C41" s="335"/>
      <c r="D41" s="335"/>
      <c r="E41" s="335"/>
      <c r="F41" s="335"/>
      <c r="G41" s="335"/>
      <c r="H41" s="335"/>
    </row>
    <row r="42" spans="1:9">
      <c r="A42" s="335"/>
      <c r="B42" s="335"/>
      <c r="C42" s="335"/>
      <c r="D42" s="335"/>
      <c r="E42" s="335"/>
      <c r="F42" s="335"/>
      <c r="G42" s="335"/>
      <c r="H42" s="335"/>
      <c r="I42" s="323">
        <v>1</v>
      </c>
    </row>
    <row r="43" spans="1:9">
      <c r="A43" s="335"/>
      <c r="B43" s="335"/>
      <c r="C43" s="335"/>
      <c r="D43" s="335"/>
      <c r="E43" s="335"/>
      <c r="F43" s="335"/>
      <c r="G43" s="335"/>
      <c r="H43" s="335"/>
    </row>
    <row r="44" spans="1:9">
      <c r="A44" s="335"/>
      <c r="B44" s="335"/>
      <c r="C44" s="335"/>
      <c r="D44" s="335"/>
      <c r="E44" s="335"/>
      <c r="F44" s="335"/>
      <c r="G44" s="335"/>
      <c r="H44" s="335"/>
    </row>
    <row r="45" spans="1:9">
      <c r="A45" s="335"/>
      <c r="B45" s="335"/>
      <c r="C45" s="335"/>
      <c r="D45" s="335"/>
      <c r="E45" s="335"/>
      <c r="F45" s="335"/>
      <c r="G45" s="335"/>
      <c r="H45" s="335"/>
    </row>
    <row r="46" spans="1:9">
      <c r="A46" s="335"/>
      <c r="B46" s="335"/>
      <c r="C46" s="335"/>
      <c r="D46" s="335"/>
      <c r="E46" s="335"/>
      <c r="F46" s="335"/>
      <c r="G46" s="335"/>
      <c r="H46" s="335"/>
    </row>
    <row r="47" spans="1:9">
      <c r="A47" s="335"/>
      <c r="B47" s="335"/>
      <c r="C47" s="335"/>
      <c r="D47" s="335"/>
      <c r="E47" s="335"/>
      <c r="F47" s="335"/>
      <c r="G47" s="335"/>
      <c r="H47" s="335"/>
    </row>
    <row r="48" spans="1:9">
      <c r="A48" s="335"/>
      <c r="B48" s="335"/>
      <c r="C48" s="335"/>
      <c r="D48" s="335"/>
      <c r="E48" s="335"/>
      <c r="F48" s="335"/>
      <c r="G48" s="335"/>
      <c r="H48" s="335"/>
    </row>
    <row r="49" spans="1:8">
      <c r="A49" s="335"/>
      <c r="B49" s="335"/>
      <c r="C49" s="335"/>
      <c r="D49" s="335"/>
      <c r="E49" s="335"/>
      <c r="F49" s="335"/>
      <c r="G49" s="335"/>
      <c r="H49" s="335"/>
    </row>
    <row r="50" spans="1:8">
      <c r="A50" s="335"/>
      <c r="B50" s="335"/>
      <c r="C50" s="335"/>
      <c r="D50" s="335"/>
      <c r="E50" s="335"/>
      <c r="F50" s="335"/>
      <c r="G50" s="335"/>
      <c r="H50" s="335"/>
    </row>
  </sheetData>
  <mergeCells count="7">
    <mergeCell ref="F38:H38"/>
    <mergeCell ref="A4:H4"/>
    <mergeCell ref="A5:A6"/>
    <mergeCell ref="B5:C5"/>
    <mergeCell ref="D5:E5"/>
    <mergeCell ref="F5:F6"/>
    <mergeCell ref="G5:H5"/>
  </mergeCells>
  <pageMargins left="0.75" right="0.75" top="1" bottom="1" header="0.5" footer="0.5"/>
  <pageSetup paperSize="9" scale="55" orientation="landscape" r:id="rId1"/>
  <headerFooter alignWithMargins="0">
    <oddHeader>&amp;C&amp;"Times New Roman,обычный"&amp;16 23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0" zoomScaleNormal="100" workbookViewId="0">
      <selection activeCell="D5" sqref="D5:D11"/>
    </sheetView>
  </sheetViews>
  <sheetFormatPr defaultRowHeight="12.75"/>
  <cols>
    <col min="1" max="1" width="86.42578125" style="323" customWidth="1"/>
    <col min="2" max="3" width="9.140625" style="323" hidden="1" customWidth="1"/>
    <col min="4" max="4" width="53" style="323" customWidth="1"/>
    <col min="5" max="5" width="9.140625" style="323"/>
    <col min="6" max="6" width="10.42578125" style="323" customWidth="1"/>
    <col min="7" max="256" width="9.140625" style="323"/>
    <col min="257" max="257" width="86.42578125" style="323" customWidth="1"/>
    <col min="258" max="259" width="0" style="323" hidden="1" customWidth="1"/>
    <col min="260" max="260" width="53" style="323" customWidth="1"/>
    <col min="261" max="261" width="9.140625" style="323"/>
    <col min="262" max="262" width="10.42578125" style="323" customWidth="1"/>
    <col min="263" max="512" width="9.140625" style="323"/>
    <col min="513" max="513" width="86.42578125" style="323" customWidth="1"/>
    <col min="514" max="515" width="0" style="323" hidden="1" customWidth="1"/>
    <col min="516" max="516" width="53" style="323" customWidth="1"/>
    <col min="517" max="517" width="9.140625" style="323"/>
    <col min="518" max="518" width="10.42578125" style="323" customWidth="1"/>
    <col min="519" max="768" width="9.140625" style="323"/>
    <col min="769" max="769" width="86.42578125" style="323" customWidth="1"/>
    <col min="770" max="771" width="0" style="323" hidden="1" customWidth="1"/>
    <col min="772" max="772" width="53" style="323" customWidth="1"/>
    <col min="773" max="773" width="9.140625" style="323"/>
    <col min="774" max="774" width="10.42578125" style="323" customWidth="1"/>
    <col min="775" max="1024" width="9.140625" style="323"/>
    <col min="1025" max="1025" width="86.42578125" style="323" customWidth="1"/>
    <col min="1026" max="1027" width="0" style="323" hidden="1" customWidth="1"/>
    <col min="1028" max="1028" width="53" style="323" customWidth="1"/>
    <col min="1029" max="1029" width="9.140625" style="323"/>
    <col min="1030" max="1030" width="10.42578125" style="323" customWidth="1"/>
    <col min="1031" max="1280" width="9.140625" style="323"/>
    <col min="1281" max="1281" width="86.42578125" style="323" customWidth="1"/>
    <col min="1282" max="1283" width="0" style="323" hidden="1" customWidth="1"/>
    <col min="1284" max="1284" width="53" style="323" customWidth="1"/>
    <col min="1285" max="1285" width="9.140625" style="323"/>
    <col min="1286" max="1286" width="10.42578125" style="323" customWidth="1"/>
    <col min="1287" max="1536" width="9.140625" style="323"/>
    <col min="1537" max="1537" width="86.42578125" style="323" customWidth="1"/>
    <col min="1538" max="1539" width="0" style="323" hidden="1" customWidth="1"/>
    <col min="1540" max="1540" width="53" style="323" customWidth="1"/>
    <col min="1541" max="1541" width="9.140625" style="323"/>
    <col min="1542" max="1542" width="10.42578125" style="323" customWidth="1"/>
    <col min="1543" max="1792" width="9.140625" style="323"/>
    <col min="1793" max="1793" width="86.42578125" style="323" customWidth="1"/>
    <col min="1794" max="1795" width="0" style="323" hidden="1" customWidth="1"/>
    <col min="1796" max="1796" width="53" style="323" customWidth="1"/>
    <col min="1797" max="1797" width="9.140625" style="323"/>
    <col min="1798" max="1798" width="10.42578125" style="323" customWidth="1"/>
    <col min="1799" max="2048" width="9.140625" style="323"/>
    <col min="2049" max="2049" width="86.42578125" style="323" customWidth="1"/>
    <col min="2050" max="2051" width="0" style="323" hidden="1" customWidth="1"/>
    <col min="2052" max="2052" width="53" style="323" customWidth="1"/>
    <col min="2053" max="2053" width="9.140625" style="323"/>
    <col min="2054" max="2054" width="10.42578125" style="323" customWidth="1"/>
    <col min="2055" max="2304" width="9.140625" style="323"/>
    <col min="2305" max="2305" width="86.42578125" style="323" customWidth="1"/>
    <col min="2306" max="2307" width="0" style="323" hidden="1" customWidth="1"/>
    <col min="2308" max="2308" width="53" style="323" customWidth="1"/>
    <col min="2309" max="2309" width="9.140625" style="323"/>
    <col min="2310" max="2310" width="10.42578125" style="323" customWidth="1"/>
    <col min="2311" max="2560" width="9.140625" style="323"/>
    <col min="2561" max="2561" width="86.42578125" style="323" customWidth="1"/>
    <col min="2562" max="2563" width="0" style="323" hidden="1" customWidth="1"/>
    <col min="2564" max="2564" width="53" style="323" customWidth="1"/>
    <col min="2565" max="2565" width="9.140625" style="323"/>
    <col min="2566" max="2566" width="10.42578125" style="323" customWidth="1"/>
    <col min="2567" max="2816" width="9.140625" style="323"/>
    <col min="2817" max="2817" width="86.42578125" style="323" customWidth="1"/>
    <col min="2818" max="2819" width="0" style="323" hidden="1" customWidth="1"/>
    <col min="2820" max="2820" width="53" style="323" customWidth="1"/>
    <col min="2821" max="2821" width="9.140625" style="323"/>
    <col min="2822" max="2822" width="10.42578125" style="323" customWidth="1"/>
    <col min="2823" max="3072" width="9.140625" style="323"/>
    <col min="3073" max="3073" width="86.42578125" style="323" customWidth="1"/>
    <col min="3074" max="3075" width="0" style="323" hidden="1" customWidth="1"/>
    <col min="3076" max="3076" width="53" style="323" customWidth="1"/>
    <col min="3077" max="3077" width="9.140625" style="323"/>
    <col min="3078" max="3078" width="10.42578125" style="323" customWidth="1"/>
    <col min="3079" max="3328" width="9.140625" style="323"/>
    <col min="3329" max="3329" width="86.42578125" style="323" customWidth="1"/>
    <col min="3330" max="3331" width="0" style="323" hidden="1" customWidth="1"/>
    <col min="3332" max="3332" width="53" style="323" customWidth="1"/>
    <col min="3333" max="3333" width="9.140625" style="323"/>
    <col min="3334" max="3334" width="10.42578125" style="323" customWidth="1"/>
    <col min="3335" max="3584" width="9.140625" style="323"/>
    <col min="3585" max="3585" width="86.42578125" style="323" customWidth="1"/>
    <col min="3586" max="3587" width="0" style="323" hidden="1" customWidth="1"/>
    <col min="3588" max="3588" width="53" style="323" customWidth="1"/>
    <col min="3589" max="3589" width="9.140625" style="323"/>
    <col min="3590" max="3590" width="10.42578125" style="323" customWidth="1"/>
    <col min="3591" max="3840" width="9.140625" style="323"/>
    <col min="3841" max="3841" width="86.42578125" style="323" customWidth="1"/>
    <col min="3842" max="3843" width="0" style="323" hidden="1" customWidth="1"/>
    <col min="3844" max="3844" width="53" style="323" customWidth="1"/>
    <col min="3845" max="3845" width="9.140625" style="323"/>
    <col min="3846" max="3846" width="10.42578125" style="323" customWidth="1"/>
    <col min="3847" max="4096" width="9.140625" style="323"/>
    <col min="4097" max="4097" width="86.42578125" style="323" customWidth="1"/>
    <col min="4098" max="4099" width="0" style="323" hidden="1" customWidth="1"/>
    <col min="4100" max="4100" width="53" style="323" customWidth="1"/>
    <col min="4101" max="4101" width="9.140625" style="323"/>
    <col min="4102" max="4102" width="10.42578125" style="323" customWidth="1"/>
    <col min="4103" max="4352" width="9.140625" style="323"/>
    <col min="4353" max="4353" width="86.42578125" style="323" customWidth="1"/>
    <col min="4354" max="4355" width="0" style="323" hidden="1" customWidth="1"/>
    <col min="4356" max="4356" width="53" style="323" customWidth="1"/>
    <col min="4357" max="4357" width="9.140625" style="323"/>
    <col min="4358" max="4358" width="10.42578125" style="323" customWidth="1"/>
    <col min="4359" max="4608" width="9.140625" style="323"/>
    <col min="4609" max="4609" width="86.42578125" style="323" customWidth="1"/>
    <col min="4610" max="4611" width="0" style="323" hidden="1" customWidth="1"/>
    <col min="4612" max="4612" width="53" style="323" customWidth="1"/>
    <col min="4613" max="4613" width="9.140625" style="323"/>
    <col min="4614" max="4614" width="10.42578125" style="323" customWidth="1"/>
    <col min="4615" max="4864" width="9.140625" style="323"/>
    <col min="4865" max="4865" width="86.42578125" style="323" customWidth="1"/>
    <col min="4866" max="4867" width="0" style="323" hidden="1" customWidth="1"/>
    <col min="4868" max="4868" width="53" style="323" customWidth="1"/>
    <col min="4869" max="4869" width="9.140625" style="323"/>
    <col min="4870" max="4870" width="10.42578125" style="323" customWidth="1"/>
    <col min="4871" max="5120" width="9.140625" style="323"/>
    <col min="5121" max="5121" width="86.42578125" style="323" customWidth="1"/>
    <col min="5122" max="5123" width="0" style="323" hidden="1" customWidth="1"/>
    <col min="5124" max="5124" width="53" style="323" customWidth="1"/>
    <col min="5125" max="5125" width="9.140625" style="323"/>
    <col min="5126" max="5126" width="10.42578125" style="323" customWidth="1"/>
    <col min="5127" max="5376" width="9.140625" style="323"/>
    <col min="5377" max="5377" width="86.42578125" style="323" customWidth="1"/>
    <col min="5378" max="5379" width="0" style="323" hidden="1" customWidth="1"/>
    <col min="5380" max="5380" width="53" style="323" customWidth="1"/>
    <col min="5381" max="5381" width="9.140625" style="323"/>
    <col min="5382" max="5382" width="10.42578125" style="323" customWidth="1"/>
    <col min="5383" max="5632" width="9.140625" style="323"/>
    <col min="5633" max="5633" width="86.42578125" style="323" customWidth="1"/>
    <col min="5634" max="5635" width="0" style="323" hidden="1" customWidth="1"/>
    <col min="5636" max="5636" width="53" style="323" customWidth="1"/>
    <col min="5637" max="5637" width="9.140625" style="323"/>
    <col min="5638" max="5638" width="10.42578125" style="323" customWidth="1"/>
    <col min="5639" max="5888" width="9.140625" style="323"/>
    <col min="5889" max="5889" width="86.42578125" style="323" customWidth="1"/>
    <col min="5890" max="5891" width="0" style="323" hidden="1" customWidth="1"/>
    <col min="5892" max="5892" width="53" style="323" customWidth="1"/>
    <col min="5893" max="5893" width="9.140625" style="323"/>
    <col min="5894" max="5894" width="10.42578125" style="323" customWidth="1"/>
    <col min="5895" max="6144" width="9.140625" style="323"/>
    <col min="6145" max="6145" width="86.42578125" style="323" customWidth="1"/>
    <col min="6146" max="6147" width="0" style="323" hidden="1" customWidth="1"/>
    <col min="6148" max="6148" width="53" style="323" customWidth="1"/>
    <col min="6149" max="6149" width="9.140625" style="323"/>
    <col min="6150" max="6150" width="10.42578125" style="323" customWidth="1"/>
    <col min="6151" max="6400" width="9.140625" style="323"/>
    <col min="6401" max="6401" width="86.42578125" style="323" customWidth="1"/>
    <col min="6402" max="6403" width="0" style="323" hidden="1" customWidth="1"/>
    <col min="6404" max="6404" width="53" style="323" customWidth="1"/>
    <col min="6405" max="6405" width="9.140625" style="323"/>
    <col min="6406" max="6406" width="10.42578125" style="323" customWidth="1"/>
    <col min="6407" max="6656" width="9.140625" style="323"/>
    <col min="6657" max="6657" width="86.42578125" style="323" customWidth="1"/>
    <col min="6658" max="6659" width="0" style="323" hidden="1" customWidth="1"/>
    <col min="6660" max="6660" width="53" style="323" customWidth="1"/>
    <col min="6661" max="6661" width="9.140625" style="323"/>
    <col min="6662" max="6662" width="10.42578125" style="323" customWidth="1"/>
    <col min="6663" max="6912" width="9.140625" style="323"/>
    <col min="6913" max="6913" width="86.42578125" style="323" customWidth="1"/>
    <col min="6914" max="6915" width="0" style="323" hidden="1" customWidth="1"/>
    <col min="6916" max="6916" width="53" style="323" customWidth="1"/>
    <col min="6917" max="6917" width="9.140625" style="323"/>
    <col min="6918" max="6918" width="10.42578125" style="323" customWidth="1"/>
    <col min="6919" max="7168" width="9.140625" style="323"/>
    <col min="7169" max="7169" width="86.42578125" style="323" customWidth="1"/>
    <col min="7170" max="7171" width="0" style="323" hidden="1" customWidth="1"/>
    <col min="7172" max="7172" width="53" style="323" customWidth="1"/>
    <col min="7173" max="7173" width="9.140625" style="323"/>
    <col min="7174" max="7174" width="10.42578125" style="323" customWidth="1"/>
    <col min="7175" max="7424" width="9.140625" style="323"/>
    <col min="7425" max="7425" width="86.42578125" style="323" customWidth="1"/>
    <col min="7426" max="7427" width="0" style="323" hidden="1" customWidth="1"/>
    <col min="7428" max="7428" width="53" style="323" customWidth="1"/>
    <col min="7429" max="7429" width="9.140625" style="323"/>
    <col min="7430" max="7430" width="10.42578125" style="323" customWidth="1"/>
    <col min="7431" max="7680" width="9.140625" style="323"/>
    <col min="7681" max="7681" width="86.42578125" style="323" customWidth="1"/>
    <col min="7682" max="7683" width="0" style="323" hidden="1" customWidth="1"/>
    <col min="7684" max="7684" width="53" style="323" customWidth="1"/>
    <col min="7685" max="7685" width="9.140625" style="323"/>
    <col min="7686" max="7686" width="10.42578125" style="323" customWidth="1"/>
    <col min="7687" max="7936" width="9.140625" style="323"/>
    <col min="7937" max="7937" width="86.42578125" style="323" customWidth="1"/>
    <col min="7938" max="7939" width="0" style="323" hidden="1" customWidth="1"/>
    <col min="7940" max="7940" width="53" style="323" customWidth="1"/>
    <col min="7941" max="7941" width="9.140625" style="323"/>
    <col min="7942" max="7942" width="10.42578125" style="323" customWidth="1"/>
    <col min="7943" max="8192" width="9.140625" style="323"/>
    <col min="8193" max="8193" width="86.42578125" style="323" customWidth="1"/>
    <col min="8194" max="8195" width="0" style="323" hidden="1" customWidth="1"/>
    <col min="8196" max="8196" width="53" style="323" customWidth="1"/>
    <col min="8197" max="8197" width="9.140625" style="323"/>
    <col min="8198" max="8198" width="10.42578125" style="323" customWidth="1"/>
    <col min="8199" max="8448" width="9.140625" style="323"/>
    <col min="8449" max="8449" width="86.42578125" style="323" customWidth="1"/>
    <col min="8450" max="8451" width="0" style="323" hidden="1" customWidth="1"/>
    <col min="8452" max="8452" width="53" style="323" customWidth="1"/>
    <col min="8453" max="8453" width="9.140625" style="323"/>
    <col min="8454" max="8454" width="10.42578125" style="323" customWidth="1"/>
    <col min="8455" max="8704" width="9.140625" style="323"/>
    <col min="8705" max="8705" width="86.42578125" style="323" customWidth="1"/>
    <col min="8706" max="8707" width="0" style="323" hidden="1" customWidth="1"/>
    <col min="8708" max="8708" width="53" style="323" customWidth="1"/>
    <col min="8709" max="8709" width="9.140625" style="323"/>
    <col min="8710" max="8710" width="10.42578125" style="323" customWidth="1"/>
    <col min="8711" max="8960" width="9.140625" style="323"/>
    <col min="8961" max="8961" width="86.42578125" style="323" customWidth="1"/>
    <col min="8962" max="8963" width="0" style="323" hidden="1" customWidth="1"/>
    <col min="8964" max="8964" width="53" style="323" customWidth="1"/>
    <col min="8965" max="8965" width="9.140625" style="323"/>
    <col min="8966" max="8966" width="10.42578125" style="323" customWidth="1"/>
    <col min="8967" max="9216" width="9.140625" style="323"/>
    <col min="9217" max="9217" width="86.42578125" style="323" customWidth="1"/>
    <col min="9218" max="9219" width="0" style="323" hidden="1" customWidth="1"/>
    <col min="9220" max="9220" width="53" style="323" customWidth="1"/>
    <col min="9221" max="9221" width="9.140625" style="323"/>
    <col min="9222" max="9222" width="10.42578125" style="323" customWidth="1"/>
    <col min="9223" max="9472" width="9.140625" style="323"/>
    <col min="9473" max="9473" width="86.42578125" style="323" customWidth="1"/>
    <col min="9474" max="9475" width="0" style="323" hidden="1" customWidth="1"/>
    <col min="9476" max="9476" width="53" style="323" customWidth="1"/>
    <col min="9477" max="9477" width="9.140625" style="323"/>
    <col min="9478" max="9478" width="10.42578125" style="323" customWidth="1"/>
    <col min="9479" max="9728" width="9.140625" style="323"/>
    <col min="9729" max="9729" width="86.42578125" style="323" customWidth="1"/>
    <col min="9730" max="9731" width="0" style="323" hidden="1" customWidth="1"/>
    <col min="9732" max="9732" width="53" style="323" customWidth="1"/>
    <col min="9733" max="9733" width="9.140625" style="323"/>
    <col min="9734" max="9734" width="10.42578125" style="323" customWidth="1"/>
    <col min="9735" max="9984" width="9.140625" style="323"/>
    <col min="9985" max="9985" width="86.42578125" style="323" customWidth="1"/>
    <col min="9986" max="9987" width="0" style="323" hidden="1" customWidth="1"/>
    <col min="9988" max="9988" width="53" style="323" customWidth="1"/>
    <col min="9989" max="9989" width="9.140625" style="323"/>
    <col min="9990" max="9990" width="10.42578125" style="323" customWidth="1"/>
    <col min="9991" max="10240" width="9.140625" style="323"/>
    <col min="10241" max="10241" width="86.42578125" style="323" customWidth="1"/>
    <col min="10242" max="10243" width="0" style="323" hidden="1" customWidth="1"/>
    <col min="10244" max="10244" width="53" style="323" customWidth="1"/>
    <col min="10245" max="10245" width="9.140625" style="323"/>
    <col min="10246" max="10246" width="10.42578125" style="323" customWidth="1"/>
    <col min="10247" max="10496" width="9.140625" style="323"/>
    <col min="10497" max="10497" width="86.42578125" style="323" customWidth="1"/>
    <col min="10498" max="10499" width="0" style="323" hidden="1" customWidth="1"/>
    <col min="10500" max="10500" width="53" style="323" customWidth="1"/>
    <col min="10501" max="10501" width="9.140625" style="323"/>
    <col min="10502" max="10502" width="10.42578125" style="323" customWidth="1"/>
    <col min="10503" max="10752" width="9.140625" style="323"/>
    <col min="10753" max="10753" width="86.42578125" style="323" customWidth="1"/>
    <col min="10754" max="10755" width="0" style="323" hidden="1" customWidth="1"/>
    <col min="10756" max="10756" width="53" style="323" customWidth="1"/>
    <col min="10757" max="10757" width="9.140625" style="323"/>
    <col min="10758" max="10758" width="10.42578125" style="323" customWidth="1"/>
    <col min="10759" max="11008" width="9.140625" style="323"/>
    <col min="11009" max="11009" width="86.42578125" style="323" customWidth="1"/>
    <col min="11010" max="11011" width="0" style="323" hidden="1" customWidth="1"/>
    <col min="11012" max="11012" width="53" style="323" customWidth="1"/>
    <col min="11013" max="11013" width="9.140625" style="323"/>
    <col min="11014" max="11014" width="10.42578125" style="323" customWidth="1"/>
    <col min="11015" max="11264" width="9.140625" style="323"/>
    <col min="11265" max="11265" width="86.42578125" style="323" customWidth="1"/>
    <col min="11266" max="11267" width="0" style="323" hidden="1" customWidth="1"/>
    <col min="11268" max="11268" width="53" style="323" customWidth="1"/>
    <col min="11269" max="11269" width="9.140625" style="323"/>
    <col min="11270" max="11270" width="10.42578125" style="323" customWidth="1"/>
    <col min="11271" max="11520" width="9.140625" style="323"/>
    <col min="11521" max="11521" width="86.42578125" style="323" customWidth="1"/>
    <col min="11522" max="11523" width="0" style="323" hidden="1" customWidth="1"/>
    <col min="11524" max="11524" width="53" style="323" customWidth="1"/>
    <col min="11525" max="11525" width="9.140625" style="323"/>
    <col min="11526" max="11526" width="10.42578125" style="323" customWidth="1"/>
    <col min="11527" max="11776" width="9.140625" style="323"/>
    <col min="11777" max="11777" width="86.42578125" style="323" customWidth="1"/>
    <col min="11778" max="11779" width="0" style="323" hidden="1" customWidth="1"/>
    <col min="11780" max="11780" width="53" style="323" customWidth="1"/>
    <col min="11781" max="11781" width="9.140625" style="323"/>
    <col min="11782" max="11782" width="10.42578125" style="323" customWidth="1"/>
    <col min="11783" max="12032" width="9.140625" style="323"/>
    <col min="12033" max="12033" width="86.42578125" style="323" customWidth="1"/>
    <col min="12034" max="12035" width="0" style="323" hidden="1" customWidth="1"/>
    <col min="12036" max="12036" width="53" style="323" customWidth="1"/>
    <col min="12037" max="12037" width="9.140625" style="323"/>
    <col min="12038" max="12038" width="10.42578125" style="323" customWidth="1"/>
    <col min="12039" max="12288" width="9.140625" style="323"/>
    <col min="12289" max="12289" width="86.42578125" style="323" customWidth="1"/>
    <col min="12290" max="12291" width="0" style="323" hidden="1" customWidth="1"/>
    <col min="12292" max="12292" width="53" style="323" customWidth="1"/>
    <col min="12293" max="12293" width="9.140625" style="323"/>
    <col min="12294" max="12294" width="10.42578125" style="323" customWidth="1"/>
    <col min="12295" max="12544" width="9.140625" style="323"/>
    <col min="12545" max="12545" width="86.42578125" style="323" customWidth="1"/>
    <col min="12546" max="12547" width="0" style="323" hidden="1" customWidth="1"/>
    <col min="12548" max="12548" width="53" style="323" customWidth="1"/>
    <col min="12549" max="12549" width="9.140625" style="323"/>
    <col min="12550" max="12550" width="10.42578125" style="323" customWidth="1"/>
    <col min="12551" max="12800" width="9.140625" style="323"/>
    <col min="12801" max="12801" width="86.42578125" style="323" customWidth="1"/>
    <col min="12802" max="12803" width="0" style="323" hidden="1" customWidth="1"/>
    <col min="12804" max="12804" width="53" style="323" customWidth="1"/>
    <col min="12805" max="12805" width="9.140625" style="323"/>
    <col min="12806" max="12806" width="10.42578125" style="323" customWidth="1"/>
    <col min="12807" max="13056" width="9.140625" style="323"/>
    <col min="13057" max="13057" width="86.42578125" style="323" customWidth="1"/>
    <col min="13058" max="13059" width="0" style="323" hidden="1" customWidth="1"/>
    <col min="13060" max="13060" width="53" style="323" customWidth="1"/>
    <col min="13061" max="13061" width="9.140625" style="323"/>
    <col min="13062" max="13062" width="10.42578125" style="323" customWidth="1"/>
    <col min="13063" max="13312" width="9.140625" style="323"/>
    <col min="13313" max="13313" width="86.42578125" style="323" customWidth="1"/>
    <col min="13314" max="13315" width="0" style="323" hidden="1" customWidth="1"/>
    <col min="13316" max="13316" width="53" style="323" customWidth="1"/>
    <col min="13317" max="13317" width="9.140625" style="323"/>
    <col min="13318" max="13318" width="10.42578125" style="323" customWidth="1"/>
    <col min="13319" max="13568" width="9.140625" style="323"/>
    <col min="13569" max="13569" width="86.42578125" style="323" customWidth="1"/>
    <col min="13570" max="13571" width="0" style="323" hidden="1" customWidth="1"/>
    <col min="13572" max="13572" width="53" style="323" customWidth="1"/>
    <col min="13573" max="13573" width="9.140625" style="323"/>
    <col min="13574" max="13574" width="10.42578125" style="323" customWidth="1"/>
    <col min="13575" max="13824" width="9.140625" style="323"/>
    <col min="13825" max="13825" width="86.42578125" style="323" customWidth="1"/>
    <col min="13826" max="13827" width="0" style="323" hidden="1" customWidth="1"/>
    <col min="13828" max="13828" width="53" style="323" customWidth="1"/>
    <col min="13829" max="13829" width="9.140625" style="323"/>
    <col min="13830" max="13830" width="10.42578125" style="323" customWidth="1"/>
    <col min="13831" max="14080" width="9.140625" style="323"/>
    <col min="14081" max="14081" width="86.42578125" style="323" customWidth="1"/>
    <col min="14082" max="14083" width="0" style="323" hidden="1" customWidth="1"/>
    <col min="14084" max="14084" width="53" style="323" customWidth="1"/>
    <col min="14085" max="14085" width="9.140625" style="323"/>
    <col min="14086" max="14086" width="10.42578125" style="323" customWidth="1"/>
    <col min="14087" max="14336" width="9.140625" style="323"/>
    <col min="14337" max="14337" width="86.42578125" style="323" customWidth="1"/>
    <col min="14338" max="14339" width="0" style="323" hidden="1" customWidth="1"/>
    <col min="14340" max="14340" width="53" style="323" customWidth="1"/>
    <col min="14341" max="14341" width="9.140625" style="323"/>
    <col min="14342" max="14342" width="10.42578125" style="323" customWidth="1"/>
    <col min="14343" max="14592" width="9.140625" style="323"/>
    <col min="14593" max="14593" width="86.42578125" style="323" customWidth="1"/>
    <col min="14594" max="14595" width="0" style="323" hidden="1" customWidth="1"/>
    <col min="14596" max="14596" width="53" style="323" customWidth="1"/>
    <col min="14597" max="14597" width="9.140625" style="323"/>
    <col min="14598" max="14598" width="10.42578125" style="323" customWidth="1"/>
    <col min="14599" max="14848" width="9.140625" style="323"/>
    <col min="14849" max="14849" width="86.42578125" style="323" customWidth="1"/>
    <col min="14850" max="14851" width="0" style="323" hidden="1" customWidth="1"/>
    <col min="14852" max="14852" width="53" style="323" customWidth="1"/>
    <col min="14853" max="14853" width="9.140625" style="323"/>
    <col min="14854" max="14854" width="10.42578125" style="323" customWidth="1"/>
    <col min="14855" max="15104" width="9.140625" style="323"/>
    <col min="15105" max="15105" width="86.42578125" style="323" customWidth="1"/>
    <col min="15106" max="15107" width="0" style="323" hidden="1" customWidth="1"/>
    <col min="15108" max="15108" width="53" style="323" customWidth="1"/>
    <col min="15109" max="15109" width="9.140625" style="323"/>
    <col min="15110" max="15110" width="10.42578125" style="323" customWidth="1"/>
    <col min="15111" max="15360" width="9.140625" style="323"/>
    <col min="15361" max="15361" width="86.42578125" style="323" customWidth="1"/>
    <col min="15362" max="15363" width="0" style="323" hidden="1" customWidth="1"/>
    <col min="15364" max="15364" width="53" style="323" customWidth="1"/>
    <col min="15365" max="15365" width="9.140625" style="323"/>
    <col min="15366" max="15366" width="10.42578125" style="323" customWidth="1"/>
    <col min="15367" max="15616" width="9.140625" style="323"/>
    <col min="15617" max="15617" width="86.42578125" style="323" customWidth="1"/>
    <col min="15618" max="15619" width="0" style="323" hidden="1" customWidth="1"/>
    <col min="15620" max="15620" width="53" style="323" customWidth="1"/>
    <col min="15621" max="15621" width="9.140625" style="323"/>
    <col min="15622" max="15622" width="10.42578125" style="323" customWidth="1"/>
    <col min="15623" max="15872" width="9.140625" style="323"/>
    <col min="15873" max="15873" width="86.42578125" style="323" customWidth="1"/>
    <col min="15874" max="15875" width="0" style="323" hidden="1" customWidth="1"/>
    <col min="15876" max="15876" width="53" style="323" customWidth="1"/>
    <col min="15877" max="15877" width="9.140625" style="323"/>
    <col min="15878" max="15878" width="10.42578125" style="323" customWidth="1"/>
    <col min="15879" max="16128" width="9.140625" style="323"/>
    <col min="16129" max="16129" width="86.42578125" style="323" customWidth="1"/>
    <col min="16130" max="16131" width="0" style="323" hidden="1" customWidth="1"/>
    <col min="16132" max="16132" width="53" style="323" customWidth="1"/>
    <col min="16133" max="16133" width="9.140625" style="323"/>
    <col min="16134" max="16134" width="10.42578125" style="323" customWidth="1"/>
    <col min="16135" max="16384" width="9.140625" style="323"/>
  </cols>
  <sheetData>
    <row r="1" spans="1:6" ht="18.75">
      <c r="A1" s="322"/>
      <c r="B1" s="322"/>
      <c r="C1" s="322"/>
      <c r="D1" s="340" t="s">
        <v>279</v>
      </c>
    </row>
    <row r="2" spans="1:6" ht="18.75">
      <c r="A2" s="322"/>
      <c r="B2" s="322"/>
      <c r="C2" s="322"/>
      <c r="D2" s="340" t="s">
        <v>476</v>
      </c>
      <c r="E2" s="349"/>
      <c r="F2" s="349"/>
    </row>
    <row r="3" spans="1:6" ht="18.75">
      <c r="A3" s="608" t="s">
        <v>520</v>
      </c>
      <c r="B3" s="608"/>
      <c r="C3" s="608"/>
      <c r="D3" s="608"/>
    </row>
    <row r="4" spans="1:6" ht="18.75">
      <c r="A4" s="333" t="s">
        <v>521</v>
      </c>
      <c r="B4" s="332"/>
      <c r="C4" s="332"/>
      <c r="D4" s="333" t="s">
        <v>496</v>
      </c>
    </row>
    <row r="5" spans="1:6" ht="37.5">
      <c r="A5" s="327" t="s">
        <v>522</v>
      </c>
      <c r="B5" s="332"/>
      <c r="C5" s="332"/>
      <c r="D5" s="328">
        <v>34105.199999999997</v>
      </c>
    </row>
    <row r="6" spans="1:6" ht="37.5">
      <c r="A6" s="327" t="s">
        <v>523</v>
      </c>
      <c r="B6" s="332"/>
      <c r="C6" s="332"/>
      <c r="D6" s="328">
        <v>36011.599999999999</v>
      </c>
    </row>
    <row r="7" spans="1:6" ht="18" customHeight="1">
      <c r="A7" s="327" t="s">
        <v>524</v>
      </c>
      <c r="B7" s="332"/>
      <c r="C7" s="332"/>
      <c r="D7" s="328">
        <f>D5/D6*100</f>
        <v>94.706150240478053</v>
      </c>
    </row>
    <row r="8" spans="1:6" ht="18.75">
      <c r="A8" s="327" t="s">
        <v>525</v>
      </c>
      <c r="B8" s="332"/>
      <c r="C8" s="332"/>
      <c r="D8" s="328">
        <v>10723.8</v>
      </c>
    </row>
    <row r="9" spans="1:6" ht="18.75">
      <c r="A9" s="327" t="s">
        <v>526</v>
      </c>
      <c r="B9" s="332"/>
      <c r="C9" s="332"/>
      <c r="D9" s="328">
        <v>9161.4</v>
      </c>
    </row>
    <row r="10" spans="1:6" ht="18.75">
      <c r="A10" s="327" t="s">
        <v>527</v>
      </c>
      <c r="B10" s="332"/>
      <c r="C10" s="332"/>
      <c r="D10" s="328">
        <f>D8/D9*100</f>
        <v>117.0541620276377</v>
      </c>
    </row>
    <row r="11" spans="1:6" ht="58.5" customHeight="1">
      <c r="A11" s="327" t="s">
        <v>528</v>
      </c>
      <c r="B11" s="332"/>
      <c r="C11" s="332"/>
      <c r="D11" s="328">
        <f>D7-D10</f>
        <v>-22.348011787159649</v>
      </c>
    </row>
    <row r="12" spans="1:6" ht="18.75">
      <c r="A12" s="322"/>
      <c r="B12" s="322"/>
      <c r="C12" s="322"/>
      <c r="D12" s="340" t="s">
        <v>280</v>
      </c>
    </row>
    <row r="13" spans="1:6" ht="18.75">
      <c r="A13" s="322"/>
      <c r="B13" s="322"/>
      <c r="C13" s="322"/>
      <c r="D13" s="340" t="s">
        <v>476</v>
      </c>
    </row>
    <row r="14" spans="1:6" ht="18.75">
      <c r="A14" s="608" t="s">
        <v>529</v>
      </c>
      <c r="B14" s="608"/>
      <c r="C14" s="608"/>
      <c r="D14" s="608"/>
    </row>
    <row r="15" spans="1:6" ht="18.75">
      <c r="A15" s="333" t="s">
        <v>496</v>
      </c>
      <c r="B15" s="332"/>
      <c r="C15" s="332"/>
      <c r="D15" s="350" t="s">
        <v>482</v>
      </c>
    </row>
    <row r="16" spans="1:6" ht="18.75">
      <c r="A16" s="327" t="s">
        <v>530</v>
      </c>
      <c r="B16" s="332"/>
      <c r="C16" s="332"/>
      <c r="D16" s="334">
        <f>D17+D21</f>
        <v>645</v>
      </c>
    </row>
    <row r="17" spans="1:4" ht="18.75">
      <c r="A17" s="327" t="s">
        <v>531</v>
      </c>
      <c r="B17" s="332"/>
      <c r="C17" s="332"/>
      <c r="D17" s="333">
        <f>D18+D19+D20</f>
        <v>492.09999999999997</v>
      </c>
    </row>
    <row r="18" spans="1:4" ht="18.75">
      <c r="A18" s="351" t="s">
        <v>532</v>
      </c>
      <c r="B18" s="332"/>
      <c r="C18" s="332"/>
      <c r="D18" s="333">
        <v>0</v>
      </c>
    </row>
    <row r="19" spans="1:4" ht="18.75">
      <c r="A19" s="351" t="s">
        <v>533</v>
      </c>
      <c r="B19" s="332"/>
      <c r="C19" s="332"/>
      <c r="D19" s="333">
        <f>49.2+32.9+90.1+319.9</f>
        <v>492.09999999999997</v>
      </c>
    </row>
    <row r="20" spans="1:4" ht="18.75">
      <c r="A20" s="351" t="s">
        <v>534</v>
      </c>
      <c r="B20" s="332"/>
      <c r="C20" s="332"/>
      <c r="D20" s="333">
        <v>0</v>
      </c>
    </row>
    <row r="21" spans="1:4" ht="18.75">
      <c r="A21" s="351" t="s">
        <v>535</v>
      </c>
      <c r="B21" s="332"/>
      <c r="C21" s="332"/>
      <c r="D21" s="333">
        <v>152.9</v>
      </c>
    </row>
    <row r="22" spans="1:4" ht="18.75">
      <c r="A22" s="351" t="s">
        <v>532</v>
      </c>
      <c r="B22" s="332"/>
      <c r="C22" s="332"/>
      <c r="D22" s="333">
        <v>0</v>
      </c>
    </row>
    <row r="23" spans="1:4" ht="18.75">
      <c r="A23" s="351" t="s">
        <v>533</v>
      </c>
      <c r="B23" s="332"/>
      <c r="C23" s="332"/>
      <c r="D23" s="333">
        <v>152.9</v>
      </c>
    </row>
    <row r="24" spans="1:4" ht="18.75">
      <c r="A24" s="351" t="s">
        <v>534</v>
      </c>
      <c r="B24" s="332"/>
      <c r="C24" s="332"/>
      <c r="D24" s="333">
        <v>0</v>
      </c>
    </row>
    <row r="25" spans="1:4" ht="18.75">
      <c r="A25" s="352" t="s">
        <v>536</v>
      </c>
      <c r="B25" s="332"/>
      <c r="C25" s="332"/>
      <c r="D25" s="333">
        <f>D26+D27</f>
        <v>319.89999999999998</v>
      </c>
    </row>
    <row r="26" spans="1:4" ht="18.75">
      <c r="A26" s="353" t="s">
        <v>537</v>
      </c>
      <c r="B26" s="332"/>
      <c r="C26" s="332"/>
      <c r="D26" s="333">
        <v>319.89999999999998</v>
      </c>
    </row>
    <row r="27" spans="1:4" ht="18.75">
      <c r="A27" s="353" t="s">
        <v>538</v>
      </c>
      <c r="B27" s="332"/>
      <c r="C27" s="332"/>
      <c r="D27" s="333">
        <v>0</v>
      </c>
    </row>
    <row r="28" spans="1:4" ht="18.75">
      <c r="A28" s="322"/>
      <c r="B28" s="322"/>
      <c r="C28" s="322"/>
      <c r="D28" s="322"/>
    </row>
    <row r="29" spans="1:4" ht="18.75">
      <c r="A29" s="322"/>
      <c r="B29" s="322"/>
      <c r="C29" s="322"/>
      <c r="D29" s="322"/>
    </row>
    <row r="30" spans="1:4" ht="18.75">
      <c r="A30" s="322"/>
      <c r="B30" s="322"/>
      <c r="C30" s="322"/>
      <c r="D30" s="322"/>
    </row>
  </sheetData>
  <mergeCells count="2">
    <mergeCell ref="A3:D3"/>
    <mergeCell ref="A14:D14"/>
  </mergeCells>
  <pageMargins left="0.74803149606299213" right="0.74803149606299213" top="0.39370078740157483" bottom="0.39370078740157483" header="0.51181102362204722" footer="0.51181102362204722"/>
  <pageSetup paperSize="9" scale="93" orientation="landscape" r:id="rId1"/>
  <headerFooter alignWithMargins="0">
    <oddHeader>&amp;C&amp;"Times New Roman,обычный"&amp;16 24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sqref="A1:M15"/>
    </sheetView>
  </sheetViews>
  <sheetFormatPr defaultRowHeight="12.75"/>
  <cols>
    <col min="1" max="1" width="41.85546875" style="323" customWidth="1"/>
    <col min="2" max="2" width="0.140625" style="323" customWidth="1"/>
    <col min="3" max="5" width="9.140625" style="323" hidden="1" customWidth="1"/>
    <col min="6" max="6" width="17" style="323" customWidth="1"/>
    <col min="7" max="7" width="18" style="323" customWidth="1"/>
    <col min="8" max="8" width="23" style="323" customWidth="1"/>
    <col min="9" max="9" width="17.42578125" style="323" customWidth="1"/>
    <col min="10" max="10" width="15.28515625" style="323" customWidth="1"/>
    <col min="11" max="11" width="15.7109375" style="323" customWidth="1"/>
    <col min="12" max="12" width="19.28515625" style="323" customWidth="1"/>
    <col min="13" max="13" width="16.7109375" style="323" customWidth="1"/>
    <col min="14" max="256" width="9.140625" style="323"/>
    <col min="257" max="257" width="41.85546875" style="323" customWidth="1"/>
    <col min="258" max="258" width="0.140625" style="323" customWidth="1"/>
    <col min="259" max="261" width="0" style="323" hidden="1" customWidth="1"/>
    <col min="262" max="262" width="17" style="323" customWidth="1"/>
    <col min="263" max="263" width="18" style="323" customWidth="1"/>
    <col min="264" max="264" width="23" style="323" customWidth="1"/>
    <col min="265" max="265" width="17.42578125" style="323" customWidth="1"/>
    <col min="266" max="266" width="15.28515625" style="323" customWidth="1"/>
    <col min="267" max="267" width="15.7109375" style="323" customWidth="1"/>
    <col min="268" max="268" width="19.28515625" style="323" customWidth="1"/>
    <col min="269" max="269" width="16.7109375" style="323" customWidth="1"/>
    <col min="270" max="512" width="9.140625" style="323"/>
    <col min="513" max="513" width="41.85546875" style="323" customWidth="1"/>
    <col min="514" max="514" width="0.140625" style="323" customWidth="1"/>
    <col min="515" max="517" width="0" style="323" hidden="1" customWidth="1"/>
    <col min="518" max="518" width="17" style="323" customWidth="1"/>
    <col min="519" max="519" width="18" style="323" customWidth="1"/>
    <col min="520" max="520" width="23" style="323" customWidth="1"/>
    <col min="521" max="521" width="17.42578125" style="323" customWidth="1"/>
    <col min="522" max="522" width="15.28515625" style="323" customWidth="1"/>
    <col min="523" max="523" width="15.7109375" style="323" customWidth="1"/>
    <col min="524" max="524" width="19.28515625" style="323" customWidth="1"/>
    <col min="525" max="525" width="16.7109375" style="323" customWidth="1"/>
    <col min="526" max="768" width="9.140625" style="323"/>
    <col min="769" max="769" width="41.85546875" style="323" customWidth="1"/>
    <col min="770" max="770" width="0.140625" style="323" customWidth="1"/>
    <col min="771" max="773" width="0" style="323" hidden="1" customWidth="1"/>
    <col min="774" max="774" width="17" style="323" customWidth="1"/>
    <col min="775" max="775" width="18" style="323" customWidth="1"/>
    <col min="776" max="776" width="23" style="323" customWidth="1"/>
    <col min="777" max="777" width="17.42578125" style="323" customWidth="1"/>
    <col min="778" max="778" width="15.28515625" style="323" customWidth="1"/>
    <col min="779" max="779" width="15.7109375" style="323" customWidth="1"/>
    <col min="780" max="780" width="19.28515625" style="323" customWidth="1"/>
    <col min="781" max="781" width="16.7109375" style="323" customWidth="1"/>
    <col min="782" max="1024" width="9.140625" style="323"/>
    <col min="1025" max="1025" width="41.85546875" style="323" customWidth="1"/>
    <col min="1026" max="1026" width="0.140625" style="323" customWidth="1"/>
    <col min="1027" max="1029" width="0" style="323" hidden="1" customWidth="1"/>
    <col min="1030" max="1030" width="17" style="323" customWidth="1"/>
    <col min="1031" max="1031" width="18" style="323" customWidth="1"/>
    <col min="1032" max="1032" width="23" style="323" customWidth="1"/>
    <col min="1033" max="1033" width="17.42578125" style="323" customWidth="1"/>
    <col min="1034" max="1034" width="15.28515625" style="323" customWidth="1"/>
    <col min="1035" max="1035" width="15.7109375" style="323" customWidth="1"/>
    <col min="1036" max="1036" width="19.28515625" style="323" customWidth="1"/>
    <col min="1037" max="1037" width="16.7109375" style="323" customWidth="1"/>
    <col min="1038" max="1280" width="9.140625" style="323"/>
    <col min="1281" max="1281" width="41.85546875" style="323" customWidth="1"/>
    <col min="1282" max="1282" width="0.140625" style="323" customWidth="1"/>
    <col min="1283" max="1285" width="0" style="323" hidden="1" customWidth="1"/>
    <col min="1286" max="1286" width="17" style="323" customWidth="1"/>
    <col min="1287" max="1287" width="18" style="323" customWidth="1"/>
    <col min="1288" max="1288" width="23" style="323" customWidth="1"/>
    <col min="1289" max="1289" width="17.42578125" style="323" customWidth="1"/>
    <col min="1290" max="1290" width="15.28515625" style="323" customWidth="1"/>
    <col min="1291" max="1291" width="15.7109375" style="323" customWidth="1"/>
    <col min="1292" max="1292" width="19.28515625" style="323" customWidth="1"/>
    <col min="1293" max="1293" width="16.7109375" style="323" customWidth="1"/>
    <col min="1294" max="1536" width="9.140625" style="323"/>
    <col min="1537" max="1537" width="41.85546875" style="323" customWidth="1"/>
    <col min="1538" max="1538" width="0.140625" style="323" customWidth="1"/>
    <col min="1539" max="1541" width="0" style="323" hidden="1" customWidth="1"/>
    <col min="1542" max="1542" width="17" style="323" customWidth="1"/>
    <col min="1543" max="1543" width="18" style="323" customWidth="1"/>
    <col min="1544" max="1544" width="23" style="323" customWidth="1"/>
    <col min="1545" max="1545" width="17.42578125" style="323" customWidth="1"/>
    <col min="1546" max="1546" width="15.28515625" style="323" customWidth="1"/>
    <col min="1547" max="1547" width="15.7109375" style="323" customWidth="1"/>
    <col min="1548" max="1548" width="19.28515625" style="323" customWidth="1"/>
    <col min="1549" max="1549" width="16.7109375" style="323" customWidth="1"/>
    <col min="1550" max="1792" width="9.140625" style="323"/>
    <col min="1793" max="1793" width="41.85546875" style="323" customWidth="1"/>
    <col min="1794" max="1794" width="0.140625" style="323" customWidth="1"/>
    <col min="1795" max="1797" width="0" style="323" hidden="1" customWidth="1"/>
    <col min="1798" max="1798" width="17" style="323" customWidth="1"/>
    <col min="1799" max="1799" width="18" style="323" customWidth="1"/>
    <col min="1800" max="1800" width="23" style="323" customWidth="1"/>
    <col min="1801" max="1801" width="17.42578125" style="323" customWidth="1"/>
    <col min="1802" max="1802" width="15.28515625" style="323" customWidth="1"/>
    <col min="1803" max="1803" width="15.7109375" style="323" customWidth="1"/>
    <col min="1804" max="1804" width="19.28515625" style="323" customWidth="1"/>
    <col min="1805" max="1805" width="16.7109375" style="323" customWidth="1"/>
    <col min="1806" max="2048" width="9.140625" style="323"/>
    <col min="2049" max="2049" width="41.85546875" style="323" customWidth="1"/>
    <col min="2050" max="2050" width="0.140625" style="323" customWidth="1"/>
    <col min="2051" max="2053" width="0" style="323" hidden="1" customWidth="1"/>
    <col min="2054" max="2054" width="17" style="323" customWidth="1"/>
    <col min="2055" max="2055" width="18" style="323" customWidth="1"/>
    <col min="2056" max="2056" width="23" style="323" customWidth="1"/>
    <col min="2057" max="2057" width="17.42578125" style="323" customWidth="1"/>
    <col min="2058" max="2058" width="15.28515625" style="323" customWidth="1"/>
    <col min="2059" max="2059" width="15.7109375" style="323" customWidth="1"/>
    <col min="2060" max="2060" width="19.28515625" style="323" customWidth="1"/>
    <col min="2061" max="2061" width="16.7109375" style="323" customWidth="1"/>
    <col min="2062" max="2304" width="9.140625" style="323"/>
    <col min="2305" max="2305" width="41.85546875" style="323" customWidth="1"/>
    <col min="2306" max="2306" width="0.140625" style="323" customWidth="1"/>
    <col min="2307" max="2309" width="0" style="323" hidden="1" customWidth="1"/>
    <col min="2310" max="2310" width="17" style="323" customWidth="1"/>
    <col min="2311" max="2311" width="18" style="323" customWidth="1"/>
    <col min="2312" max="2312" width="23" style="323" customWidth="1"/>
    <col min="2313" max="2313" width="17.42578125" style="323" customWidth="1"/>
    <col min="2314" max="2314" width="15.28515625" style="323" customWidth="1"/>
    <col min="2315" max="2315" width="15.7109375" style="323" customWidth="1"/>
    <col min="2316" max="2316" width="19.28515625" style="323" customWidth="1"/>
    <col min="2317" max="2317" width="16.7109375" style="323" customWidth="1"/>
    <col min="2318" max="2560" width="9.140625" style="323"/>
    <col min="2561" max="2561" width="41.85546875" style="323" customWidth="1"/>
    <col min="2562" max="2562" width="0.140625" style="323" customWidth="1"/>
    <col min="2563" max="2565" width="0" style="323" hidden="1" customWidth="1"/>
    <col min="2566" max="2566" width="17" style="323" customWidth="1"/>
    <col min="2567" max="2567" width="18" style="323" customWidth="1"/>
    <col min="2568" max="2568" width="23" style="323" customWidth="1"/>
    <col min="2569" max="2569" width="17.42578125" style="323" customWidth="1"/>
    <col min="2570" max="2570" width="15.28515625" style="323" customWidth="1"/>
    <col min="2571" max="2571" width="15.7109375" style="323" customWidth="1"/>
    <col min="2572" max="2572" width="19.28515625" style="323" customWidth="1"/>
    <col min="2573" max="2573" width="16.7109375" style="323" customWidth="1"/>
    <col min="2574" max="2816" width="9.140625" style="323"/>
    <col min="2817" max="2817" width="41.85546875" style="323" customWidth="1"/>
    <col min="2818" max="2818" width="0.140625" style="323" customWidth="1"/>
    <col min="2819" max="2821" width="0" style="323" hidden="1" customWidth="1"/>
    <col min="2822" max="2822" width="17" style="323" customWidth="1"/>
    <col min="2823" max="2823" width="18" style="323" customWidth="1"/>
    <col min="2824" max="2824" width="23" style="323" customWidth="1"/>
    <col min="2825" max="2825" width="17.42578125" style="323" customWidth="1"/>
    <col min="2826" max="2826" width="15.28515625" style="323" customWidth="1"/>
    <col min="2827" max="2827" width="15.7109375" style="323" customWidth="1"/>
    <col min="2828" max="2828" width="19.28515625" style="323" customWidth="1"/>
    <col min="2829" max="2829" width="16.7109375" style="323" customWidth="1"/>
    <col min="2830" max="3072" width="9.140625" style="323"/>
    <col min="3073" max="3073" width="41.85546875" style="323" customWidth="1"/>
    <col min="3074" max="3074" width="0.140625" style="323" customWidth="1"/>
    <col min="3075" max="3077" width="0" style="323" hidden="1" customWidth="1"/>
    <col min="3078" max="3078" width="17" style="323" customWidth="1"/>
    <col min="3079" max="3079" width="18" style="323" customWidth="1"/>
    <col min="3080" max="3080" width="23" style="323" customWidth="1"/>
    <col min="3081" max="3081" width="17.42578125" style="323" customWidth="1"/>
    <col min="3082" max="3082" width="15.28515625" style="323" customWidth="1"/>
    <col min="3083" max="3083" width="15.7109375" style="323" customWidth="1"/>
    <col min="3084" max="3084" width="19.28515625" style="323" customWidth="1"/>
    <col min="3085" max="3085" width="16.7109375" style="323" customWidth="1"/>
    <col min="3086" max="3328" width="9.140625" style="323"/>
    <col min="3329" max="3329" width="41.85546875" style="323" customWidth="1"/>
    <col min="3330" max="3330" width="0.140625" style="323" customWidth="1"/>
    <col min="3331" max="3333" width="0" style="323" hidden="1" customWidth="1"/>
    <col min="3334" max="3334" width="17" style="323" customWidth="1"/>
    <col min="3335" max="3335" width="18" style="323" customWidth="1"/>
    <col min="3336" max="3336" width="23" style="323" customWidth="1"/>
    <col min="3337" max="3337" width="17.42578125" style="323" customWidth="1"/>
    <col min="3338" max="3338" width="15.28515625" style="323" customWidth="1"/>
    <col min="3339" max="3339" width="15.7109375" style="323" customWidth="1"/>
    <col min="3340" max="3340" width="19.28515625" style="323" customWidth="1"/>
    <col min="3341" max="3341" width="16.7109375" style="323" customWidth="1"/>
    <col min="3342" max="3584" width="9.140625" style="323"/>
    <col min="3585" max="3585" width="41.85546875" style="323" customWidth="1"/>
    <col min="3586" max="3586" width="0.140625" style="323" customWidth="1"/>
    <col min="3587" max="3589" width="0" style="323" hidden="1" customWidth="1"/>
    <col min="3590" max="3590" width="17" style="323" customWidth="1"/>
    <col min="3591" max="3591" width="18" style="323" customWidth="1"/>
    <col min="3592" max="3592" width="23" style="323" customWidth="1"/>
    <col min="3593" max="3593" width="17.42578125" style="323" customWidth="1"/>
    <col min="3594" max="3594" width="15.28515625" style="323" customWidth="1"/>
    <col min="3595" max="3595" width="15.7109375" style="323" customWidth="1"/>
    <col min="3596" max="3596" width="19.28515625" style="323" customWidth="1"/>
    <col min="3597" max="3597" width="16.7109375" style="323" customWidth="1"/>
    <col min="3598" max="3840" width="9.140625" style="323"/>
    <col min="3841" max="3841" width="41.85546875" style="323" customWidth="1"/>
    <col min="3842" max="3842" width="0.140625" style="323" customWidth="1"/>
    <col min="3843" max="3845" width="0" style="323" hidden="1" customWidth="1"/>
    <col min="3846" max="3846" width="17" style="323" customWidth="1"/>
    <col min="3847" max="3847" width="18" style="323" customWidth="1"/>
    <col min="3848" max="3848" width="23" style="323" customWidth="1"/>
    <col min="3849" max="3849" width="17.42578125" style="323" customWidth="1"/>
    <col min="3850" max="3850" width="15.28515625" style="323" customWidth="1"/>
    <col min="3851" max="3851" width="15.7109375" style="323" customWidth="1"/>
    <col min="3852" max="3852" width="19.28515625" style="323" customWidth="1"/>
    <col min="3853" max="3853" width="16.7109375" style="323" customWidth="1"/>
    <col min="3854" max="4096" width="9.140625" style="323"/>
    <col min="4097" max="4097" width="41.85546875" style="323" customWidth="1"/>
    <col min="4098" max="4098" width="0.140625" style="323" customWidth="1"/>
    <col min="4099" max="4101" width="0" style="323" hidden="1" customWidth="1"/>
    <col min="4102" max="4102" width="17" style="323" customWidth="1"/>
    <col min="4103" max="4103" width="18" style="323" customWidth="1"/>
    <col min="4104" max="4104" width="23" style="323" customWidth="1"/>
    <col min="4105" max="4105" width="17.42578125" style="323" customWidth="1"/>
    <col min="4106" max="4106" width="15.28515625" style="323" customWidth="1"/>
    <col min="4107" max="4107" width="15.7109375" style="323" customWidth="1"/>
    <col min="4108" max="4108" width="19.28515625" style="323" customWidth="1"/>
    <col min="4109" max="4109" width="16.7109375" style="323" customWidth="1"/>
    <col min="4110" max="4352" width="9.140625" style="323"/>
    <col min="4353" max="4353" width="41.85546875" style="323" customWidth="1"/>
    <col min="4354" max="4354" width="0.140625" style="323" customWidth="1"/>
    <col min="4355" max="4357" width="0" style="323" hidden="1" customWidth="1"/>
    <col min="4358" max="4358" width="17" style="323" customWidth="1"/>
    <col min="4359" max="4359" width="18" style="323" customWidth="1"/>
    <col min="4360" max="4360" width="23" style="323" customWidth="1"/>
    <col min="4361" max="4361" width="17.42578125" style="323" customWidth="1"/>
    <col min="4362" max="4362" width="15.28515625" style="323" customWidth="1"/>
    <col min="4363" max="4363" width="15.7109375" style="323" customWidth="1"/>
    <col min="4364" max="4364" width="19.28515625" style="323" customWidth="1"/>
    <col min="4365" max="4365" width="16.7109375" style="323" customWidth="1"/>
    <col min="4366" max="4608" width="9.140625" style="323"/>
    <col min="4609" max="4609" width="41.85546875" style="323" customWidth="1"/>
    <col min="4610" max="4610" width="0.140625" style="323" customWidth="1"/>
    <col min="4611" max="4613" width="0" style="323" hidden="1" customWidth="1"/>
    <col min="4614" max="4614" width="17" style="323" customWidth="1"/>
    <col min="4615" max="4615" width="18" style="323" customWidth="1"/>
    <col min="4616" max="4616" width="23" style="323" customWidth="1"/>
    <col min="4617" max="4617" width="17.42578125" style="323" customWidth="1"/>
    <col min="4618" max="4618" width="15.28515625" style="323" customWidth="1"/>
    <col min="4619" max="4619" width="15.7109375" style="323" customWidth="1"/>
    <col min="4620" max="4620" width="19.28515625" style="323" customWidth="1"/>
    <col min="4621" max="4621" width="16.7109375" style="323" customWidth="1"/>
    <col min="4622" max="4864" width="9.140625" style="323"/>
    <col min="4865" max="4865" width="41.85546875" style="323" customWidth="1"/>
    <col min="4866" max="4866" width="0.140625" style="323" customWidth="1"/>
    <col min="4867" max="4869" width="0" style="323" hidden="1" customWidth="1"/>
    <col min="4870" max="4870" width="17" style="323" customWidth="1"/>
    <col min="4871" max="4871" width="18" style="323" customWidth="1"/>
    <col min="4872" max="4872" width="23" style="323" customWidth="1"/>
    <col min="4873" max="4873" width="17.42578125" style="323" customWidth="1"/>
    <col min="4874" max="4874" width="15.28515625" style="323" customWidth="1"/>
    <col min="4875" max="4875" width="15.7109375" style="323" customWidth="1"/>
    <col min="4876" max="4876" width="19.28515625" style="323" customWidth="1"/>
    <col min="4877" max="4877" width="16.7109375" style="323" customWidth="1"/>
    <col min="4878" max="5120" width="9.140625" style="323"/>
    <col min="5121" max="5121" width="41.85546875" style="323" customWidth="1"/>
    <col min="5122" max="5122" width="0.140625" style="323" customWidth="1"/>
    <col min="5123" max="5125" width="0" style="323" hidden="1" customWidth="1"/>
    <col min="5126" max="5126" width="17" style="323" customWidth="1"/>
    <col min="5127" max="5127" width="18" style="323" customWidth="1"/>
    <col min="5128" max="5128" width="23" style="323" customWidth="1"/>
    <col min="5129" max="5129" width="17.42578125" style="323" customWidth="1"/>
    <col min="5130" max="5130" width="15.28515625" style="323" customWidth="1"/>
    <col min="5131" max="5131" width="15.7109375" style="323" customWidth="1"/>
    <col min="5132" max="5132" width="19.28515625" style="323" customWidth="1"/>
    <col min="5133" max="5133" width="16.7109375" style="323" customWidth="1"/>
    <col min="5134" max="5376" width="9.140625" style="323"/>
    <col min="5377" max="5377" width="41.85546875" style="323" customWidth="1"/>
    <col min="5378" max="5378" width="0.140625" style="323" customWidth="1"/>
    <col min="5379" max="5381" width="0" style="323" hidden="1" customWidth="1"/>
    <col min="5382" max="5382" width="17" style="323" customWidth="1"/>
    <col min="5383" max="5383" width="18" style="323" customWidth="1"/>
    <col min="5384" max="5384" width="23" style="323" customWidth="1"/>
    <col min="5385" max="5385" width="17.42578125" style="323" customWidth="1"/>
    <col min="5386" max="5386" width="15.28515625" style="323" customWidth="1"/>
    <col min="5387" max="5387" width="15.7109375" style="323" customWidth="1"/>
    <col min="5388" max="5388" width="19.28515625" style="323" customWidth="1"/>
    <col min="5389" max="5389" width="16.7109375" style="323" customWidth="1"/>
    <col min="5390" max="5632" width="9.140625" style="323"/>
    <col min="5633" max="5633" width="41.85546875" style="323" customWidth="1"/>
    <col min="5634" max="5634" width="0.140625" style="323" customWidth="1"/>
    <col min="5635" max="5637" width="0" style="323" hidden="1" customWidth="1"/>
    <col min="5638" max="5638" width="17" style="323" customWidth="1"/>
    <col min="5639" max="5639" width="18" style="323" customWidth="1"/>
    <col min="5640" max="5640" width="23" style="323" customWidth="1"/>
    <col min="5641" max="5641" width="17.42578125" style="323" customWidth="1"/>
    <col min="5642" max="5642" width="15.28515625" style="323" customWidth="1"/>
    <col min="5643" max="5643" width="15.7109375" style="323" customWidth="1"/>
    <col min="5644" max="5644" width="19.28515625" style="323" customWidth="1"/>
    <col min="5645" max="5645" width="16.7109375" style="323" customWidth="1"/>
    <col min="5646" max="5888" width="9.140625" style="323"/>
    <col min="5889" max="5889" width="41.85546875" style="323" customWidth="1"/>
    <col min="5890" max="5890" width="0.140625" style="323" customWidth="1"/>
    <col min="5891" max="5893" width="0" style="323" hidden="1" customWidth="1"/>
    <col min="5894" max="5894" width="17" style="323" customWidth="1"/>
    <col min="5895" max="5895" width="18" style="323" customWidth="1"/>
    <col min="5896" max="5896" width="23" style="323" customWidth="1"/>
    <col min="5897" max="5897" width="17.42578125" style="323" customWidth="1"/>
    <col min="5898" max="5898" width="15.28515625" style="323" customWidth="1"/>
    <col min="5899" max="5899" width="15.7109375" style="323" customWidth="1"/>
    <col min="5900" max="5900" width="19.28515625" style="323" customWidth="1"/>
    <col min="5901" max="5901" width="16.7109375" style="323" customWidth="1"/>
    <col min="5902" max="6144" width="9.140625" style="323"/>
    <col min="6145" max="6145" width="41.85546875" style="323" customWidth="1"/>
    <col min="6146" max="6146" width="0.140625" style="323" customWidth="1"/>
    <col min="6147" max="6149" width="0" style="323" hidden="1" customWidth="1"/>
    <col min="6150" max="6150" width="17" style="323" customWidth="1"/>
    <col min="6151" max="6151" width="18" style="323" customWidth="1"/>
    <col min="6152" max="6152" width="23" style="323" customWidth="1"/>
    <col min="6153" max="6153" width="17.42578125" style="323" customWidth="1"/>
    <col min="6154" max="6154" width="15.28515625" style="323" customWidth="1"/>
    <col min="6155" max="6155" width="15.7109375" style="323" customWidth="1"/>
    <col min="6156" max="6156" width="19.28515625" style="323" customWidth="1"/>
    <col min="6157" max="6157" width="16.7109375" style="323" customWidth="1"/>
    <col min="6158" max="6400" width="9.140625" style="323"/>
    <col min="6401" max="6401" width="41.85546875" style="323" customWidth="1"/>
    <col min="6402" max="6402" width="0.140625" style="323" customWidth="1"/>
    <col min="6403" max="6405" width="0" style="323" hidden="1" customWidth="1"/>
    <col min="6406" max="6406" width="17" style="323" customWidth="1"/>
    <col min="6407" max="6407" width="18" style="323" customWidth="1"/>
    <col min="6408" max="6408" width="23" style="323" customWidth="1"/>
    <col min="6409" max="6409" width="17.42578125" style="323" customWidth="1"/>
    <col min="6410" max="6410" width="15.28515625" style="323" customWidth="1"/>
    <col min="6411" max="6411" width="15.7109375" style="323" customWidth="1"/>
    <col min="6412" max="6412" width="19.28515625" style="323" customWidth="1"/>
    <col min="6413" max="6413" width="16.7109375" style="323" customWidth="1"/>
    <col min="6414" max="6656" width="9.140625" style="323"/>
    <col min="6657" max="6657" width="41.85546875" style="323" customWidth="1"/>
    <col min="6658" max="6658" width="0.140625" style="323" customWidth="1"/>
    <col min="6659" max="6661" width="0" style="323" hidden="1" customWidth="1"/>
    <col min="6662" max="6662" width="17" style="323" customWidth="1"/>
    <col min="6663" max="6663" width="18" style="323" customWidth="1"/>
    <col min="6664" max="6664" width="23" style="323" customWidth="1"/>
    <col min="6665" max="6665" width="17.42578125" style="323" customWidth="1"/>
    <col min="6666" max="6666" width="15.28515625" style="323" customWidth="1"/>
    <col min="6667" max="6667" width="15.7109375" style="323" customWidth="1"/>
    <col min="6668" max="6668" width="19.28515625" style="323" customWidth="1"/>
    <col min="6669" max="6669" width="16.7109375" style="323" customWidth="1"/>
    <col min="6670" max="6912" width="9.140625" style="323"/>
    <col min="6913" max="6913" width="41.85546875" style="323" customWidth="1"/>
    <col min="6914" max="6914" width="0.140625" style="323" customWidth="1"/>
    <col min="6915" max="6917" width="0" style="323" hidden="1" customWidth="1"/>
    <col min="6918" max="6918" width="17" style="323" customWidth="1"/>
    <col min="6919" max="6919" width="18" style="323" customWidth="1"/>
    <col min="6920" max="6920" width="23" style="323" customWidth="1"/>
    <col min="6921" max="6921" width="17.42578125" style="323" customWidth="1"/>
    <col min="6922" max="6922" width="15.28515625" style="323" customWidth="1"/>
    <col min="6923" max="6923" width="15.7109375" style="323" customWidth="1"/>
    <col min="6924" max="6924" width="19.28515625" style="323" customWidth="1"/>
    <col min="6925" max="6925" width="16.7109375" style="323" customWidth="1"/>
    <col min="6926" max="7168" width="9.140625" style="323"/>
    <col min="7169" max="7169" width="41.85546875" style="323" customWidth="1"/>
    <col min="7170" max="7170" width="0.140625" style="323" customWidth="1"/>
    <col min="7171" max="7173" width="0" style="323" hidden="1" customWidth="1"/>
    <col min="7174" max="7174" width="17" style="323" customWidth="1"/>
    <col min="7175" max="7175" width="18" style="323" customWidth="1"/>
    <col min="7176" max="7176" width="23" style="323" customWidth="1"/>
    <col min="7177" max="7177" width="17.42578125" style="323" customWidth="1"/>
    <col min="7178" max="7178" width="15.28515625" style="323" customWidth="1"/>
    <col min="7179" max="7179" width="15.7109375" style="323" customWidth="1"/>
    <col min="7180" max="7180" width="19.28515625" style="323" customWidth="1"/>
    <col min="7181" max="7181" width="16.7109375" style="323" customWidth="1"/>
    <col min="7182" max="7424" width="9.140625" style="323"/>
    <col min="7425" max="7425" width="41.85546875" style="323" customWidth="1"/>
    <col min="7426" max="7426" width="0.140625" style="323" customWidth="1"/>
    <col min="7427" max="7429" width="0" style="323" hidden="1" customWidth="1"/>
    <col min="7430" max="7430" width="17" style="323" customWidth="1"/>
    <col min="7431" max="7431" width="18" style="323" customWidth="1"/>
    <col min="7432" max="7432" width="23" style="323" customWidth="1"/>
    <col min="7433" max="7433" width="17.42578125" style="323" customWidth="1"/>
    <col min="7434" max="7434" width="15.28515625" style="323" customWidth="1"/>
    <col min="7435" max="7435" width="15.7109375" style="323" customWidth="1"/>
    <col min="7436" max="7436" width="19.28515625" style="323" customWidth="1"/>
    <col min="7437" max="7437" width="16.7109375" style="323" customWidth="1"/>
    <col min="7438" max="7680" width="9.140625" style="323"/>
    <col min="7681" max="7681" width="41.85546875" style="323" customWidth="1"/>
    <col min="7682" max="7682" width="0.140625" style="323" customWidth="1"/>
    <col min="7683" max="7685" width="0" style="323" hidden="1" customWidth="1"/>
    <col min="7686" max="7686" width="17" style="323" customWidth="1"/>
    <col min="7687" max="7687" width="18" style="323" customWidth="1"/>
    <col min="7688" max="7688" width="23" style="323" customWidth="1"/>
    <col min="7689" max="7689" width="17.42578125" style="323" customWidth="1"/>
    <col min="7690" max="7690" width="15.28515625" style="323" customWidth="1"/>
    <col min="7691" max="7691" width="15.7109375" style="323" customWidth="1"/>
    <col min="7692" max="7692" width="19.28515625" style="323" customWidth="1"/>
    <col min="7693" max="7693" width="16.7109375" style="323" customWidth="1"/>
    <col min="7694" max="7936" width="9.140625" style="323"/>
    <col min="7937" max="7937" width="41.85546875" style="323" customWidth="1"/>
    <col min="7938" max="7938" width="0.140625" style="323" customWidth="1"/>
    <col min="7939" max="7941" width="0" style="323" hidden="1" customWidth="1"/>
    <col min="7942" max="7942" width="17" style="323" customWidth="1"/>
    <col min="7943" max="7943" width="18" style="323" customWidth="1"/>
    <col min="7944" max="7944" width="23" style="323" customWidth="1"/>
    <col min="7945" max="7945" width="17.42578125" style="323" customWidth="1"/>
    <col min="7946" max="7946" width="15.28515625" style="323" customWidth="1"/>
    <col min="7947" max="7947" width="15.7109375" style="323" customWidth="1"/>
    <col min="7948" max="7948" width="19.28515625" style="323" customWidth="1"/>
    <col min="7949" max="7949" width="16.7109375" style="323" customWidth="1"/>
    <col min="7950" max="8192" width="9.140625" style="323"/>
    <col min="8193" max="8193" width="41.85546875" style="323" customWidth="1"/>
    <col min="8194" max="8194" width="0.140625" style="323" customWidth="1"/>
    <col min="8195" max="8197" width="0" style="323" hidden="1" customWidth="1"/>
    <col min="8198" max="8198" width="17" style="323" customWidth="1"/>
    <col min="8199" max="8199" width="18" style="323" customWidth="1"/>
    <col min="8200" max="8200" width="23" style="323" customWidth="1"/>
    <col min="8201" max="8201" width="17.42578125" style="323" customWidth="1"/>
    <col min="8202" max="8202" width="15.28515625" style="323" customWidth="1"/>
    <col min="8203" max="8203" width="15.7109375" style="323" customWidth="1"/>
    <col min="8204" max="8204" width="19.28515625" style="323" customWidth="1"/>
    <col min="8205" max="8205" width="16.7109375" style="323" customWidth="1"/>
    <col min="8206" max="8448" width="9.140625" style="323"/>
    <col min="8449" max="8449" width="41.85546875" style="323" customWidth="1"/>
    <col min="8450" max="8450" width="0.140625" style="323" customWidth="1"/>
    <col min="8451" max="8453" width="0" style="323" hidden="1" customWidth="1"/>
    <col min="8454" max="8454" width="17" style="323" customWidth="1"/>
    <col min="8455" max="8455" width="18" style="323" customWidth="1"/>
    <col min="8456" max="8456" width="23" style="323" customWidth="1"/>
    <col min="8457" max="8457" width="17.42578125" style="323" customWidth="1"/>
    <col min="8458" max="8458" width="15.28515625" style="323" customWidth="1"/>
    <col min="8459" max="8459" width="15.7109375" style="323" customWidth="1"/>
    <col min="8460" max="8460" width="19.28515625" style="323" customWidth="1"/>
    <col min="8461" max="8461" width="16.7109375" style="323" customWidth="1"/>
    <col min="8462" max="8704" width="9.140625" style="323"/>
    <col min="8705" max="8705" width="41.85546875" style="323" customWidth="1"/>
    <col min="8706" max="8706" width="0.140625" style="323" customWidth="1"/>
    <col min="8707" max="8709" width="0" style="323" hidden="1" customWidth="1"/>
    <col min="8710" max="8710" width="17" style="323" customWidth="1"/>
    <col min="8711" max="8711" width="18" style="323" customWidth="1"/>
    <col min="8712" max="8712" width="23" style="323" customWidth="1"/>
    <col min="8713" max="8713" width="17.42578125" style="323" customWidth="1"/>
    <col min="8714" max="8714" width="15.28515625" style="323" customWidth="1"/>
    <col min="8715" max="8715" width="15.7109375" style="323" customWidth="1"/>
    <col min="8716" max="8716" width="19.28515625" style="323" customWidth="1"/>
    <col min="8717" max="8717" width="16.7109375" style="323" customWidth="1"/>
    <col min="8718" max="8960" width="9.140625" style="323"/>
    <col min="8961" max="8961" width="41.85546875" style="323" customWidth="1"/>
    <col min="8962" max="8962" width="0.140625" style="323" customWidth="1"/>
    <col min="8963" max="8965" width="0" style="323" hidden="1" customWidth="1"/>
    <col min="8966" max="8966" width="17" style="323" customWidth="1"/>
    <col min="8967" max="8967" width="18" style="323" customWidth="1"/>
    <col min="8968" max="8968" width="23" style="323" customWidth="1"/>
    <col min="8969" max="8969" width="17.42578125" style="323" customWidth="1"/>
    <col min="8970" max="8970" width="15.28515625" style="323" customWidth="1"/>
    <col min="8971" max="8971" width="15.7109375" style="323" customWidth="1"/>
    <col min="8972" max="8972" width="19.28515625" style="323" customWidth="1"/>
    <col min="8973" max="8973" width="16.7109375" style="323" customWidth="1"/>
    <col min="8974" max="9216" width="9.140625" style="323"/>
    <col min="9217" max="9217" width="41.85546875" style="323" customWidth="1"/>
    <col min="9218" max="9218" width="0.140625" style="323" customWidth="1"/>
    <col min="9219" max="9221" width="0" style="323" hidden="1" customWidth="1"/>
    <col min="9222" max="9222" width="17" style="323" customWidth="1"/>
    <col min="9223" max="9223" width="18" style="323" customWidth="1"/>
    <col min="9224" max="9224" width="23" style="323" customWidth="1"/>
    <col min="9225" max="9225" width="17.42578125" style="323" customWidth="1"/>
    <col min="9226" max="9226" width="15.28515625" style="323" customWidth="1"/>
    <col min="9227" max="9227" width="15.7109375" style="323" customWidth="1"/>
    <col min="9228" max="9228" width="19.28515625" style="323" customWidth="1"/>
    <col min="9229" max="9229" width="16.7109375" style="323" customWidth="1"/>
    <col min="9230" max="9472" width="9.140625" style="323"/>
    <col min="9473" max="9473" width="41.85546875" style="323" customWidth="1"/>
    <col min="9474" max="9474" width="0.140625" style="323" customWidth="1"/>
    <col min="9475" max="9477" width="0" style="323" hidden="1" customWidth="1"/>
    <col min="9478" max="9478" width="17" style="323" customWidth="1"/>
    <col min="9479" max="9479" width="18" style="323" customWidth="1"/>
    <col min="9480" max="9480" width="23" style="323" customWidth="1"/>
    <col min="9481" max="9481" width="17.42578125" style="323" customWidth="1"/>
    <col min="9482" max="9482" width="15.28515625" style="323" customWidth="1"/>
    <col min="9483" max="9483" width="15.7109375" style="323" customWidth="1"/>
    <col min="9484" max="9484" width="19.28515625" style="323" customWidth="1"/>
    <col min="9485" max="9485" width="16.7109375" style="323" customWidth="1"/>
    <col min="9486" max="9728" width="9.140625" style="323"/>
    <col min="9729" max="9729" width="41.85546875" style="323" customWidth="1"/>
    <col min="9730" max="9730" width="0.140625" style="323" customWidth="1"/>
    <col min="9731" max="9733" width="0" style="323" hidden="1" customWidth="1"/>
    <col min="9734" max="9734" width="17" style="323" customWidth="1"/>
    <col min="9735" max="9735" width="18" style="323" customWidth="1"/>
    <col min="9736" max="9736" width="23" style="323" customWidth="1"/>
    <col min="9737" max="9737" width="17.42578125" style="323" customWidth="1"/>
    <col min="9738" max="9738" width="15.28515625" style="323" customWidth="1"/>
    <col min="9739" max="9739" width="15.7109375" style="323" customWidth="1"/>
    <col min="9740" max="9740" width="19.28515625" style="323" customWidth="1"/>
    <col min="9741" max="9741" width="16.7109375" style="323" customWidth="1"/>
    <col min="9742" max="9984" width="9.140625" style="323"/>
    <col min="9985" max="9985" width="41.85546875" style="323" customWidth="1"/>
    <col min="9986" max="9986" width="0.140625" style="323" customWidth="1"/>
    <col min="9987" max="9989" width="0" style="323" hidden="1" customWidth="1"/>
    <col min="9990" max="9990" width="17" style="323" customWidth="1"/>
    <col min="9991" max="9991" width="18" style="323" customWidth="1"/>
    <col min="9992" max="9992" width="23" style="323" customWidth="1"/>
    <col min="9993" max="9993" width="17.42578125" style="323" customWidth="1"/>
    <col min="9994" max="9994" width="15.28515625" style="323" customWidth="1"/>
    <col min="9995" max="9995" width="15.7109375" style="323" customWidth="1"/>
    <col min="9996" max="9996" width="19.28515625" style="323" customWidth="1"/>
    <col min="9997" max="9997" width="16.7109375" style="323" customWidth="1"/>
    <col min="9998" max="10240" width="9.140625" style="323"/>
    <col min="10241" max="10241" width="41.85546875" style="323" customWidth="1"/>
    <col min="10242" max="10242" width="0.140625" style="323" customWidth="1"/>
    <col min="10243" max="10245" width="0" style="323" hidden="1" customWidth="1"/>
    <col min="10246" max="10246" width="17" style="323" customWidth="1"/>
    <col min="10247" max="10247" width="18" style="323" customWidth="1"/>
    <col min="10248" max="10248" width="23" style="323" customWidth="1"/>
    <col min="10249" max="10249" width="17.42578125" style="323" customWidth="1"/>
    <col min="10250" max="10250" width="15.28515625" style="323" customWidth="1"/>
    <col min="10251" max="10251" width="15.7109375" style="323" customWidth="1"/>
    <col min="10252" max="10252" width="19.28515625" style="323" customWidth="1"/>
    <col min="10253" max="10253" width="16.7109375" style="323" customWidth="1"/>
    <col min="10254" max="10496" width="9.140625" style="323"/>
    <col min="10497" max="10497" width="41.85546875" style="323" customWidth="1"/>
    <col min="10498" max="10498" width="0.140625" style="323" customWidth="1"/>
    <col min="10499" max="10501" width="0" style="323" hidden="1" customWidth="1"/>
    <col min="10502" max="10502" width="17" style="323" customWidth="1"/>
    <col min="10503" max="10503" width="18" style="323" customWidth="1"/>
    <col min="10504" max="10504" width="23" style="323" customWidth="1"/>
    <col min="10505" max="10505" width="17.42578125" style="323" customWidth="1"/>
    <col min="10506" max="10506" width="15.28515625" style="323" customWidth="1"/>
    <col min="10507" max="10507" width="15.7109375" style="323" customWidth="1"/>
    <col min="10508" max="10508" width="19.28515625" style="323" customWidth="1"/>
    <col min="10509" max="10509" width="16.7109375" style="323" customWidth="1"/>
    <col min="10510" max="10752" width="9.140625" style="323"/>
    <col min="10753" max="10753" width="41.85546875" style="323" customWidth="1"/>
    <col min="10754" max="10754" width="0.140625" style="323" customWidth="1"/>
    <col min="10755" max="10757" width="0" style="323" hidden="1" customWidth="1"/>
    <col min="10758" max="10758" width="17" style="323" customWidth="1"/>
    <col min="10759" max="10759" width="18" style="323" customWidth="1"/>
    <col min="10760" max="10760" width="23" style="323" customWidth="1"/>
    <col min="10761" max="10761" width="17.42578125" style="323" customWidth="1"/>
    <col min="10762" max="10762" width="15.28515625" style="323" customWidth="1"/>
    <col min="10763" max="10763" width="15.7109375" style="323" customWidth="1"/>
    <col min="10764" max="10764" width="19.28515625" style="323" customWidth="1"/>
    <col min="10765" max="10765" width="16.7109375" style="323" customWidth="1"/>
    <col min="10766" max="11008" width="9.140625" style="323"/>
    <col min="11009" max="11009" width="41.85546875" style="323" customWidth="1"/>
    <col min="11010" max="11010" width="0.140625" style="323" customWidth="1"/>
    <col min="11011" max="11013" width="0" style="323" hidden="1" customWidth="1"/>
    <col min="11014" max="11014" width="17" style="323" customWidth="1"/>
    <col min="11015" max="11015" width="18" style="323" customWidth="1"/>
    <col min="11016" max="11016" width="23" style="323" customWidth="1"/>
    <col min="11017" max="11017" width="17.42578125" style="323" customWidth="1"/>
    <col min="11018" max="11018" width="15.28515625" style="323" customWidth="1"/>
    <col min="11019" max="11019" width="15.7109375" style="323" customWidth="1"/>
    <col min="11020" max="11020" width="19.28515625" style="323" customWidth="1"/>
    <col min="11021" max="11021" width="16.7109375" style="323" customWidth="1"/>
    <col min="11022" max="11264" width="9.140625" style="323"/>
    <col min="11265" max="11265" width="41.85546875" style="323" customWidth="1"/>
    <col min="11266" max="11266" width="0.140625" style="323" customWidth="1"/>
    <col min="11267" max="11269" width="0" style="323" hidden="1" customWidth="1"/>
    <col min="11270" max="11270" width="17" style="323" customWidth="1"/>
    <col min="11271" max="11271" width="18" style="323" customWidth="1"/>
    <col min="11272" max="11272" width="23" style="323" customWidth="1"/>
    <col min="11273" max="11273" width="17.42578125" style="323" customWidth="1"/>
    <col min="11274" max="11274" width="15.28515625" style="323" customWidth="1"/>
    <col min="11275" max="11275" width="15.7109375" style="323" customWidth="1"/>
    <col min="11276" max="11276" width="19.28515625" style="323" customWidth="1"/>
    <col min="11277" max="11277" width="16.7109375" style="323" customWidth="1"/>
    <col min="11278" max="11520" width="9.140625" style="323"/>
    <col min="11521" max="11521" width="41.85546875" style="323" customWidth="1"/>
    <col min="11522" max="11522" width="0.140625" style="323" customWidth="1"/>
    <col min="11523" max="11525" width="0" style="323" hidden="1" customWidth="1"/>
    <col min="11526" max="11526" width="17" style="323" customWidth="1"/>
    <col min="11527" max="11527" width="18" style="323" customWidth="1"/>
    <col min="11528" max="11528" width="23" style="323" customWidth="1"/>
    <col min="11529" max="11529" width="17.42578125" style="323" customWidth="1"/>
    <col min="11530" max="11530" width="15.28515625" style="323" customWidth="1"/>
    <col min="11531" max="11531" width="15.7109375" style="323" customWidth="1"/>
    <col min="11532" max="11532" width="19.28515625" style="323" customWidth="1"/>
    <col min="11533" max="11533" width="16.7109375" style="323" customWidth="1"/>
    <col min="11534" max="11776" width="9.140625" style="323"/>
    <col min="11777" max="11777" width="41.85546875" style="323" customWidth="1"/>
    <col min="11778" max="11778" width="0.140625" style="323" customWidth="1"/>
    <col min="11779" max="11781" width="0" style="323" hidden="1" customWidth="1"/>
    <col min="11782" max="11782" width="17" style="323" customWidth="1"/>
    <col min="11783" max="11783" width="18" style="323" customWidth="1"/>
    <col min="11784" max="11784" width="23" style="323" customWidth="1"/>
    <col min="11785" max="11785" width="17.42578125" style="323" customWidth="1"/>
    <col min="11786" max="11786" width="15.28515625" style="323" customWidth="1"/>
    <col min="11787" max="11787" width="15.7109375" style="323" customWidth="1"/>
    <col min="11788" max="11788" width="19.28515625" style="323" customWidth="1"/>
    <col min="11789" max="11789" width="16.7109375" style="323" customWidth="1"/>
    <col min="11790" max="12032" width="9.140625" style="323"/>
    <col min="12033" max="12033" width="41.85546875" style="323" customWidth="1"/>
    <col min="12034" max="12034" width="0.140625" style="323" customWidth="1"/>
    <col min="12035" max="12037" width="0" style="323" hidden="1" customWidth="1"/>
    <col min="12038" max="12038" width="17" style="323" customWidth="1"/>
    <col min="12039" max="12039" width="18" style="323" customWidth="1"/>
    <col min="12040" max="12040" width="23" style="323" customWidth="1"/>
    <col min="12041" max="12041" width="17.42578125" style="323" customWidth="1"/>
    <col min="12042" max="12042" width="15.28515625" style="323" customWidth="1"/>
    <col min="12043" max="12043" width="15.7109375" style="323" customWidth="1"/>
    <col min="12044" max="12044" width="19.28515625" style="323" customWidth="1"/>
    <col min="12045" max="12045" width="16.7109375" style="323" customWidth="1"/>
    <col min="12046" max="12288" width="9.140625" style="323"/>
    <col min="12289" max="12289" width="41.85546875" style="323" customWidth="1"/>
    <col min="12290" max="12290" width="0.140625" style="323" customWidth="1"/>
    <col min="12291" max="12293" width="0" style="323" hidden="1" customWidth="1"/>
    <col min="12294" max="12294" width="17" style="323" customWidth="1"/>
    <col min="12295" max="12295" width="18" style="323" customWidth="1"/>
    <col min="12296" max="12296" width="23" style="323" customWidth="1"/>
    <col min="12297" max="12297" width="17.42578125" style="323" customWidth="1"/>
    <col min="12298" max="12298" width="15.28515625" style="323" customWidth="1"/>
    <col min="12299" max="12299" width="15.7109375" style="323" customWidth="1"/>
    <col min="12300" max="12300" width="19.28515625" style="323" customWidth="1"/>
    <col min="12301" max="12301" width="16.7109375" style="323" customWidth="1"/>
    <col min="12302" max="12544" width="9.140625" style="323"/>
    <col min="12545" max="12545" width="41.85546875" style="323" customWidth="1"/>
    <col min="12546" max="12546" width="0.140625" style="323" customWidth="1"/>
    <col min="12547" max="12549" width="0" style="323" hidden="1" customWidth="1"/>
    <col min="12550" max="12550" width="17" style="323" customWidth="1"/>
    <col min="12551" max="12551" width="18" style="323" customWidth="1"/>
    <col min="12552" max="12552" width="23" style="323" customWidth="1"/>
    <col min="12553" max="12553" width="17.42578125" style="323" customWidth="1"/>
    <col min="12554" max="12554" width="15.28515625" style="323" customWidth="1"/>
    <col min="12555" max="12555" width="15.7109375" style="323" customWidth="1"/>
    <col min="12556" max="12556" width="19.28515625" style="323" customWidth="1"/>
    <col min="12557" max="12557" width="16.7109375" style="323" customWidth="1"/>
    <col min="12558" max="12800" width="9.140625" style="323"/>
    <col min="12801" max="12801" width="41.85546875" style="323" customWidth="1"/>
    <col min="12802" max="12802" width="0.140625" style="323" customWidth="1"/>
    <col min="12803" max="12805" width="0" style="323" hidden="1" customWidth="1"/>
    <col min="12806" max="12806" width="17" style="323" customWidth="1"/>
    <col min="12807" max="12807" width="18" style="323" customWidth="1"/>
    <col min="12808" max="12808" width="23" style="323" customWidth="1"/>
    <col min="12809" max="12809" width="17.42578125" style="323" customWidth="1"/>
    <col min="12810" max="12810" width="15.28515625" style="323" customWidth="1"/>
    <col min="12811" max="12811" width="15.7109375" style="323" customWidth="1"/>
    <col min="12812" max="12812" width="19.28515625" style="323" customWidth="1"/>
    <col min="12813" max="12813" width="16.7109375" style="323" customWidth="1"/>
    <col min="12814" max="13056" width="9.140625" style="323"/>
    <col min="13057" max="13057" width="41.85546875" style="323" customWidth="1"/>
    <col min="13058" max="13058" width="0.140625" style="323" customWidth="1"/>
    <col min="13059" max="13061" width="0" style="323" hidden="1" customWidth="1"/>
    <col min="13062" max="13062" width="17" style="323" customWidth="1"/>
    <col min="13063" max="13063" width="18" style="323" customWidth="1"/>
    <col min="13064" max="13064" width="23" style="323" customWidth="1"/>
    <col min="13065" max="13065" width="17.42578125" style="323" customWidth="1"/>
    <col min="13066" max="13066" width="15.28515625" style="323" customWidth="1"/>
    <col min="13067" max="13067" width="15.7109375" style="323" customWidth="1"/>
    <col min="13068" max="13068" width="19.28515625" style="323" customWidth="1"/>
    <col min="13069" max="13069" width="16.7109375" style="323" customWidth="1"/>
    <col min="13070" max="13312" width="9.140625" style="323"/>
    <col min="13313" max="13313" width="41.85546875" style="323" customWidth="1"/>
    <col min="13314" max="13314" width="0.140625" style="323" customWidth="1"/>
    <col min="13315" max="13317" width="0" style="323" hidden="1" customWidth="1"/>
    <col min="13318" max="13318" width="17" style="323" customWidth="1"/>
    <col min="13319" max="13319" width="18" style="323" customWidth="1"/>
    <col min="13320" max="13320" width="23" style="323" customWidth="1"/>
    <col min="13321" max="13321" width="17.42578125" style="323" customWidth="1"/>
    <col min="13322" max="13322" width="15.28515625" style="323" customWidth="1"/>
    <col min="13323" max="13323" width="15.7109375" style="323" customWidth="1"/>
    <col min="13324" max="13324" width="19.28515625" style="323" customWidth="1"/>
    <col min="13325" max="13325" width="16.7109375" style="323" customWidth="1"/>
    <col min="13326" max="13568" width="9.140625" style="323"/>
    <col min="13569" max="13569" width="41.85546875" style="323" customWidth="1"/>
    <col min="13570" max="13570" width="0.140625" style="323" customWidth="1"/>
    <col min="13571" max="13573" width="0" style="323" hidden="1" customWidth="1"/>
    <col min="13574" max="13574" width="17" style="323" customWidth="1"/>
    <col min="13575" max="13575" width="18" style="323" customWidth="1"/>
    <col min="13576" max="13576" width="23" style="323" customWidth="1"/>
    <col min="13577" max="13577" width="17.42578125" style="323" customWidth="1"/>
    <col min="13578" max="13578" width="15.28515625" style="323" customWidth="1"/>
    <col min="13579" max="13579" width="15.7109375" style="323" customWidth="1"/>
    <col min="13580" max="13580" width="19.28515625" style="323" customWidth="1"/>
    <col min="13581" max="13581" width="16.7109375" style="323" customWidth="1"/>
    <col min="13582" max="13824" width="9.140625" style="323"/>
    <col min="13825" max="13825" width="41.85546875" style="323" customWidth="1"/>
    <col min="13826" max="13826" width="0.140625" style="323" customWidth="1"/>
    <col min="13827" max="13829" width="0" style="323" hidden="1" customWidth="1"/>
    <col min="13830" max="13830" width="17" style="323" customWidth="1"/>
    <col min="13831" max="13831" width="18" style="323" customWidth="1"/>
    <col min="13832" max="13832" width="23" style="323" customWidth="1"/>
    <col min="13833" max="13833" width="17.42578125" style="323" customWidth="1"/>
    <col min="13834" max="13834" width="15.28515625" style="323" customWidth="1"/>
    <col min="13835" max="13835" width="15.7109375" style="323" customWidth="1"/>
    <col min="13836" max="13836" width="19.28515625" style="323" customWidth="1"/>
    <col min="13837" max="13837" width="16.7109375" style="323" customWidth="1"/>
    <col min="13838" max="14080" width="9.140625" style="323"/>
    <col min="14081" max="14081" width="41.85546875" style="323" customWidth="1"/>
    <col min="14082" max="14082" width="0.140625" style="323" customWidth="1"/>
    <col min="14083" max="14085" width="0" style="323" hidden="1" customWidth="1"/>
    <col min="14086" max="14086" width="17" style="323" customWidth="1"/>
    <col min="14087" max="14087" width="18" style="323" customWidth="1"/>
    <col min="14088" max="14088" width="23" style="323" customWidth="1"/>
    <col min="14089" max="14089" width="17.42578125" style="323" customWidth="1"/>
    <col min="14090" max="14090" width="15.28515625" style="323" customWidth="1"/>
    <col min="14091" max="14091" width="15.7109375" style="323" customWidth="1"/>
    <col min="14092" max="14092" width="19.28515625" style="323" customWidth="1"/>
    <col min="14093" max="14093" width="16.7109375" style="323" customWidth="1"/>
    <col min="14094" max="14336" width="9.140625" style="323"/>
    <col min="14337" max="14337" width="41.85546875" style="323" customWidth="1"/>
    <col min="14338" max="14338" width="0.140625" style="323" customWidth="1"/>
    <col min="14339" max="14341" width="0" style="323" hidden="1" customWidth="1"/>
    <col min="14342" max="14342" width="17" style="323" customWidth="1"/>
    <col min="14343" max="14343" width="18" style="323" customWidth="1"/>
    <col min="14344" max="14344" width="23" style="323" customWidth="1"/>
    <col min="14345" max="14345" width="17.42578125" style="323" customWidth="1"/>
    <col min="14346" max="14346" width="15.28515625" style="323" customWidth="1"/>
    <col min="14347" max="14347" width="15.7109375" style="323" customWidth="1"/>
    <col min="14348" max="14348" width="19.28515625" style="323" customWidth="1"/>
    <col min="14349" max="14349" width="16.7109375" style="323" customWidth="1"/>
    <col min="14350" max="14592" width="9.140625" style="323"/>
    <col min="14593" max="14593" width="41.85546875" style="323" customWidth="1"/>
    <col min="14594" max="14594" width="0.140625" style="323" customWidth="1"/>
    <col min="14595" max="14597" width="0" style="323" hidden="1" customWidth="1"/>
    <col min="14598" max="14598" width="17" style="323" customWidth="1"/>
    <col min="14599" max="14599" width="18" style="323" customWidth="1"/>
    <col min="14600" max="14600" width="23" style="323" customWidth="1"/>
    <col min="14601" max="14601" width="17.42578125" style="323" customWidth="1"/>
    <col min="14602" max="14602" width="15.28515625" style="323" customWidth="1"/>
    <col min="14603" max="14603" width="15.7109375" style="323" customWidth="1"/>
    <col min="14604" max="14604" width="19.28515625" style="323" customWidth="1"/>
    <col min="14605" max="14605" width="16.7109375" style="323" customWidth="1"/>
    <col min="14606" max="14848" width="9.140625" style="323"/>
    <col min="14849" max="14849" width="41.85546875" style="323" customWidth="1"/>
    <col min="14850" max="14850" width="0.140625" style="323" customWidth="1"/>
    <col min="14851" max="14853" width="0" style="323" hidden="1" customWidth="1"/>
    <col min="14854" max="14854" width="17" style="323" customWidth="1"/>
    <col min="14855" max="14855" width="18" style="323" customWidth="1"/>
    <col min="14856" max="14856" width="23" style="323" customWidth="1"/>
    <col min="14857" max="14857" width="17.42578125" style="323" customWidth="1"/>
    <col min="14858" max="14858" width="15.28515625" style="323" customWidth="1"/>
    <col min="14859" max="14859" width="15.7109375" style="323" customWidth="1"/>
    <col min="14860" max="14860" width="19.28515625" style="323" customWidth="1"/>
    <col min="14861" max="14861" width="16.7109375" style="323" customWidth="1"/>
    <col min="14862" max="15104" width="9.140625" style="323"/>
    <col min="15105" max="15105" width="41.85546875" style="323" customWidth="1"/>
    <col min="15106" max="15106" width="0.140625" style="323" customWidth="1"/>
    <col min="15107" max="15109" width="0" style="323" hidden="1" customWidth="1"/>
    <col min="15110" max="15110" width="17" style="323" customWidth="1"/>
    <col min="15111" max="15111" width="18" style="323" customWidth="1"/>
    <col min="15112" max="15112" width="23" style="323" customWidth="1"/>
    <col min="15113" max="15113" width="17.42578125" style="323" customWidth="1"/>
    <col min="15114" max="15114" width="15.28515625" style="323" customWidth="1"/>
    <col min="15115" max="15115" width="15.7109375" style="323" customWidth="1"/>
    <col min="15116" max="15116" width="19.28515625" style="323" customWidth="1"/>
    <col min="15117" max="15117" width="16.7109375" style="323" customWidth="1"/>
    <col min="15118" max="15360" width="9.140625" style="323"/>
    <col min="15361" max="15361" width="41.85546875" style="323" customWidth="1"/>
    <col min="15362" max="15362" width="0.140625" style="323" customWidth="1"/>
    <col min="15363" max="15365" width="0" style="323" hidden="1" customWidth="1"/>
    <col min="15366" max="15366" width="17" style="323" customWidth="1"/>
    <col min="15367" max="15367" width="18" style="323" customWidth="1"/>
    <col min="15368" max="15368" width="23" style="323" customWidth="1"/>
    <col min="15369" max="15369" width="17.42578125" style="323" customWidth="1"/>
    <col min="15370" max="15370" width="15.28515625" style="323" customWidth="1"/>
    <col min="15371" max="15371" width="15.7109375" style="323" customWidth="1"/>
    <col min="15372" max="15372" width="19.28515625" style="323" customWidth="1"/>
    <col min="15373" max="15373" width="16.7109375" style="323" customWidth="1"/>
    <col min="15374" max="15616" width="9.140625" style="323"/>
    <col min="15617" max="15617" width="41.85546875" style="323" customWidth="1"/>
    <col min="15618" max="15618" width="0.140625" style="323" customWidth="1"/>
    <col min="15619" max="15621" width="0" style="323" hidden="1" customWidth="1"/>
    <col min="15622" max="15622" width="17" style="323" customWidth="1"/>
    <col min="15623" max="15623" width="18" style="323" customWidth="1"/>
    <col min="15624" max="15624" width="23" style="323" customWidth="1"/>
    <col min="15625" max="15625" width="17.42578125" style="323" customWidth="1"/>
    <col min="15626" max="15626" width="15.28515625" style="323" customWidth="1"/>
    <col min="15627" max="15627" width="15.7109375" style="323" customWidth="1"/>
    <col min="15628" max="15628" width="19.28515625" style="323" customWidth="1"/>
    <col min="15629" max="15629" width="16.7109375" style="323" customWidth="1"/>
    <col min="15630" max="15872" width="9.140625" style="323"/>
    <col min="15873" max="15873" width="41.85546875" style="323" customWidth="1"/>
    <col min="15874" max="15874" width="0.140625" style="323" customWidth="1"/>
    <col min="15875" max="15877" width="0" style="323" hidden="1" customWidth="1"/>
    <col min="15878" max="15878" width="17" style="323" customWidth="1"/>
    <col min="15879" max="15879" width="18" style="323" customWidth="1"/>
    <col min="15880" max="15880" width="23" style="323" customWidth="1"/>
    <col min="15881" max="15881" width="17.42578125" style="323" customWidth="1"/>
    <col min="15882" max="15882" width="15.28515625" style="323" customWidth="1"/>
    <col min="15883" max="15883" width="15.7109375" style="323" customWidth="1"/>
    <col min="15884" max="15884" width="19.28515625" style="323" customWidth="1"/>
    <col min="15885" max="15885" width="16.7109375" style="323" customWidth="1"/>
    <col min="15886" max="16128" width="9.140625" style="323"/>
    <col min="16129" max="16129" width="41.85546875" style="323" customWidth="1"/>
    <col min="16130" max="16130" width="0.140625" style="323" customWidth="1"/>
    <col min="16131" max="16133" width="0" style="323" hidden="1" customWidth="1"/>
    <col min="16134" max="16134" width="17" style="323" customWidth="1"/>
    <col min="16135" max="16135" width="18" style="323" customWidth="1"/>
    <col min="16136" max="16136" width="23" style="323" customWidth="1"/>
    <col min="16137" max="16137" width="17.42578125" style="323" customWidth="1"/>
    <col min="16138" max="16138" width="15.28515625" style="323" customWidth="1"/>
    <col min="16139" max="16139" width="15.7109375" style="323" customWidth="1"/>
    <col min="16140" max="16140" width="19.28515625" style="323" customWidth="1"/>
    <col min="16141" max="16141" width="16.7109375" style="323" customWidth="1"/>
    <col min="16142" max="16384" width="9.140625" style="323"/>
  </cols>
  <sheetData>
    <row r="1" spans="1:14" ht="18.75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40" t="s">
        <v>347</v>
      </c>
      <c r="M1" s="322"/>
    </row>
    <row r="2" spans="1:14" ht="18.75">
      <c r="A2" s="322"/>
      <c r="B2" s="322"/>
      <c r="C2" s="322"/>
      <c r="D2" s="322"/>
      <c r="E2" s="322"/>
      <c r="F2" s="322"/>
      <c r="G2" s="324"/>
      <c r="H2" s="324"/>
      <c r="I2" s="322"/>
      <c r="J2" s="322"/>
      <c r="L2" s="340" t="s">
        <v>476</v>
      </c>
      <c r="M2" s="324"/>
    </row>
    <row r="3" spans="1:14" ht="18.75">
      <c r="A3" s="322"/>
      <c r="B3" s="322"/>
      <c r="C3" s="322"/>
      <c r="D3" s="322"/>
      <c r="E3" s="322"/>
      <c r="F3" s="322"/>
      <c r="G3" s="324"/>
      <c r="H3" s="324"/>
      <c r="I3" s="322"/>
      <c r="J3" s="322"/>
      <c r="K3" s="325"/>
      <c r="L3" s="322"/>
      <c r="M3" s="354"/>
    </row>
    <row r="4" spans="1:14" ht="18.75">
      <c r="A4" s="608" t="s">
        <v>539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</row>
    <row r="5" spans="1:14" ht="33" customHeight="1">
      <c r="A5" s="615" t="s">
        <v>496</v>
      </c>
      <c r="B5" s="332"/>
      <c r="C5" s="332"/>
      <c r="D5" s="332"/>
      <c r="E5" s="332"/>
      <c r="F5" s="610" t="s">
        <v>479</v>
      </c>
      <c r="G5" s="610" t="s">
        <v>480</v>
      </c>
      <c r="H5" s="610" t="s">
        <v>540</v>
      </c>
      <c r="I5" s="616" t="s">
        <v>482</v>
      </c>
      <c r="J5" s="616"/>
      <c r="K5" s="616"/>
      <c r="L5" s="616" t="s">
        <v>541</v>
      </c>
      <c r="M5" s="616"/>
    </row>
    <row r="6" spans="1:14" ht="36.75" customHeight="1">
      <c r="A6" s="615"/>
      <c r="B6" s="332"/>
      <c r="C6" s="332"/>
      <c r="D6" s="332"/>
      <c r="E6" s="332"/>
      <c r="F6" s="610"/>
      <c r="G6" s="610"/>
      <c r="H6" s="610"/>
      <c r="I6" s="617" t="s">
        <v>542</v>
      </c>
      <c r="J6" s="616" t="s">
        <v>543</v>
      </c>
      <c r="K6" s="616"/>
      <c r="L6" s="616" t="s">
        <v>501</v>
      </c>
      <c r="M6" s="616" t="s">
        <v>502</v>
      </c>
    </row>
    <row r="7" spans="1:14" ht="89.25" customHeight="1">
      <c r="A7" s="615"/>
      <c r="B7" s="332"/>
      <c r="C7" s="332"/>
      <c r="D7" s="332"/>
      <c r="E7" s="332"/>
      <c r="F7" s="610"/>
      <c r="G7" s="610"/>
      <c r="H7" s="610"/>
      <c r="I7" s="618"/>
      <c r="J7" s="355" t="s">
        <v>544</v>
      </c>
      <c r="K7" s="355" t="s">
        <v>545</v>
      </c>
      <c r="L7" s="616"/>
      <c r="M7" s="616"/>
    </row>
    <row r="8" spans="1:14" ht="44.25" customHeight="1">
      <c r="A8" s="327" t="s">
        <v>546</v>
      </c>
      <c r="B8" s="332"/>
      <c r="C8" s="332"/>
      <c r="D8" s="332"/>
      <c r="E8" s="332"/>
      <c r="F8" s="338">
        <v>29631</v>
      </c>
      <c r="G8" s="338">
        <v>36011.599999999999</v>
      </c>
      <c r="H8" s="338">
        <v>14369</v>
      </c>
      <c r="I8" s="338">
        <v>34105.199999999997</v>
      </c>
      <c r="J8" s="332">
        <f>I8*0.3</f>
        <v>10231.56</v>
      </c>
      <c r="K8" s="338">
        <f>I8-J8</f>
        <v>23873.64</v>
      </c>
      <c r="L8" s="356">
        <f t="shared" ref="L8:L13" si="0">I8/F8*100</f>
        <v>115.099726637643</v>
      </c>
      <c r="M8" s="356">
        <f t="shared" ref="M8:M13" si="1">I8/G8*100</f>
        <v>94.706150240478053</v>
      </c>
    </row>
    <row r="9" spans="1:14" ht="44.25" customHeight="1">
      <c r="A9" s="327" t="s">
        <v>547</v>
      </c>
      <c r="B9" s="332"/>
      <c r="C9" s="332"/>
      <c r="D9" s="332"/>
      <c r="E9" s="332"/>
      <c r="F9" s="332">
        <v>128</v>
      </c>
      <c r="G9" s="332">
        <v>138</v>
      </c>
      <c r="H9" s="332">
        <v>139</v>
      </c>
      <c r="I9" s="332">
        <v>130</v>
      </c>
      <c r="J9" s="332">
        <v>42</v>
      </c>
      <c r="K9" s="332">
        <f>I9-J9</f>
        <v>88</v>
      </c>
      <c r="L9" s="356">
        <f t="shared" si="0"/>
        <v>101.5625</v>
      </c>
      <c r="M9" s="356">
        <f t="shared" si="1"/>
        <v>94.20289855072464</v>
      </c>
    </row>
    <row r="10" spans="1:14" ht="47.25" customHeight="1">
      <c r="A10" s="351" t="s">
        <v>548</v>
      </c>
      <c r="B10" s="332"/>
      <c r="C10" s="332"/>
      <c r="D10" s="332"/>
      <c r="E10" s="332"/>
      <c r="F10" s="338">
        <v>9425.1</v>
      </c>
      <c r="G10" s="338">
        <v>12812.8</v>
      </c>
      <c r="H10" s="338">
        <v>5219.2</v>
      </c>
      <c r="I10" s="338">
        <v>11711.4</v>
      </c>
      <c r="J10" s="338">
        <f ca="1">J11+J12</f>
        <v>4684.5599999999995</v>
      </c>
      <c r="K10" s="338">
        <f ca="1">K11+K12</f>
        <v>7026.84</v>
      </c>
      <c r="L10" s="356">
        <f t="shared" si="0"/>
        <v>124.25756755896489</v>
      </c>
      <c r="M10" s="356">
        <f t="shared" si="1"/>
        <v>91.403908591408594</v>
      </c>
    </row>
    <row r="11" spans="1:14" ht="18.75">
      <c r="A11" s="351" t="s">
        <v>549</v>
      </c>
      <c r="B11" s="332"/>
      <c r="C11" s="332"/>
      <c r="D11" s="332"/>
      <c r="E11" s="332"/>
      <c r="F11" s="356">
        <f t="shared" ref="F11:K11" si="2">F10-F12</f>
        <v>8152.7115000000003</v>
      </c>
      <c r="G11" s="356">
        <f t="shared" si="2"/>
        <v>11083.072</v>
      </c>
      <c r="H11" s="338">
        <f t="shared" si="2"/>
        <v>4514.6080000000002</v>
      </c>
      <c r="I11" s="338">
        <f t="shared" si="2"/>
        <v>10130.360999999999</v>
      </c>
      <c r="J11" s="338">
        <f t="shared" ca="1" si="2"/>
        <v>4052.1443999999997</v>
      </c>
      <c r="K11" s="338">
        <f t="shared" ca="1" si="2"/>
        <v>6078.2165999999997</v>
      </c>
      <c r="L11" s="356">
        <f t="shared" si="0"/>
        <v>124.25756755896487</v>
      </c>
      <c r="M11" s="356">
        <f t="shared" si="1"/>
        <v>91.40390859140858</v>
      </c>
    </row>
    <row r="12" spans="1:14" ht="18.75">
      <c r="A12" s="351" t="s">
        <v>550</v>
      </c>
      <c r="B12" s="332"/>
      <c r="C12" s="332"/>
      <c r="D12" s="332"/>
      <c r="E12" s="332"/>
      <c r="F12" s="356">
        <f>F10*N12</f>
        <v>1272.3885</v>
      </c>
      <c r="G12" s="356">
        <f>G10*N12</f>
        <v>1729.7280000000001</v>
      </c>
      <c r="H12" s="356">
        <f>H10*N12</f>
        <v>704.59199999999998</v>
      </c>
      <c r="I12" s="356">
        <f>I10*N12</f>
        <v>1581.039</v>
      </c>
      <c r="J12" s="338">
        <f ca="1">J10*N12</f>
        <v>632.41559999999993</v>
      </c>
      <c r="K12" s="338">
        <f ca="1">K10*N12</f>
        <v>948.62340000000006</v>
      </c>
      <c r="L12" s="356">
        <f t="shared" si="0"/>
        <v>124.25756755896489</v>
      </c>
      <c r="M12" s="356">
        <f t="shared" si="1"/>
        <v>91.403908591408594</v>
      </c>
      <c r="N12" s="357">
        <v>0.13500000000000001</v>
      </c>
    </row>
    <row r="13" spans="1:14" ht="44.25" customHeight="1">
      <c r="A13" s="351" t="s">
        <v>551</v>
      </c>
      <c r="B13" s="332"/>
      <c r="C13" s="332"/>
      <c r="D13" s="332"/>
      <c r="E13" s="332"/>
      <c r="F13" s="356">
        <v>5297.3</v>
      </c>
      <c r="G13" s="356">
        <f>G10/G9/12*1000</f>
        <v>7737.1980676328494</v>
      </c>
      <c r="H13" s="356">
        <v>6253</v>
      </c>
      <c r="I13" s="356">
        <v>7507.3</v>
      </c>
      <c r="J13" s="356">
        <v>9485.3700000000008</v>
      </c>
      <c r="K13" s="356">
        <v>6226.7</v>
      </c>
      <c r="L13" s="356">
        <f t="shared" si="0"/>
        <v>141.71936646971099</v>
      </c>
      <c r="M13" s="356">
        <f t="shared" si="1"/>
        <v>97.028665084915104</v>
      </c>
    </row>
    <row r="14" spans="1:14" ht="33.75" customHeight="1">
      <c r="A14" s="351" t="s">
        <v>552</v>
      </c>
      <c r="B14" s="332"/>
      <c r="C14" s="332"/>
      <c r="D14" s="332"/>
      <c r="E14" s="332"/>
      <c r="F14" s="358" t="s">
        <v>300</v>
      </c>
      <c r="G14" s="358" t="s">
        <v>300</v>
      </c>
      <c r="H14" s="358" t="s">
        <v>300</v>
      </c>
      <c r="I14" s="358" t="s">
        <v>300</v>
      </c>
      <c r="J14" s="358" t="s">
        <v>553</v>
      </c>
      <c r="K14" s="358" t="s">
        <v>300</v>
      </c>
      <c r="L14" s="358" t="s">
        <v>300</v>
      </c>
      <c r="M14" s="358" t="s">
        <v>300</v>
      </c>
    </row>
    <row r="15" spans="1:14" ht="39.75" customHeight="1">
      <c r="A15" s="351" t="s">
        <v>554</v>
      </c>
      <c r="B15" s="332"/>
      <c r="C15" s="332"/>
      <c r="D15" s="332"/>
      <c r="E15" s="332"/>
      <c r="F15" s="356">
        <f t="shared" ref="F15:K15" si="3">F8/F9/12</f>
        <v>19.291015625</v>
      </c>
      <c r="G15" s="356">
        <f t="shared" si="3"/>
        <v>21.746135265700484</v>
      </c>
      <c r="H15" s="356">
        <f t="shared" si="3"/>
        <v>8.6145083932853712</v>
      </c>
      <c r="I15" s="356">
        <f t="shared" si="3"/>
        <v>21.862307692307692</v>
      </c>
      <c r="J15" s="356">
        <f t="shared" si="3"/>
        <v>20.300714285714285</v>
      </c>
      <c r="K15" s="356">
        <f t="shared" si="3"/>
        <v>22.607613636363638</v>
      </c>
      <c r="L15" s="356">
        <f>I15/F15*100</f>
        <v>113.3289616124485</v>
      </c>
      <c r="M15" s="356">
        <f>I15/G15*100</f>
        <v>100.53422102450749</v>
      </c>
    </row>
    <row r="16" spans="1:14">
      <c r="A16" s="359"/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</row>
    <row r="17" spans="1:13">
      <c r="A17" s="360"/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</row>
    <row r="18" spans="1:13">
      <c r="A18" s="361"/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</row>
    <row r="19" spans="1:13">
      <c r="A19" s="361"/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</row>
    <row r="20" spans="1:13">
      <c r="A20" s="335"/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</row>
  </sheetData>
  <mergeCells count="11">
    <mergeCell ref="M6:M7"/>
    <mergeCell ref="A4:M4"/>
    <mergeCell ref="A5:A7"/>
    <mergeCell ref="F5:F7"/>
    <mergeCell ref="G5:G7"/>
    <mergeCell ref="H5:H7"/>
    <mergeCell ref="I5:K5"/>
    <mergeCell ref="L5:M5"/>
    <mergeCell ref="I6:I7"/>
    <mergeCell ref="J6:K6"/>
    <mergeCell ref="L6:L7"/>
  </mergeCells>
  <pageMargins left="0.75" right="0.75" top="1" bottom="1" header="0.5" footer="0.5"/>
  <pageSetup paperSize="9" scale="68" orientation="landscape" r:id="rId1"/>
  <headerFooter alignWithMargins="0">
    <oddHeader>&amp;C&amp;"Times New Roman,обычный"&amp;16 25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A7" zoomScaleNormal="100" workbookViewId="0">
      <selection activeCell="A11" sqref="A11"/>
    </sheetView>
  </sheetViews>
  <sheetFormatPr defaultRowHeight="12.75"/>
  <cols>
    <col min="1" max="1" width="30.28515625" style="323" customWidth="1"/>
    <col min="2" max="2" width="0.140625" style="323" hidden="1" customWidth="1"/>
    <col min="3" max="5" width="9.140625" style="323" hidden="1" customWidth="1"/>
    <col min="6" max="7" width="18.140625" style="323" customWidth="1"/>
    <col min="8" max="8" width="15.5703125" style="323" customWidth="1"/>
    <col min="9" max="9" width="13" style="323" customWidth="1"/>
    <col min="10" max="10" width="17.28515625" style="323" customWidth="1"/>
    <col min="11" max="11" width="16.140625" style="323" customWidth="1"/>
    <col min="12" max="12" width="16.85546875" style="323" customWidth="1"/>
    <col min="13" max="256" width="9.140625" style="323"/>
    <col min="257" max="257" width="30.28515625" style="323" customWidth="1"/>
    <col min="258" max="261" width="0" style="323" hidden="1" customWidth="1"/>
    <col min="262" max="263" width="18.140625" style="323" customWidth="1"/>
    <col min="264" max="264" width="15.5703125" style="323" customWidth="1"/>
    <col min="265" max="265" width="13" style="323" customWidth="1"/>
    <col min="266" max="266" width="17.28515625" style="323" customWidth="1"/>
    <col min="267" max="267" width="16.140625" style="323" customWidth="1"/>
    <col min="268" max="268" width="16.85546875" style="323" customWidth="1"/>
    <col min="269" max="512" width="9.140625" style="323"/>
    <col min="513" max="513" width="30.28515625" style="323" customWidth="1"/>
    <col min="514" max="517" width="0" style="323" hidden="1" customWidth="1"/>
    <col min="518" max="519" width="18.140625" style="323" customWidth="1"/>
    <col min="520" max="520" width="15.5703125" style="323" customWidth="1"/>
    <col min="521" max="521" width="13" style="323" customWidth="1"/>
    <col min="522" max="522" width="17.28515625" style="323" customWidth="1"/>
    <col min="523" max="523" width="16.140625" style="323" customWidth="1"/>
    <col min="524" max="524" width="16.85546875" style="323" customWidth="1"/>
    <col min="525" max="768" width="9.140625" style="323"/>
    <col min="769" max="769" width="30.28515625" style="323" customWidth="1"/>
    <col min="770" max="773" width="0" style="323" hidden="1" customWidth="1"/>
    <col min="774" max="775" width="18.140625" style="323" customWidth="1"/>
    <col min="776" max="776" width="15.5703125" style="323" customWidth="1"/>
    <col min="777" max="777" width="13" style="323" customWidth="1"/>
    <col min="778" max="778" width="17.28515625" style="323" customWidth="1"/>
    <col min="779" max="779" width="16.140625" style="323" customWidth="1"/>
    <col min="780" max="780" width="16.85546875" style="323" customWidth="1"/>
    <col min="781" max="1024" width="9.140625" style="323"/>
    <col min="1025" max="1025" width="30.28515625" style="323" customWidth="1"/>
    <col min="1026" max="1029" width="0" style="323" hidden="1" customWidth="1"/>
    <col min="1030" max="1031" width="18.140625" style="323" customWidth="1"/>
    <col min="1032" max="1032" width="15.5703125" style="323" customWidth="1"/>
    <col min="1033" max="1033" width="13" style="323" customWidth="1"/>
    <col min="1034" max="1034" width="17.28515625" style="323" customWidth="1"/>
    <col min="1035" max="1035" width="16.140625" style="323" customWidth="1"/>
    <col min="1036" max="1036" width="16.85546875" style="323" customWidth="1"/>
    <col min="1037" max="1280" width="9.140625" style="323"/>
    <col min="1281" max="1281" width="30.28515625" style="323" customWidth="1"/>
    <col min="1282" max="1285" width="0" style="323" hidden="1" customWidth="1"/>
    <col min="1286" max="1287" width="18.140625" style="323" customWidth="1"/>
    <col min="1288" max="1288" width="15.5703125" style="323" customWidth="1"/>
    <col min="1289" max="1289" width="13" style="323" customWidth="1"/>
    <col min="1290" max="1290" width="17.28515625" style="323" customWidth="1"/>
    <col min="1291" max="1291" width="16.140625" style="323" customWidth="1"/>
    <col min="1292" max="1292" width="16.85546875" style="323" customWidth="1"/>
    <col min="1293" max="1536" width="9.140625" style="323"/>
    <col min="1537" max="1537" width="30.28515625" style="323" customWidth="1"/>
    <col min="1538" max="1541" width="0" style="323" hidden="1" customWidth="1"/>
    <col min="1542" max="1543" width="18.140625" style="323" customWidth="1"/>
    <col min="1544" max="1544" width="15.5703125" style="323" customWidth="1"/>
    <col min="1545" max="1545" width="13" style="323" customWidth="1"/>
    <col min="1546" max="1546" width="17.28515625" style="323" customWidth="1"/>
    <col min="1547" max="1547" width="16.140625" style="323" customWidth="1"/>
    <col min="1548" max="1548" width="16.85546875" style="323" customWidth="1"/>
    <col min="1549" max="1792" width="9.140625" style="323"/>
    <col min="1793" max="1793" width="30.28515625" style="323" customWidth="1"/>
    <col min="1794" max="1797" width="0" style="323" hidden="1" customWidth="1"/>
    <col min="1798" max="1799" width="18.140625" style="323" customWidth="1"/>
    <col min="1800" max="1800" width="15.5703125" style="323" customWidth="1"/>
    <col min="1801" max="1801" width="13" style="323" customWidth="1"/>
    <col min="1802" max="1802" width="17.28515625" style="323" customWidth="1"/>
    <col min="1803" max="1803" width="16.140625" style="323" customWidth="1"/>
    <col min="1804" max="1804" width="16.85546875" style="323" customWidth="1"/>
    <col min="1805" max="2048" width="9.140625" style="323"/>
    <col min="2049" max="2049" width="30.28515625" style="323" customWidth="1"/>
    <col min="2050" max="2053" width="0" style="323" hidden="1" customWidth="1"/>
    <col min="2054" max="2055" width="18.140625" style="323" customWidth="1"/>
    <col min="2056" max="2056" width="15.5703125" style="323" customWidth="1"/>
    <col min="2057" max="2057" width="13" style="323" customWidth="1"/>
    <col min="2058" max="2058" width="17.28515625" style="323" customWidth="1"/>
    <col min="2059" max="2059" width="16.140625" style="323" customWidth="1"/>
    <col min="2060" max="2060" width="16.85546875" style="323" customWidth="1"/>
    <col min="2061" max="2304" width="9.140625" style="323"/>
    <col min="2305" max="2305" width="30.28515625" style="323" customWidth="1"/>
    <col min="2306" max="2309" width="0" style="323" hidden="1" customWidth="1"/>
    <col min="2310" max="2311" width="18.140625" style="323" customWidth="1"/>
    <col min="2312" max="2312" width="15.5703125" style="323" customWidth="1"/>
    <col min="2313" max="2313" width="13" style="323" customWidth="1"/>
    <col min="2314" max="2314" width="17.28515625" style="323" customWidth="1"/>
    <col min="2315" max="2315" width="16.140625" style="323" customWidth="1"/>
    <col min="2316" max="2316" width="16.85546875" style="323" customWidth="1"/>
    <col min="2317" max="2560" width="9.140625" style="323"/>
    <col min="2561" max="2561" width="30.28515625" style="323" customWidth="1"/>
    <col min="2562" max="2565" width="0" style="323" hidden="1" customWidth="1"/>
    <col min="2566" max="2567" width="18.140625" style="323" customWidth="1"/>
    <col min="2568" max="2568" width="15.5703125" style="323" customWidth="1"/>
    <col min="2569" max="2569" width="13" style="323" customWidth="1"/>
    <col min="2570" max="2570" width="17.28515625" style="323" customWidth="1"/>
    <col min="2571" max="2571" width="16.140625" style="323" customWidth="1"/>
    <col min="2572" max="2572" width="16.85546875" style="323" customWidth="1"/>
    <col min="2573" max="2816" width="9.140625" style="323"/>
    <col min="2817" max="2817" width="30.28515625" style="323" customWidth="1"/>
    <col min="2818" max="2821" width="0" style="323" hidden="1" customWidth="1"/>
    <col min="2822" max="2823" width="18.140625" style="323" customWidth="1"/>
    <col min="2824" max="2824" width="15.5703125" style="323" customWidth="1"/>
    <col min="2825" max="2825" width="13" style="323" customWidth="1"/>
    <col min="2826" max="2826" width="17.28515625" style="323" customWidth="1"/>
    <col min="2827" max="2827" width="16.140625" style="323" customWidth="1"/>
    <col min="2828" max="2828" width="16.85546875" style="323" customWidth="1"/>
    <col min="2829" max="3072" width="9.140625" style="323"/>
    <col min="3073" max="3073" width="30.28515625" style="323" customWidth="1"/>
    <col min="3074" max="3077" width="0" style="323" hidden="1" customWidth="1"/>
    <col min="3078" max="3079" width="18.140625" style="323" customWidth="1"/>
    <col min="3080" max="3080" width="15.5703125" style="323" customWidth="1"/>
    <col min="3081" max="3081" width="13" style="323" customWidth="1"/>
    <col min="3082" max="3082" width="17.28515625" style="323" customWidth="1"/>
    <col min="3083" max="3083" width="16.140625" style="323" customWidth="1"/>
    <col min="3084" max="3084" width="16.85546875" style="323" customWidth="1"/>
    <col min="3085" max="3328" width="9.140625" style="323"/>
    <col min="3329" max="3329" width="30.28515625" style="323" customWidth="1"/>
    <col min="3330" max="3333" width="0" style="323" hidden="1" customWidth="1"/>
    <col min="3334" max="3335" width="18.140625" style="323" customWidth="1"/>
    <col min="3336" max="3336" width="15.5703125" style="323" customWidth="1"/>
    <col min="3337" max="3337" width="13" style="323" customWidth="1"/>
    <col min="3338" max="3338" width="17.28515625" style="323" customWidth="1"/>
    <col min="3339" max="3339" width="16.140625" style="323" customWidth="1"/>
    <col min="3340" max="3340" width="16.85546875" style="323" customWidth="1"/>
    <col min="3341" max="3584" width="9.140625" style="323"/>
    <col min="3585" max="3585" width="30.28515625" style="323" customWidth="1"/>
    <col min="3586" max="3589" width="0" style="323" hidden="1" customWidth="1"/>
    <col min="3590" max="3591" width="18.140625" style="323" customWidth="1"/>
    <col min="3592" max="3592" width="15.5703125" style="323" customWidth="1"/>
    <col min="3593" max="3593" width="13" style="323" customWidth="1"/>
    <col min="3594" max="3594" width="17.28515625" style="323" customWidth="1"/>
    <col min="3595" max="3595" width="16.140625" style="323" customWidth="1"/>
    <col min="3596" max="3596" width="16.85546875" style="323" customWidth="1"/>
    <col min="3597" max="3840" width="9.140625" style="323"/>
    <col min="3841" max="3841" width="30.28515625" style="323" customWidth="1"/>
    <col min="3842" max="3845" width="0" style="323" hidden="1" customWidth="1"/>
    <col min="3846" max="3847" width="18.140625" style="323" customWidth="1"/>
    <col min="3848" max="3848" width="15.5703125" style="323" customWidth="1"/>
    <col min="3849" max="3849" width="13" style="323" customWidth="1"/>
    <col min="3850" max="3850" width="17.28515625" style="323" customWidth="1"/>
    <col min="3851" max="3851" width="16.140625" style="323" customWidth="1"/>
    <col min="3852" max="3852" width="16.85546875" style="323" customWidth="1"/>
    <col min="3853" max="4096" width="9.140625" style="323"/>
    <col min="4097" max="4097" width="30.28515625" style="323" customWidth="1"/>
    <col min="4098" max="4101" width="0" style="323" hidden="1" customWidth="1"/>
    <col min="4102" max="4103" width="18.140625" style="323" customWidth="1"/>
    <col min="4104" max="4104" width="15.5703125" style="323" customWidth="1"/>
    <col min="4105" max="4105" width="13" style="323" customWidth="1"/>
    <col min="4106" max="4106" width="17.28515625" style="323" customWidth="1"/>
    <col min="4107" max="4107" width="16.140625" style="323" customWidth="1"/>
    <col min="4108" max="4108" width="16.85546875" style="323" customWidth="1"/>
    <col min="4109" max="4352" width="9.140625" style="323"/>
    <col min="4353" max="4353" width="30.28515625" style="323" customWidth="1"/>
    <col min="4354" max="4357" width="0" style="323" hidden="1" customWidth="1"/>
    <col min="4358" max="4359" width="18.140625" style="323" customWidth="1"/>
    <col min="4360" max="4360" width="15.5703125" style="323" customWidth="1"/>
    <col min="4361" max="4361" width="13" style="323" customWidth="1"/>
    <col min="4362" max="4362" width="17.28515625" style="323" customWidth="1"/>
    <col min="4363" max="4363" width="16.140625" style="323" customWidth="1"/>
    <col min="4364" max="4364" width="16.85546875" style="323" customWidth="1"/>
    <col min="4365" max="4608" width="9.140625" style="323"/>
    <col min="4609" max="4609" width="30.28515625" style="323" customWidth="1"/>
    <col min="4610" max="4613" width="0" style="323" hidden="1" customWidth="1"/>
    <col min="4614" max="4615" width="18.140625" style="323" customWidth="1"/>
    <col min="4616" max="4616" width="15.5703125" style="323" customWidth="1"/>
    <col min="4617" max="4617" width="13" style="323" customWidth="1"/>
    <col min="4618" max="4618" width="17.28515625" style="323" customWidth="1"/>
    <col min="4619" max="4619" width="16.140625" style="323" customWidth="1"/>
    <col min="4620" max="4620" width="16.85546875" style="323" customWidth="1"/>
    <col min="4621" max="4864" width="9.140625" style="323"/>
    <col min="4865" max="4865" width="30.28515625" style="323" customWidth="1"/>
    <col min="4866" max="4869" width="0" style="323" hidden="1" customWidth="1"/>
    <col min="4870" max="4871" width="18.140625" style="323" customWidth="1"/>
    <col min="4872" max="4872" width="15.5703125" style="323" customWidth="1"/>
    <col min="4873" max="4873" width="13" style="323" customWidth="1"/>
    <col min="4874" max="4874" width="17.28515625" style="323" customWidth="1"/>
    <col min="4875" max="4875" width="16.140625" style="323" customWidth="1"/>
    <col min="4876" max="4876" width="16.85546875" style="323" customWidth="1"/>
    <col min="4877" max="5120" width="9.140625" style="323"/>
    <col min="5121" max="5121" width="30.28515625" style="323" customWidth="1"/>
    <col min="5122" max="5125" width="0" style="323" hidden="1" customWidth="1"/>
    <col min="5126" max="5127" width="18.140625" style="323" customWidth="1"/>
    <col min="5128" max="5128" width="15.5703125" style="323" customWidth="1"/>
    <col min="5129" max="5129" width="13" style="323" customWidth="1"/>
    <col min="5130" max="5130" width="17.28515625" style="323" customWidth="1"/>
    <col min="5131" max="5131" width="16.140625" style="323" customWidth="1"/>
    <col min="5132" max="5132" width="16.85546875" style="323" customWidth="1"/>
    <col min="5133" max="5376" width="9.140625" style="323"/>
    <col min="5377" max="5377" width="30.28515625" style="323" customWidth="1"/>
    <col min="5378" max="5381" width="0" style="323" hidden="1" customWidth="1"/>
    <col min="5382" max="5383" width="18.140625" style="323" customWidth="1"/>
    <col min="5384" max="5384" width="15.5703125" style="323" customWidth="1"/>
    <col min="5385" max="5385" width="13" style="323" customWidth="1"/>
    <col min="5386" max="5386" width="17.28515625" style="323" customWidth="1"/>
    <col min="5387" max="5387" width="16.140625" style="323" customWidth="1"/>
    <col min="5388" max="5388" width="16.85546875" style="323" customWidth="1"/>
    <col min="5389" max="5632" width="9.140625" style="323"/>
    <col min="5633" max="5633" width="30.28515625" style="323" customWidth="1"/>
    <col min="5634" max="5637" width="0" style="323" hidden="1" customWidth="1"/>
    <col min="5638" max="5639" width="18.140625" style="323" customWidth="1"/>
    <col min="5640" max="5640" width="15.5703125" style="323" customWidth="1"/>
    <col min="5641" max="5641" width="13" style="323" customWidth="1"/>
    <col min="5642" max="5642" width="17.28515625" style="323" customWidth="1"/>
    <col min="5643" max="5643" width="16.140625" style="323" customWidth="1"/>
    <col min="5644" max="5644" width="16.85546875" style="323" customWidth="1"/>
    <col min="5645" max="5888" width="9.140625" style="323"/>
    <col min="5889" max="5889" width="30.28515625" style="323" customWidth="1"/>
    <col min="5890" max="5893" width="0" style="323" hidden="1" customWidth="1"/>
    <col min="5894" max="5895" width="18.140625" style="323" customWidth="1"/>
    <col min="5896" max="5896" width="15.5703125" style="323" customWidth="1"/>
    <col min="5897" max="5897" width="13" style="323" customWidth="1"/>
    <col min="5898" max="5898" width="17.28515625" style="323" customWidth="1"/>
    <col min="5899" max="5899" width="16.140625" style="323" customWidth="1"/>
    <col min="5900" max="5900" width="16.85546875" style="323" customWidth="1"/>
    <col min="5901" max="6144" width="9.140625" style="323"/>
    <col min="6145" max="6145" width="30.28515625" style="323" customWidth="1"/>
    <col min="6146" max="6149" width="0" style="323" hidden="1" customWidth="1"/>
    <col min="6150" max="6151" width="18.140625" style="323" customWidth="1"/>
    <col min="6152" max="6152" width="15.5703125" style="323" customWidth="1"/>
    <col min="6153" max="6153" width="13" style="323" customWidth="1"/>
    <col min="6154" max="6154" width="17.28515625" style="323" customWidth="1"/>
    <col min="6155" max="6155" width="16.140625" style="323" customWidth="1"/>
    <col min="6156" max="6156" width="16.85546875" style="323" customWidth="1"/>
    <col min="6157" max="6400" width="9.140625" style="323"/>
    <col min="6401" max="6401" width="30.28515625" style="323" customWidth="1"/>
    <col min="6402" max="6405" width="0" style="323" hidden="1" customWidth="1"/>
    <col min="6406" max="6407" width="18.140625" style="323" customWidth="1"/>
    <col min="6408" max="6408" width="15.5703125" style="323" customWidth="1"/>
    <col min="6409" max="6409" width="13" style="323" customWidth="1"/>
    <col min="6410" max="6410" width="17.28515625" style="323" customWidth="1"/>
    <col min="6411" max="6411" width="16.140625" style="323" customWidth="1"/>
    <col min="6412" max="6412" width="16.85546875" style="323" customWidth="1"/>
    <col min="6413" max="6656" width="9.140625" style="323"/>
    <col min="6657" max="6657" width="30.28515625" style="323" customWidth="1"/>
    <col min="6658" max="6661" width="0" style="323" hidden="1" customWidth="1"/>
    <col min="6662" max="6663" width="18.140625" style="323" customWidth="1"/>
    <col min="6664" max="6664" width="15.5703125" style="323" customWidth="1"/>
    <col min="6665" max="6665" width="13" style="323" customWidth="1"/>
    <col min="6666" max="6666" width="17.28515625" style="323" customWidth="1"/>
    <col min="6667" max="6667" width="16.140625" style="323" customWidth="1"/>
    <col min="6668" max="6668" width="16.85546875" style="323" customWidth="1"/>
    <col min="6669" max="6912" width="9.140625" style="323"/>
    <col min="6913" max="6913" width="30.28515625" style="323" customWidth="1"/>
    <col min="6914" max="6917" width="0" style="323" hidden="1" customWidth="1"/>
    <col min="6918" max="6919" width="18.140625" style="323" customWidth="1"/>
    <col min="6920" max="6920" width="15.5703125" style="323" customWidth="1"/>
    <col min="6921" max="6921" width="13" style="323" customWidth="1"/>
    <col min="6922" max="6922" width="17.28515625" style="323" customWidth="1"/>
    <col min="6923" max="6923" width="16.140625" style="323" customWidth="1"/>
    <col min="6924" max="6924" width="16.85546875" style="323" customWidth="1"/>
    <col min="6925" max="7168" width="9.140625" style="323"/>
    <col min="7169" max="7169" width="30.28515625" style="323" customWidth="1"/>
    <col min="7170" max="7173" width="0" style="323" hidden="1" customWidth="1"/>
    <col min="7174" max="7175" width="18.140625" style="323" customWidth="1"/>
    <col min="7176" max="7176" width="15.5703125" style="323" customWidth="1"/>
    <col min="7177" max="7177" width="13" style="323" customWidth="1"/>
    <col min="7178" max="7178" width="17.28515625" style="323" customWidth="1"/>
    <col min="7179" max="7179" width="16.140625" style="323" customWidth="1"/>
    <col min="7180" max="7180" width="16.85546875" style="323" customWidth="1"/>
    <col min="7181" max="7424" width="9.140625" style="323"/>
    <col min="7425" max="7425" width="30.28515625" style="323" customWidth="1"/>
    <col min="7426" max="7429" width="0" style="323" hidden="1" customWidth="1"/>
    <col min="7430" max="7431" width="18.140625" style="323" customWidth="1"/>
    <col min="7432" max="7432" width="15.5703125" style="323" customWidth="1"/>
    <col min="7433" max="7433" width="13" style="323" customWidth="1"/>
    <col min="7434" max="7434" width="17.28515625" style="323" customWidth="1"/>
    <col min="7435" max="7435" width="16.140625" style="323" customWidth="1"/>
    <col min="7436" max="7436" width="16.85546875" style="323" customWidth="1"/>
    <col min="7437" max="7680" width="9.140625" style="323"/>
    <col min="7681" max="7681" width="30.28515625" style="323" customWidth="1"/>
    <col min="7682" max="7685" width="0" style="323" hidden="1" customWidth="1"/>
    <col min="7686" max="7687" width="18.140625" style="323" customWidth="1"/>
    <col min="7688" max="7688" width="15.5703125" style="323" customWidth="1"/>
    <col min="7689" max="7689" width="13" style="323" customWidth="1"/>
    <col min="7690" max="7690" width="17.28515625" style="323" customWidth="1"/>
    <col min="7691" max="7691" width="16.140625" style="323" customWidth="1"/>
    <col min="7692" max="7692" width="16.85546875" style="323" customWidth="1"/>
    <col min="7693" max="7936" width="9.140625" style="323"/>
    <col min="7937" max="7937" width="30.28515625" style="323" customWidth="1"/>
    <col min="7938" max="7941" width="0" style="323" hidden="1" customWidth="1"/>
    <col min="7942" max="7943" width="18.140625" style="323" customWidth="1"/>
    <col min="7944" max="7944" width="15.5703125" style="323" customWidth="1"/>
    <col min="7945" max="7945" width="13" style="323" customWidth="1"/>
    <col min="7946" max="7946" width="17.28515625" style="323" customWidth="1"/>
    <col min="7947" max="7947" width="16.140625" style="323" customWidth="1"/>
    <col min="7948" max="7948" width="16.85546875" style="323" customWidth="1"/>
    <col min="7949" max="8192" width="9.140625" style="323"/>
    <col min="8193" max="8193" width="30.28515625" style="323" customWidth="1"/>
    <col min="8194" max="8197" width="0" style="323" hidden="1" customWidth="1"/>
    <col min="8198" max="8199" width="18.140625" style="323" customWidth="1"/>
    <col min="8200" max="8200" width="15.5703125" style="323" customWidth="1"/>
    <col min="8201" max="8201" width="13" style="323" customWidth="1"/>
    <col min="8202" max="8202" width="17.28515625" style="323" customWidth="1"/>
    <col min="8203" max="8203" width="16.140625" style="323" customWidth="1"/>
    <col min="8204" max="8204" width="16.85546875" style="323" customWidth="1"/>
    <col min="8205" max="8448" width="9.140625" style="323"/>
    <col min="8449" max="8449" width="30.28515625" style="323" customWidth="1"/>
    <col min="8450" max="8453" width="0" style="323" hidden="1" customWidth="1"/>
    <col min="8454" max="8455" width="18.140625" style="323" customWidth="1"/>
    <col min="8456" max="8456" width="15.5703125" style="323" customWidth="1"/>
    <col min="8457" max="8457" width="13" style="323" customWidth="1"/>
    <col min="8458" max="8458" width="17.28515625" style="323" customWidth="1"/>
    <col min="8459" max="8459" width="16.140625" style="323" customWidth="1"/>
    <col min="8460" max="8460" width="16.85546875" style="323" customWidth="1"/>
    <col min="8461" max="8704" width="9.140625" style="323"/>
    <col min="8705" max="8705" width="30.28515625" style="323" customWidth="1"/>
    <col min="8706" max="8709" width="0" style="323" hidden="1" customWidth="1"/>
    <col min="8710" max="8711" width="18.140625" style="323" customWidth="1"/>
    <col min="8712" max="8712" width="15.5703125" style="323" customWidth="1"/>
    <col min="8713" max="8713" width="13" style="323" customWidth="1"/>
    <col min="8714" max="8714" width="17.28515625" style="323" customWidth="1"/>
    <col min="8715" max="8715" width="16.140625" style="323" customWidth="1"/>
    <col min="8716" max="8716" width="16.85546875" style="323" customWidth="1"/>
    <col min="8717" max="8960" width="9.140625" style="323"/>
    <col min="8961" max="8961" width="30.28515625" style="323" customWidth="1"/>
    <col min="8962" max="8965" width="0" style="323" hidden="1" customWidth="1"/>
    <col min="8966" max="8967" width="18.140625" style="323" customWidth="1"/>
    <col min="8968" max="8968" width="15.5703125" style="323" customWidth="1"/>
    <col min="8969" max="8969" width="13" style="323" customWidth="1"/>
    <col min="8970" max="8970" width="17.28515625" style="323" customWidth="1"/>
    <col min="8971" max="8971" width="16.140625" style="323" customWidth="1"/>
    <col min="8972" max="8972" width="16.85546875" style="323" customWidth="1"/>
    <col min="8973" max="9216" width="9.140625" style="323"/>
    <col min="9217" max="9217" width="30.28515625" style="323" customWidth="1"/>
    <col min="9218" max="9221" width="0" style="323" hidden="1" customWidth="1"/>
    <col min="9222" max="9223" width="18.140625" style="323" customWidth="1"/>
    <col min="9224" max="9224" width="15.5703125" style="323" customWidth="1"/>
    <col min="9225" max="9225" width="13" style="323" customWidth="1"/>
    <col min="9226" max="9226" width="17.28515625" style="323" customWidth="1"/>
    <col min="9227" max="9227" width="16.140625" style="323" customWidth="1"/>
    <col min="9228" max="9228" width="16.85546875" style="323" customWidth="1"/>
    <col min="9229" max="9472" width="9.140625" style="323"/>
    <col min="9473" max="9473" width="30.28515625" style="323" customWidth="1"/>
    <col min="9474" max="9477" width="0" style="323" hidden="1" customWidth="1"/>
    <col min="9478" max="9479" width="18.140625" style="323" customWidth="1"/>
    <col min="9480" max="9480" width="15.5703125" style="323" customWidth="1"/>
    <col min="9481" max="9481" width="13" style="323" customWidth="1"/>
    <col min="9482" max="9482" width="17.28515625" style="323" customWidth="1"/>
    <col min="9483" max="9483" width="16.140625" style="323" customWidth="1"/>
    <col min="9484" max="9484" width="16.85546875" style="323" customWidth="1"/>
    <col min="9485" max="9728" width="9.140625" style="323"/>
    <col min="9729" max="9729" width="30.28515625" style="323" customWidth="1"/>
    <col min="9730" max="9733" width="0" style="323" hidden="1" customWidth="1"/>
    <col min="9734" max="9735" width="18.140625" style="323" customWidth="1"/>
    <col min="9736" max="9736" width="15.5703125" style="323" customWidth="1"/>
    <col min="9737" max="9737" width="13" style="323" customWidth="1"/>
    <col min="9738" max="9738" width="17.28515625" style="323" customWidth="1"/>
    <col min="9739" max="9739" width="16.140625" style="323" customWidth="1"/>
    <col min="9740" max="9740" width="16.85546875" style="323" customWidth="1"/>
    <col min="9741" max="9984" width="9.140625" style="323"/>
    <col min="9985" max="9985" width="30.28515625" style="323" customWidth="1"/>
    <col min="9986" max="9989" width="0" style="323" hidden="1" customWidth="1"/>
    <col min="9990" max="9991" width="18.140625" style="323" customWidth="1"/>
    <col min="9992" max="9992" width="15.5703125" style="323" customWidth="1"/>
    <col min="9993" max="9993" width="13" style="323" customWidth="1"/>
    <col min="9994" max="9994" width="17.28515625" style="323" customWidth="1"/>
    <col min="9995" max="9995" width="16.140625" style="323" customWidth="1"/>
    <col min="9996" max="9996" width="16.85546875" style="323" customWidth="1"/>
    <col min="9997" max="10240" width="9.140625" style="323"/>
    <col min="10241" max="10241" width="30.28515625" style="323" customWidth="1"/>
    <col min="10242" max="10245" width="0" style="323" hidden="1" customWidth="1"/>
    <col min="10246" max="10247" width="18.140625" style="323" customWidth="1"/>
    <col min="10248" max="10248" width="15.5703125" style="323" customWidth="1"/>
    <col min="10249" max="10249" width="13" style="323" customWidth="1"/>
    <col min="10250" max="10250" width="17.28515625" style="323" customWidth="1"/>
    <col min="10251" max="10251" width="16.140625" style="323" customWidth="1"/>
    <col min="10252" max="10252" width="16.85546875" style="323" customWidth="1"/>
    <col min="10253" max="10496" width="9.140625" style="323"/>
    <col min="10497" max="10497" width="30.28515625" style="323" customWidth="1"/>
    <col min="10498" max="10501" width="0" style="323" hidden="1" customWidth="1"/>
    <col min="10502" max="10503" width="18.140625" style="323" customWidth="1"/>
    <col min="10504" max="10504" width="15.5703125" style="323" customWidth="1"/>
    <col min="10505" max="10505" width="13" style="323" customWidth="1"/>
    <col min="10506" max="10506" width="17.28515625" style="323" customWidth="1"/>
    <col min="10507" max="10507" width="16.140625" style="323" customWidth="1"/>
    <col min="10508" max="10508" width="16.85546875" style="323" customWidth="1"/>
    <col min="10509" max="10752" width="9.140625" style="323"/>
    <col min="10753" max="10753" width="30.28515625" style="323" customWidth="1"/>
    <col min="10754" max="10757" width="0" style="323" hidden="1" customWidth="1"/>
    <col min="10758" max="10759" width="18.140625" style="323" customWidth="1"/>
    <col min="10760" max="10760" width="15.5703125" style="323" customWidth="1"/>
    <col min="10761" max="10761" width="13" style="323" customWidth="1"/>
    <col min="10762" max="10762" width="17.28515625" style="323" customWidth="1"/>
    <col min="10763" max="10763" width="16.140625" style="323" customWidth="1"/>
    <col min="10764" max="10764" width="16.85546875" style="323" customWidth="1"/>
    <col min="10765" max="11008" width="9.140625" style="323"/>
    <col min="11009" max="11009" width="30.28515625" style="323" customWidth="1"/>
    <col min="11010" max="11013" width="0" style="323" hidden="1" customWidth="1"/>
    <col min="11014" max="11015" width="18.140625" style="323" customWidth="1"/>
    <col min="11016" max="11016" width="15.5703125" style="323" customWidth="1"/>
    <col min="11017" max="11017" width="13" style="323" customWidth="1"/>
    <col min="11018" max="11018" width="17.28515625" style="323" customWidth="1"/>
    <col min="11019" max="11019" width="16.140625" style="323" customWidth="1"/>
    <col min="11020" max="11020" width="16.85546875" style="323" customWidth="1"/>
    <col min="11021" max="11264" width="9.140625" style="323"/>
    <col min="11265" max="11265" width="30.28515625" style="323" customWidth="1"/>
    <col min="11266" max="11269" width="0" style="323" hidden="1" customWidth="1"/>
    <col min="11270" max="11271" width="18.140625" style="323" customWidth="1"/>
    <col min="11272" max="11272" width="15.5703125" style="323" customWidth="1"/>
    <col min="11273" max="11273" width="13" style="323" customWidth="1"/>
    <col min="11274" max="11274" width="17.28515625" style="323" customWidth="1"/>
    <col min="11275" max="11275" width="16.140625" style="323" customWidth="1"/>
    <col min="11276" max="11276" width="16.85546875" style="323" customWidth="1"/>
    <col min="11277" max="11520" width="9.140625" style="323"/>
    <col min="11521" max="11521" width="30.28515625" style="323" customWidth="1"/>
    <col min="11522" max="11525" width="0" style="323" hidden="1" customWidth="1"/>
    <col min="11526" max="11527" width="18.140625" style="323" customWidth="1"/>
    <col min="11528" max="11528" width="15.5703125" style="323" customWidth="1"/>
    <col min="11529" max="11529" width="13" style="323" customWidth="1"/>
    <col min="11530" max="11530" width="17.28515625" style="323" customWidth="1"/>
    <col min="11531" max="11531" width="16.140625" style="323" customWidth="1"/>
    <col min="11532" max="11532" width="16.85546875" style="323" customWidth="1"/>
    <col min="11533" max="11776" width="9.140625" style="323"/>
    <col min="11777" max="11777" width="30.28515625" style="323" customWidth="1"/>
    <col min="11778" max="11781" width="0" style="323" hidden="1" customWidth="1"/>
    <col min="11782" max="11783" width="18.140625" style="323" customWidth="1"/>
    <col min="11784" max="11784" width="15.5703125" style="323" customWidth="1"/>
    <col min="11785" max="11785" width="13" style="323" customWidth="1"/>
    <col min="11786" max="11786" width="17.28515625" style="323" customWidth="1"/>
    <col min="11787" max="11787" width="16.140625" style="323" customWidth="1"/>
    <col min="11788" max="11788" width="16.85546875" style="323" customWidth="1"/>
    <col min="11789" max="12032" width="9.140625" style="323"/>
    <col min="12033" max="12033" width="30.28515625" style="323" customWidth="1"/>
    <col min="12034" max="12037" width="0" style="323" hidden="1" customWidth="1"/>
    <col min="12038" max="12039" width="18.140625" style="323" customWidth="1"/>
    <col min="12040" max="12040" width="15.5703125" style="323" customWidth="1"/>
    <col min="12041" max="12041" width="13" style="323" customWidth="1"/>
    <col min="12042" max="12042" width="17.28515625" style="323" customWidth="1"/>
    <col min="12043" max="12043" width="16.140625" style="323" customWidth="1"/>
    <col min="12044" max="12044" width="16.85546875" style="323" customWidth="1"/>
    <col min="12045" max="12288" width="9.140625" style="323"/>
    <col min="12289" max="12289" width="30.28515625" style="323" customWidth="1"/>
    <col min="12290" max="12293" width="0" style="323" hidden="1" customWidth="1"/>
    <col min="12294" max="12295" width="18.140625" style="323" customWidth="1"/>
    <col min="12296" max="12296" width="15.5703125" style="323" customWidth="1"/>
    <col min="12297" max="12297" width="13" style="323" customWidth="1"/>
    <col min="12298" max="12298" width="17.28515625" style="323" customWidth="1"/>
    <col min="12299" max="12299" width="16.140625" style="323" customWidth="1"/>
    <col min="12300" max="12300" width="16.85546875" style="323" customWidth="1"/>
    <col min="12301" max="12544" width="9.140625" style="323"/>
    <col min="12545" max="12545" width="30.28515625" style="323" customWidth="1"/>
    <col min="12546" max="12549" width="0" style="323" hidden="1" customWidth="1"/>
    <col min="12550" max="12551" width="18.140625" style="323" customWidth="1"/>
    <col min="12552" max="12552" width="15.5703125" style="323" customWidth="1"/>
    <col min="12553" max="12553" width="13" style="323" customWidth="1"/>
    <col min="12554" max="12554" width="17.28515625" style="323" customWidth="1"/>
    <col min="12555" max="12555" width="16.140625" style="323" customWidth="1"/>
    <col min="12556" max="12556" width="16.85546875" style="323" customWidth="1"/>
    <col min="12557" max="12800" width="9.140625" style="323"/>
    <col min="12801" max="12801" width="30.28515625" style="323" customWidth="1"/>
    <col min="12802" max="12805" width="0" style="323" hidden="1" customWidth="1"/>
    <col min="12806" max="12807" width="18.140625" style="323" customWidth="1"/>
    <col min="12808" max="12808" width="15.5703125" style="323" customWidth="1"/>
    <col min="12809" max="12809" width="13" style="323" customWidth="1"/>
    <col min="12810" max="12810" width="17.28515625" style="323" customWidth="1"/>
    <col min="12811" max="12811" width="16.140625" style="323" customWidth="1"/>
    <col min="12812" max="12812" width="16.85546875" style="323" customWidth="1"/>
    <col min="12813" max="13056" width="9.140625" style="323"/>
    <col min="13057" max="13057" width="30.28515625" style="323" customWidth="1"/>
    <col min="13058" max="13061" width="0" style="323" hidden="1" customWidth="1"/>
    <col min="13062" max="13063" width="18.140625" style="323" customWidth="1"/>
    <col min="13064" max="13064" width="15.5703125" style="323" customWidth="1"/>
    <col min="13065" max="13065" width="13" style="323" customWidth="1"/>
    <col min="13066" max="13066" width="17.28515625" style="323" customWidth="1"/>
    <col min="13067" max="13067" width="16.140625" style="323" customWidth="1"/>
    <col min="13068" max="13068" width="16.85546875" style="323" customWidth="1"/>
    <col min="13069" max="13312" width="9.140625" style="323"/>
    <col min="13313" max="13313" width="30.28515625" style="323" customWidth="1"/>
    <col min="13314" max="13317" width="0" style="323" hidden="1" customWidth="1"/>
    <col min="13318" max="13319" width="18.140625" style="323" customWidth="1"/>
    <col min="13320" max="13320" width="15.5703125" style="323" customWidth="1"/>
    <col min="13321" max="13321" width="13" style="323" customWidth="1"/>
    <col min="13322" max="13322" width="17.28515625" style="323" customWidth="1"/>
    <col min="13323" max="13323" width="16.140625" style="323" customWidth="1"/>
    <col min="13324" max="13324" width="16.85546875" style="323" customWidth="1"/>
    <col min="13325" max="13568" width="9.140625" style="323"/>
    <col min="13569" max="13569" width="30.28515625" style="323" customWidth="1"/>
    <col min="13570" max="13573" width="0" style="323" hidden="1" customWidth="1"/>
    <col min="13574" max="13575" width="18.140625" style="323" customWidth="1"/>
    <col min="13576" max="13576" width="15.5703125" style="323" customWidth="1"/>
    <col min="13577" max="13577" width="13" style="323" customWidth="1"/>
    <col min="13578" max="13578" width="17.28515625" style="323" customWidth="1"/>
    <col min="13579" max="13579" width="16.140625" style="323" customWidth="1"/>
    <col min="13580" max="13580" width="16.85546875" style="323" customWidth="1"/>
    <col min="13581" max="13824" width="9.140625" style="323"/>
    <col min="13825" max="13825" width="30.28515625" style="323" customWidth="1"/>
    <col min="13826" max="13829" width="0" style="323" hidden="1" customWidth="1"/>
    <col min="13830" max="13831" width="18.140625" style="323" customWidth="1"/>
    <col min="13832" max="13832" width="15.5703125" style="323" customWidth="1"/>
    <col min="13833" max="13833" width="13" style="323" customWidth="1"/>
    <col min="13834" max="13834" width="17.28515625" style="323" customWidth="1"/>
    <col min="13835" max="13835" width="16.140625" style="323" customWidth="1"/>
    <col min="13836" max="13836" width="16.85546875" style="323" customWidth="1"/>
    <col min="13837" max="14080" width="9.140625" style="323"/>
    <col min="14081" max="14081" width="30.28515625" style="323" customWidth="1"/>
    <col min="14082" max="14085" width="0" style="323" hidden="1" customWidth="1"/>
    <col min="14086" max="14087" width="18.140625" style="323" customWidth="1"/>
    <col min="14088" max="14088" width="15.5703125" style="323" customWidth="1"/>
    <col min="14089" max="14089" width="13" style="323" customWidth="1"/>
    <col min="14090" max="14090" width="17.28515625" style="323" customWidth="1"/>
    <col min="14091" max="14091" width="16.140625" style="323" customWidth="1"/>
    <col min="14092" max="14092" width="16.85546875" style="323" customWidth="1"/>
    <col min="14093" max="14336" width="9.140625" style="323"/>
    <col min="14337" max="14337" width="30.28515625" style="323" customWidth="1"/>
    <col min="14338" max="14341" width="0" style="323" hidden="1" customWidth="1"/>
    <col min="14342" max="14343" width="18.140625" style="323" customWidth="1"/>
    <col min="14344" max="14344" width="15.5703125" style="323" customWidth="1"/>
    <col min="14345" max="14345" width="13" style="323" customWidth="1"/>
    <col min="14346" max="14346" width="17.28515625" style="323" customWidth="1"/>
    <col min="14347" max="14347" width="16.140625" style="323" customWidth="1"/>
    <col min="14348" max="14348" width="16.85546875" style="323" customWidth="1"/>
    <col min="14349" max="14592" width="9.140625" style="323"/>
    <col min="14593" max="14593" width="30.28515625" style="323" customWidth="1"/>
    <col min="14594" max="14597" width="0" style="323" hidden="1" customWidth="1"/>
    <col min="14598" max="14599" width="18.140625" style="323" customWidth="1"/>
    <col min="14600" max="14600" width="15.5703125" style="323" customWidth="1"/>
    <col min="14601" max="14601" width="13" style="323" customWidth="1"/>
    <col min="14602" max="14602" width="17.28515625" style="323" customWidth="1"/>
    <col min="14603" max="14603" width="16.140625" style="323" customWidth="1"/>
    <col min="14604" max="14604" width="16.85546875" style="323" customWidth="1"/>
    <col min="14605" max="14848" width="9.140625" style="323"/>
    <col min="14849" max="14849" width="30.28515625" style="323" customWidth="1"/>
    <col min="14850" max="14853" width="0" style="323" hidden="1" customWidth="1"/>
    <col min="14854" max="14855" width="18.140625" style="323" customWidth="1"/>
    <col min="14856" max="14856" width="15.5703125" style="323" customWidth="1"/>
    <col min="14857" max="14857" width="13" style="323" customWidth="1"/>
    <col min="14858" max="14858" width="17.28515625" style="323" customWidth="1"/>
    <col min="14859" max="14859" width="16.140625" style="323" customWidth="1"/>
    <col min="14860" max="14860" width="16.85546875" style="323" customWidth="1"/>
    <col min="14861" max="15104" width="9.140625" style="323"/>
    <col min="15105" max="15105" width="30.28515625" style="323" customWidth="1"/>
    <col min="15106" max="15109" width="0" style="323" hidden="1" customWidth="1"/>
    <col min="15110" max="15111" width="18.140625" style="323" customWidth="1"/>
    <col min="15112" max="15112" width="15.5703125" style="323" customWidth="1"/>
    <col min="15113" max="15113" width="13" style="323" customWidth="1"/>
    <col min="15114" max="15114" width="17.28515625" style="323" customWidth="1"/>
    <col min="15115" max="15115" width="16.140625" style="323" customWidth="1"/>
    <col min="15116" max="15116" width="16.85546875" style="323" customWidth="1"/>
    <col min="15117" max="15360" width="9.140625" style="323"/>
    <col min="15361" max="15361" width="30.28515625" style="323" customWidth="1"/>
    <col min="15362" max="15365" width="0" style="323" hidden="1" customWidth="1"/>
    <col min="15366" max="15367" width="18.140625" style="323" customWidth="1"/>
    <col min="15368" max="15368" width="15.5703125" style="323" customWidth="1"/>
    <col min="15369" max="15369" width="13" style="323" customWidth="1"/>
    <col min="15370" max="15370" width="17.28515625" style="323" customWidth="1"/>
    <col min="15371" max="15371" width="16.140625" style="323" customWidth="1"/>
    <col min="15372" max="15372" width="16.85546875" style="323" customWidth="1"/>
    <col min="15373" max="15616" width="9.140625" style="323"/>
    <col min="15617" max="15617" width="30.28515625" style="323" customWidth="1"/>
    <col min="15618" max="15621" width="0" style="323" hidden="1" customWidth="1"/>
    <col min="15622" max="15623" width="18.140625" style="323" customWidth="1"/>
    <col min="15624" max="15624" width="15.5703125" style="323" customWidth="1"/>
    <col min="15625" max="15625" width="13" style="323" customWidth="1"/>
    <col min="15626" max="15626" width="17.28515625" style="323" customWidth="1"/>
    <col min="15627" max="15627" width="16.140625" style="323" customWidth="1"/>
    <col min="15628" max="15628" width="16.85546875" style="323" customWidth="1"/>
    <col min="15629" max="15872" width="9.140625" style="323"/>
    <col min="15873" max="15873" width="30.28515625" style="323" customWidth="1"/>
    <col min="15874" max="15877" width="0" style="323" hidden="1" customWidth="1"/>
    <col min="15878" max="15879" width="18.140625" style="323" customWidth="1"/>
    <col min="15880" max="15880" width="15.5703125" style="323" customWidth="1"/>
    <col min="15881" max="15881" width="13" style="323" customWidth="1"/>
    <col min="15882" max="15882" width="17.28515625" style="323" customWidth="1"/>
    <col min="15883" max="15883" width="16.140625" style="323" customWidth="1"/>
    <col min="15884" max="15884" width="16.85546875" style="323" customWidth="1"/>
    <col min="15885" max="16128" width="9.140625" style="323"/>
    <col min="16129" max="16129" width="30.28515625" style="323" customWidth="1"/>
    <col min="16130" max="16133" width="0" style="323" hidden="1" customWidth="1"/>
    <col min="16134" max="16135" width="18.140625" style="323" customWidth="1"/>
    <col min="16136" max="16136" width="15.5703125" style="323" customWidth="1"/>
    <col min="16137" max="16137" width="13" style="323" customWidth="1"/>
    <col min="16138" max="16138" width="17.28515625" style="323" customWidth="1"/>
    <col min="16139" max="16139" width="16.140625" style="323" customWidth="1"/>
    <col min="16140" max="16140" width="16.85546875" style="323" customWidth="1"/>
    <col min="16141" max="16384" width="9.140625" style="323"/>
  </cols>
  <sheetData>
    <row r="1" spans="1:14" ht="18.75">
      <c r="A1" s="322"/>
      <c r="B1" s="322"/>
      <c r="C1" s="322"/>
      <c r="D1" s="322"/>
      <c r="E1" s="322"/>
      <c r="F1" s="322"/>
      <c r="G1" s="322"/>
      <c r="H1" s="322"/>
      <c r="I1" s="322"/>
      <c r="J1" s="340" t="s">
        <v>555</v>
      </c>
      <c r="M1" s="322"/>
    </row>
    <row r="2" spans="1:14" ht="18.75">
      <c r="A2" s="322"/>
      <c r="B2" s="322"/>
      <c r="C2" s="322"/>
      <c r="D2" s="322"/>
      <c r="E2" s="322"/>
      <c r="F2" s="322"/>
      <c r="G2" s="322"/>
      <c r="H2" s="322"/>
      <c r="I2" s="322"/>
      <c r="J2" s="322" t="s">
        <v>476</v>
      </c>
      <c r="L2" s="362"/>
      <c r="M2" s="322"/>
    </row>
    <row r="3" spans="1:14" ht="32.25" customHeight="1">
      <c r="A3" s="322"/>
      <c r="B3" s="322"/>
      <c r="C3" s="322"/>
      <c r="D3" s="322"/>
      <c r="E3" s="322"/>
      <c r="F3" s="322"/>
      <c r="G3" s="324"/>
      <c r="H3" s="324"/>
      <c r="I3" s="322"/>
      <c r="J3" s="322"/>
      <c r="K3" s="322"/>
      <c r="L3" s="322"/>
      <c r="M3" s="322"/>
    </row>
    <row r="4" spans="1:14" ht="46.5" customHeight="1">
      <c r="A4" s="619" t="s">
        <v>556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1"/>
      <c r="M4" s="322"/>
    </row>
    <row r="5" spans="1:14" ht="24" customHeight="1">
      <c r="A5" s="609"/>
      <c r="B5" s="326"/>
      <c r="C5" s="326"/>
      <c r="D5" s="326"/>
      <c r="E5" s="326"/>
      <c r="F5" s="610" t="s">
        <v>30</v>
      </c>
      <c r="G5" s="610" t="s">
        <v>36</v>
      </c>
      <c r="H5" s="610" t="s">
        <v>19</v>
      </c>
      <c r="I5" s="610" t="s">
        <v>557</v>
      </c>
      <c r="J5" s="610"/>
      <c r="K5" s="610"/>
      <c r="L5" s="610"/>
      <c r="M5" s="322"/>
    </row>
    <row r="6" spans="1:14" ht="27.75" customHeight="1">
      <c r="A6" s="609"/>
      <c r="B6" s="326"/>
      <c r="C6" s="326"/>
      <c r="D6" s="326"/>
      <c r="E6" s="326"/>
      <c r="F6" s="610"/>
      <c r="G6" s="610"/>
      <c r="H6" s="610"/>
      <c r="I6" s="610" t="s">
        <v>558</v>
      </c>
      <c r="J6" s="610" t="s">
        <v>559</v>
      </c>
      <c r="K6" s="610" t="s">
        <v>560</v>
      </c>
      <c r="L6" s="610" t="s">
        <v>561</v>
      </c>
      <c r="M6" s="322"/>
    </row>
    <row r="7" spans="1:14" ht="48" customHeight="1">
      <c r="A7" s="609"/>
      <c r="B7" s="326"/>
      <c r="C7" s="326"/>
      <c r="D7" s="326"/>
      <c r="E7" s="326"/>
      <c r="F7" s="610"/>
      <c r="G7" s="610"/>
      <c r="H7" s="610"/>
      <c r="I7" s="610"/>
      <c r="J7" s="610"/>
      <c r="K7" s="610"/>
      <c r="L7" s="610"/>
      <c r="M7" s="322"/>
    </row>
    <row r="8" spans="1:14" ht="32.25" customHeight="1">
      <c r="A8" s="615" t="s">
        <v>562</v>
      </c>
      <c r="B8" s="615"/>
      <c r="C8" s="615"/>
      <c r="D8" s="615"/>
      <c r="E8" s="615"/>
      <c r="F8" s="615"/>
      <c r="G8" s="615"/>
      <c r="H8" s="615"/>
      <c r="I8" s="615"/>
      <c r="J8" s="615"/>
      <c r="K8" s="615"/>
      <c r="L8" s="615"/>
      <c r="M8" s="322"/>
    </row>
    <row r="9" spans="1:14" ht="78" customHeight="1">
      <c r="A9" s="327" t="s">
        <v>563</v>
      </c>
      <c r="B9" s="332"/>
      <c r="C9" s="332"/>
      <c r="D9" s="332"/>
      <c r="E9" s="332"/>
      <c r="F9" s="338" t="s">
        <v>300</v>
      </c>
      <c r="G9" s="363" t="s">
        <v>300</v>
      </c>
      <c r="H9" s="338"/>
      <c r="I9" s="338"/>
      <c r="J9" s="338"/>
      <c r="K9" s="338"/>
      <c r="L9" s="338"/>
      <c r="M9" s="322"/>
    </row>
    <row r="10" spans="1:14" ht="18.75">
      <c r="A10" s="616" t="s">
        <v>564</v>
      </c>
      <c r="B10" s="616"/>
      <c r="C10" s="616"/>
      <c r="D10" s="616"/>
      <c r="E10" s="616"/>
      <c r="F10" s="616"/>
      <c r="G10" s="616"/>
      <c r="H10" s="616"/>
      <c r="I10" s="616"/>
      <c r="J10" s="616"/>
      <c r="K10" s="616"/>
      <c r="L10" s="616"/>
      <c r="M10" s="322"/>
    </row>
    <row r="11" spans="1:14" ht="70.5" customHeight="1">
      <c r="A11" s="351" t="s">
        <v>565</v>
      </c>
      <c r="B11" s="332"/>
      <c r="C11" s="332"/>
      <c r="D11" s="332"/>
      <c r="E11" s="332"/>
      <c r="F11" s="363" t="s">
        <v>300</v>
      </c>
      <c r="G11" s="363" t="s">
        <v>300</v>
      </c>
      <c r="H11" s="332"/>
      <c r="I11" s="332"/>
      <c r="J11" s="332"/>
      <c r="K11" s="332"/>
      <c r="L11" s="332"/>
      <c r="M11" s="322"/>
    </row>
    <row r="12" spans="1:14" ht="18.75">
      <c r="A12" s="351"/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22"/>
    </row>
    <row r="13" spans="1:14" ht="18.75">
      <c r="A13" s="364"/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22"/>
    </row>
    <row r="14" spans="1:14" ht="18.75">
      <c r="A14" s="364"/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22"/>
    </row>
    <row r="15" spans="1:14" ht="18.75">
      <c r="A15" s="364" t="s">
        <v>566</v>
      </c>
      <c r="B15" s="364"/>
      <c r="C15" s="364"/>
      <c r="D15" s="364"/>
      <c r="E15" s="364"/>
      <c r="F15" s="364"/>
      <c r="G15" s="622" t="s">
        <v>567</v>
      </c>
      <c r="H15" s="622"/>
      <c r="I15" s="622"/>
      <c r="J15" s="623" t="s">
        <v>568</v>
      </c>
      <c r="K15" s="623"/>
      <c r="L15" s="623"/>
      <c r="M15" s="365"/>
      <c r="N15" s="365"/>
    </row>
    <row r="16" spans="1:14" ht="18.75">
      <c r="A16" s="366"/>
      <c r="B16" s="336"/>
      <c r="C16" s="336"/>
      <c r="D16" s="336"/>
      <c r="E16" s="336"/>
      <c r="F16" s="336"/>
      <c r="G16" s="336"/>
      <c r="H16" s="367" t="s">
        <v>71</v>
      </c>
      <c r="I16" s="367"/>
      <c r="J16" s="336"/>
      <c r="K16" s="622" t="s">
        <v>569</v>
      </c>
      <c r="L16" s="622"/>
      <c r="M16" s="322"/>
    </row>
    <row r="17" spans="1:12">
      <c r="A17" s="361"/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</row>
    <row r="18" spans="1:12">
      <c r="A18" s="361"/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</row>
    <row r="19" spans="1:12">
      <c r="A19" s="335"/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</row>
  </sheetData>
  <mergeCells count="15">
    <mergeCell ref="A8:L8"/>
    <mergeCell ref="A10:L10"/>
    <mergeCell ref="G15:I15"/>
    <mergeCell ref="J15:L15"/>
    <mergeCell ref="K16:L16"/>
    <mergeCell ref="A4:L4"/>
    <mergeCell ref="A5:A7"/>
    <mergeCell ref="F5:F7"/>
    <mergeCell ref="G5:G7"/>
    <mergeCell ref="H5:H7"/>
    <mergeCell ref="I5:L5"/>
    <mergeCell ref="I6:I7"/>
    <mergeCell ref="J6:J7"/>
    <mergeCell ref="K6:K7"/>
    <mergeCell ref="L6:L7"/>
  </mergeCells>
  <pageMargins left="0.75" right="0.75" top="1" bottom="1" header="0.5" footer="0.5"/>
  <pageSetup paperSize="9" scale="86" orientation="landscape" r:id="rId1"/>
  <headerFooter alignWithMargins="0">
    <oddHeader>&amp;C&amp;"Times New Roman,обычный"&amp;16 26</oddHead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N328"/>
  <sheetViews>
    <sheetView zoomScale="68" zoomScaleNormal="68" zoomScaleSheetLayoutView="75" workbookViewId="0">
      <pane ySplit="5" topLeftCell="A84" activePane="bottomLeft" state="frozen"/>
      <selection pane="bottomLeft" activeCell="E94" sqref="E94"/>
    </sheetView>
  </sheetViews>
  <sheetFormatPr defaultColWidth="9.140625" defaultRowHeight="18.75"/>
  <cols>
    <col min="1" max="1" width="86.7109375" style="84" customWidth="1"/>
    <col min="2" max="2" width="14.85546875" style="116" customWidth="1"/>
    <col min="3" max="4" width="16.28515625" style="70" customWidth="1"/>
    <col min="5" max="5" width="16.28515625" style="116" customWidth="1"/>
    <col min="6" max="6" width="18.140625" style="69" customWidth="1"/>
    <col min="7" max="10" width="16.28515625" style="69" customWidth="1"/>
    <col min="11" max="11" width="69.28515625" style="84" customWidth="1"/>
    <col min="12" max="12" width="9.140625" style="84"/>
    <col min="13" max="13" width="19.7109375" style="84" customWidth="1"/>
    <col min="14" max="16384" width="9.140625" style="84"/>
  </cols>
  <sheetData>
    <row r="1" spans="1:13" s="69" customFormat="1">
      <c r="B1" s="70"/>
      <c r="C1" s="70"/>
      <c r="D1" s="70"/>
      <c r="E1" s="70"/>
      <c r="K1" s="70" t="s">
        <v>276</v>
      </c>
      <c r="L1" s="399">
        <v>8</v>
      </c>
    </row>
    <row r="2" spans="1:13" s="69" customFormat="1">
      <c r="A2" s="411" t="s">
        <v>235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399"/>
    </row>
    <row r="3" spans="1:13" s="69" customFormat="1">
      <c r="A3" s="71"/>
      <c r="B3" s="72"/>
      <c r="C3" s="213"/>
      <c r="D3" s="71"/>
      <c r="E3" s="208"/>
      <c r="F3" s="71">
        <v>2020</v>
      </c>
      <c r="G3" s="71"/>
      <c r="H3" s="71"/>
      <c r="I3" s="71"/>
      <c r="J3" s="71"/>
      <c r="L3" s="399"/>
    </row>
    <row r="4" spans="1:13" s="69" customFormat="1" ht="36" customHeight="1">
      <c r="A4" s="410" t="s">
        <v>218</v>
      </c>
      <c r="B4" s="396" t="s">
        <v>15</v>
      </c>
      <c r="C4" s="396" t="s">
        <v>30</v>
      </c>
      <c r="D4" s="396" t="s">
        <v>36</v>
      </c>
      <c r="E4" s="403" t="s">
        <v>147</v>
      </c>
      <c r="F4" s="396" t="s">
        <v>19</v>
      </c>
      <c r="G4" s="396" t="s">
        <v>173</v>
      </c>
      <c r="H4" s="396"/>
      <c r="I4" s="396"/>
      <c r="J4" s="396"/>
      <c r="K4" s="396" t="s">
        <v>205</v>
      </c>
      <c r="L4" s="399"/>
    </row>
    <row r="5" spans="1:13" s="69" customFormat="1" ht="61.5" customHeight="1">
      <c r="A5" s="410"/>
      <c r="B5" s="396"/>
      <c r="C5" s="396"/>
      <c r="D5" s="396"/>
      <c r="E5" s="403"/>
      <c r="F5" s="396"/>
      <c r="G5" s="73" t="s">
        <v>174</v>
      </c>
      <c r="H5" s="73" t="s">
        <v>175</v>
      </c>
      <c r="I5" s="73" t="s">
        <v>176</v>
      </c>
      <c r="J5" s="73" t="s">
        <v>68</v>
      </c>
      <c r="K5" s="396"/>
      <c r="L5" s="399"/>
    </row>
    <row r="6" spans="1:13" s="69" customFormat="1" ht="18" customHeight="1">
      <c r="A6" s="74">
        <v>1</v>
      </c>
      <c r="B6" s="75">
        <v>2</v>
      </c>
      <c r="C6" s="212">
        <v>3</v>
      </c>
      <c r="D6" s="75">
        <v>4</v>
      </c>
      <c r="E6" s="75">
        <v>5</v>
      </c>
      <c r="F6" s="75">
        <v>6</v>
      </c>
      <c r="G6" s="75">
        <v>7</v>
      </c>
      <c r="H6" s="75">
        <v>8</v>
      </c>
      <c r="I6" s="75">
        <v>9</v>
      </c>
      <c r="J6" s="75">
        <v>10</v>
      </c>
      <c r="K6" s="75">
        <v>11</v>
      </c>
      <c r="L6" s="399"/>
    </row>
    <row r="7" spans="1:13" s="76" customFormat="1" ht="20.100000000000001" customHeight="1">
      <c r="A7" s="397" t="s">
        <v>226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9"/>
    </row>
    <row r="8" spans="1:13" s="76" customFormat="1" ht="42" customHeight="1">
      <c r="A8" s="77" t="s">
        <v>98</v>
      </c>
      <c r="B8" s="78">
        <v>1000</v>
      </c>
      <c r="C8" s="214">
        <v>29631</v>
      </c>
      <c r="D8" s="214">
        <v>36011.599999999999</v>
      </c>
      <c r="E8" s="214">
        <f t="shared" ref="E8:E18" si="0">D8</f>
        <v>36011.599999999999</v>
      </c>
      <c r="F8" s="214">
        <f>40926.24/1.2</f>
        <v>34105.199999999997</v>
      </c>
      <c r="G8" s="214">
        <f>F8/4</f>
        <v>8526.2999999999993</v>
      </c>
      <c r="H8" s="214">
        <f>F8/4</f>
        <v>8526.2999999999993</v>
      </c>
      <c r="I8" s="214">
        <f>F8/4</f>
        <v>8526.2999999999993</v>
      </c>
      <c r="J8" s="214">
        <f>F8/4</f>
        <v>8526.2999999999993</v>
      </c>
      <c r="K8" s="229" t="s">
        <v>332</v>
      </c>
      <c r="L8" s="399"/>
      <c r="M8" s="242">
        <f t="shared" ref="M8:M21" si="1">G8+H8+I8+J8</f>
        <v>34105.199999999997</v>
      </c>
    </row>
    <row r="9" spans="1:13" ht="65.25" customHeight="1">
      <c r="A9" s="77" t="s">
        <v>114</v>
      </c>
      <c r="B9" s="78">
        <v>1010</v>
      </c>
      <c r="C9" s="82">
        <f t="shared" ref="C9:I9" si="2">C10+C11+C12+C13+C14+C15+C16+C17</f>
        <v>24546.000000000004</v>
      </c>
      <c r="D9" s="82">
        <f>D10+D11+D12+D13+D14+D15+D16+D17</f>
        <v>30602.7</v>
      </c>
      <c r="E9" s="215">
        <f t="shared" si="0"/>
        <v>30602.7</v>
      </c>
      <c r="F9" s="230">
        <f>F10+F11+F12+F13+F14+F15+F16+F17</f>
        <v>28019.407999999999</v>
      </c>
      <c r="G9" s="83">
        <f>G10+G11+G12+G13+G14+G15+G16+G17</f>
        <v>7004.9999999999991</v>
      </c>
      <c r="H9" s="83">
        <f t="shared" si="2"/>
        <v>7004.9999999999991</v>
      </c>
      <c r="I9" s="83">
        <f t="shared" si="2"/>
        <v>7004.9999999999991</v>
      </c>
      <c r="J9" s="83">
        <f>J10+J11+J12+J13+J14+J15+J16+J17</f>
        <v>7004.4</v>
      </c>
      <c r="K9" s="228"/>
      <c r="L9" s="399"/>
      <c r="M9" s="242">
        <f t="shared" si="1"/>
        <v>28019.399999999994</v>
      </c>
    </row>
    <row r="10" spans="1:13" s="88" customFormat="1" ht="43.5" customHeight="1">
      <c r="A10" s="77" t="s">
        <v>245</v>
      </c>
      <c r="B10" s="85">
        <v>1011</v>
      </c>
      <c r="C10" s="83">
        <v>15108</v>
      </c>
      <c r="D10" s="83">
        <v>16095</v>
      </c>
      <c r="E10" s="215">
        <f t="shared" si="0"/>
        <v>16095</v>
      </c>
      <c r="F10" s="214">
        <v>15417.8</v>
      </c>
      <c r="G10" s="87">
        <f>ROUND(F10/4,1)</f>
        <v>3854.5</v>
      </c>
      <c r="H10" s="87">
        <f>ROUND(F10/4,1)</f>
        <v>3854.5</v>
      </c>
      <c r="I10" s="87">
        <f>ROUND(F10/4,1)</f>
        <v>3854.5</v>
      </c>
      <c r="J10" s="87">
        <f>F10-G10-H10-I10</f>
        <v>3854.2999999999993</v>
      </c>
      <c r="K10" s="228" t="s">
        <v>322</v>
      </c>
      <c r="L10" s="399"/>
      <c r="M10" s="242">
        <f t="shared" si="1"/>
        <v>15417.8</v>
      </c>
    </row>
    <row r="11" spans="1:13" s="88" customFormat="1" ht="74.25" customHeight="1">
      <c r="A11" s="77" t="s">
        <v>62</v>
      </c>
      <c r="B11" s="85">
        <v>1012</v>
      </c>
      <c r="C11" s="83">
        <v>427.8</v>
      </c>
      <c r="D11" s="83">
        <v>382.9</v>
      </c>
      <c r="E11" s="215">
        <f t="shared" si="0"/>
        <v>382.9</v>
      </c>
      <c r="F11" s="214">
        <v>382.9</v>
      </c>
      <c r="G11" s="87">
        <f>ROUND(F11/4,1)</f>
        <v>95.7</v>
      </c>
      <c r="H11" s="87">
        <f>ROUND(F11/4,1)</f>
        <v>95.7</v>
      </c>
      <c r="I11" s="87">
        <f>ROUND(F11/4,1)</f>
        <v>95.7</v>
      </c>
      <c r="J11" s="87">
        <f>F11-G11-H11-I11</f>
        <v>95.8</v>
      </c>
      <c r="K11" s="228" t="s">
        <v>324</v>
      </c>
      <c r="L11" s="399"/>
      <c r="M11" s="242">
        <f t="shared" si="1"/>
        <v>382.90000000000003</v>
      </c>
    </row>
    <row r="12" spans="1:13" s="88" customFormat="1" ht="71.25" customHeight="1">
      <c r="A12" s="77" t="s">
        <v>61</v>
      </c>
      <c r="B12" s="85">
        <v>1013</v>
      </c>
      <c r="C12" s="83">
        <v>22.2</v>
      </c>
      <c r="D12" s="83">
        <v>24.2</v>
      </c>
      <c r="E12" s="215">
        <f t="shared" si="0"/>
        <v>24.2</v>
      </c>
      <c r="F12" s="214">
        <f>E12</f>
        <v>24.2</v>
      </c>
      <c r="G12" s="87">
        <f>ROUND(F12/4,1)</f>
        <v>6.1</v>
      </c>
      <c r="H12" s="87">
        <f>ROUND(F12/4,1)</f>
        <v>6.1</v>
      </c>
      <c r="I12" s="87">
        <f>ROUND(F12/4,1)</f>
        <v>6.1</v>
      </c>
      <c r="J12" s="87">
        <f>F12-G12-H12-I12</f>
        <v>5.9000000000000021</v>
      </c>
      <c r="K12" s="228" t="s">
        <v>323</v>
      </c>
      <c r="L12" s="399"/>
      <c r="M12" s="242">
        <f t="shared" si="1"/>
        <v>24.2</v>
      </c>
    </row>
    <row r="13" spans="1:13" s="88" customFormat="1" ht="79.5" customHeight="1">
      <c r="A13" s="77" t="s">
        <v>39</v>
      </c>
      <c r="B13" s="85">
        <v>1014</v>
      </c>
      <c r="C13" s="83">
        <v>7022.4</v>
      </c>
      <c r="D13" s="83">
        <v>10723.8</v>
      </c>
      <c r="E13" s="215">
        <f t="shared" si="0"/>
        <v>10723.8</v>
      </c>
      <c r="F13" s="214">
        <f>6575.4+2586</f>
        <v>9161.4</v>
      </c>
      <c r="G13" s="87">
        <f>ROUND(F13/4,1)</f>
        <v>2290.4</v>
      </c>
      <c r="H13" s="87">
        <f>ROUND(F13/4,1)</f>
        <v>2290.4</v>
      </c>
      <c r="I13" s="87">
        <f>ROUND(F13/4,1)</f>
        <v>2290.4</v>
      </c>
      <c r="J13" s="87">
        <f>F13-G13-H13-I13</f>
        <v>2290.2000000000003</v>
      </c>
      <c r="K13" s="404" t="s">
        <v>325</v>
      </c>
      <c r="L13" s="399"/>
      <c r="M13" s="242">
        <f t="shared" si="1"/>
        <v>9161.4000000000015</v>
      </c>
    </row>
    <row r="14" spans="1:13" s="88" customFormat="1" ht="20.100000000000001" customHeight="1">
      <c r="A14" s="77" t="s">
        <v>40</v>
      </c>
      <c r="B14" s="85">
        <v>1015</v>
      </c>
      <c r="C14" s="83">
        <v>1511.9</v>
      </c>
      <c r="D14" s="83">
        <v>2359.1999999999998</v>
      </c>
      <c r="E14" s="215">
        <f t="shared" si="0"/>
        <v>2359.1999999999998</v>
      </c>
      <c r="F14" s="214">
        <f>F13*0.22</f>
        <v>2015.508</v>
      </c>
      <c r="G14" s="87">
        <f>ROUND(F14/4,1)</f>
        <v>503.9</v>
      </c>
      <c r="H14" s="87">
        <f>ROUND(F14/4,1)</f>
        <v>503.9</v>
      </c>
      <c r="I14" s="87">
        <f>ROUND(F14/4,1)</f>
        <v>503.9</v>
      </c>
      <c r="J14" s="87">
        <f>ROUND(F14-G14-H14-I14,1)</f>
        <v>503.8</v>
      </c>
      <c r="K14" s="405"/>
      <c r="L14" s="399"/>
      <c r="M14" s="242">
        <f t="shared" si="1"/>
        <v>2015.4999999999998</v>
      </c>
    </row>
    <row r="15" spans="1:13" s="88" customFormat="1" ht="39" customHeight="1">
      <c r="A15" s="77" t="s">
        <v>212</v>
      </c>
      <c r="B15" s="85">
        <v>1016</v>
      </c>
      <c r="C15" s="83">
        <v>63.4</v>
      </c>
      <c r="D15" s="83">
        <v>360</v>
      </c>
      <c r="E15" s="215">
        <f t="shared" si="0"/>
        <v>360</v>
      </c>
      <c r="F15" s="214">
        <f>300*1.2</f>
        <v>360</v>
      </c>
      <c r="G15" s="87">
        <f>F15/4</f>
        <v>90</v>
      </c>
      <c r="H15" s="87">
        <f>F15/4</f>
        <v>90</v>
      </c>
      <c r="I15" s="87">
        <f>F15/4</f>
        <v>90</v>
      </c>
      <c r="J15" s="87">
        <f>F15/4</f>
        <v>90</v>
      </c>
      <c r="K15" s="77" t="s">
        <v>327</v>
      </c>
      <c r="L15" s="399"/>
      <c r="M15" s="242">
        <f t="shared" si="1"/>
        <v>360</v>
      </c>
    </row>
    <row r="16" spans="1:13" s="88" customFormat="1" ht="20.100000000000001" customHeight="1">
      <c r="A16" s="77" t="s">
        <v>60</v>
      </c>
      <c r="B16" s="85">
        <v>1017</v>
      </c>
      <c r="C16" s="83">
        <v>281.3</v>
      </c>
      <c r="D16" s="83">
        <v>309.60000000000002</v>
      </c>
      <c r="E16" s="215">
        <f t="shared" si="0"/>
        <v>309.60000000000002</v>
      </c>
      <c r="F16" s="214">
        <f>258*1.2</f>
        <v>309.59999999999997</v>
      </c>
      <c r="G16" s="87">
        <f>F16/4</f>
        <v>77.399999999999991</v>
      </c>
      <c r="H16" s="87">
        <f>F16/4</f>
        <v>77.399999999999991</v>
      </c>
      <c r="I16" s="87">
        <f>F16/4</f>
        <v>77.399999999999991</v>
      </c>
      <c r="J16" s="87">
        <f>F16/4</f>
        <v>77.399999999999991</v>
      </c>
      <c r="K16" s="77" t="s">
        <v>327</v>
      </c>
      <c r="L16" s="399"/>
      <c r="M16" s="242">
        <f t="shared" si="1"/>
        <v>309.59999999999997</v>
      </c>
    </row>
    <row r="17" spans="1:13" s="88" customFormat="1" ht="83.25" customHeight="1">
      <c r="A17" s="228" t="s">
        <v>345</v>
      </c>
      <c r="B17" s="85">
        <v>1018</v>
      </c>
      <c r="C17" s="83">
        <v>109</v>
      </c>
      <c r="D17" s="83">
        <v>348</v>
      </c>
      <c r="E17" s="215">
        <f t="shared" si="0"/>
        <v>348</v>
      </c>
      <c r="F17" s="214">
        <f>290*1.2</f>
        <v>348</v>
      </c>
      <c r="G17" s="87">
        <f>F17/4</f>
        <v>87</v>
      </c>
      <c r="H17" s="87">
        <f>F17/4</f>
        <v>87</v>
      </c>
      <c r="I17" s="87">
        <f>F17/4</f>
        <v>87</v>
      </c>
      <c r="J17" s="87">
        <f>F17/4</f>
        <v>87</v>
      </c>
      <c r="K17" s="77" t="s">
        <v>327</v>
      </c>
      <c r="L17" s="399"/>
      <c r="M17" s="242">
        <f t="shared" si="1"/>
        <v>348</v>
      </c>
    </row>
    <row r="18" spans="1:13" s="76" customFormat="1" ht="20.100000000000001" customHeight="1">
      <c r="A18" s="89" t="s">
        <v>22</v>
      </c>
      <c r="B18" s="90">
        <v>1020</v>
      </c>
      <c r="C18" s="80">
        <f>C8-C9</f>
        <v>5084.9999999999964</v>
      </c>
      <c r="D18" s="80">
        <f>D8-D9</f>
        <v>5408.8999999999978</v>
      </c>
      <c r="E18" s="214">
        <f t="shared" si="0"/>
        <v>5408.8999999999978</v>
      </c>
      <c r="F18" s="214">
        <f>F8-F9</f>
        <v>6085.7919999999976</v>
      </c>
      <c r="G18" s="80">
        <f>G8-G9</f>
        <v>1521.3000000000002</v>
      </c>
      <c r="H18" s="80">
        <f>H8-H9</f>
        <v>1521.3000000000002</v>
      </c>
      <c r="I18" s="80">
        <f>I8-I9</f>
        <v>1521.3000000000002</v>
      </c>
      <c r="J18" s="80">
        <f>J8-J9</f>
        <v>1521.8999999999996</v>
      </c>
      <c r="K18" s="89"/>
      <c r="L18" s="399"/>
      <c r="M18" s="242">
        <f t="shared" si="1"/>
        <v>6085.8</v>
      </c>
    </row>
    <row r="19" spans="1:13" ht="20.100000000000001" customHeight="1">
      <c r="A19" s="77" t="s">
        <v>188</v>
      </c>
      <c r="B19" s="78">
        <v>1030</v>
      </c>
      <c r="C19" s="82">
        <v>54</v>
      </c>
      <c r="D19" s="82"/>
      <c r="E19" s="214"/>
      <c r="F19" s="214"/>
      <c r="G19" s="87"/>
      <c r="H19" s="87"/>
      <c r="I19" s="87"/>
      <c r="J19" s="87"/>
      <c r="K19" s="9"/>
      <c r="L19" s="399"/>
      <c r="M19" s="242">
        <f t="shared" si="1"/>
        <v>0</v>
      </c>
    </row>
    <row r="20" spans="1:13" ht="20.100000000000001" customHeight="1">
      <c r="A20" s="77" t="s">
        <v>189</v>
      </c>
      <c r="B20" s="78">
        <v>1031</v>
      </c>
      <c r="C20" s="82"/>
      <c r="D20" s="82"/>
      <c r="E20" s="214"/>
      <c r="F20" s="214"/>
      <c r="G20" s="83"/>
      <c r="H20" s="83"/>
      <c r="I20" s="83"/>
      <c r="J20" s="83"/>
      <c r="K20" s="77"/>
      <c r="L20" s="399"/>
      <c r="M20" s="242">
        <f t="shared" si="1"/>
        <v>0</v>
      </c>
    </row>
    <row r="21" spans="1:13" ht="20.100000000000001" customHeight="1">
      <c r="A21" s="77" t="s">
        <v>196</v>
      </c>
      <c r="B21" s="78">
        <v>1040</v>
      </c>
      <c r="C21" s="80">
        <f>SUM(C22:C43)</f>
        <v>3855</v>
      </c>
      <c r="D21" s="80">
        <f>SUM(D22:D43)</f>
        <v>3988.0999999999995</v>
      </c>
      <c r="E21" s="214">
        <f>D21</f>
        <v>3988.0999999999995</v>
      </c>
      <c r="F21" s="214">
        <f>F22+F23+F24+F25+F26+F27+F28+F29+F30+F31+F32+F33+F34+F35+F36+F37+F38+F39+F40+F41+F43</f>
        <v>4665.8</v>
      </c>
      <c r="G21" s="83">
        <f>G22+G23+G24+G25+G26+G27+G28+G29+G30+G31+G32+G33+G34+G35+G36+G37+G38+G39+G40+G41+G43</f>
        <v>1166.55</v>
      </c>
      <c r="H21" s="83">
        <f>H22+H23+H24+H25+H26+H27+H28+H29+H30+H31+H32+H33+H34+H35+H36+H37+H38+H39+H40+H41+H43</f>
        <v>1166.55</v>
      </c>
      <c r="I21" s="83">
        <f>I22+I23+I24+I25+I26+I27+I28+I29+I30+I31+I32+I33+I34+I35+I36+I37+I38+I39+I40+I41+I43</f>
        <v>1166.55</v>
      </c>
      <c r="J21" s="83">
        <f>J22+J23+J24+J25+J26+J27+J28+J29+J30+J31+J32+J33+J34+J35+J36+J37+J38+J39+J40+J41+J43</f>
        <v>1165.9999999999998</v>
      </c>
      <c r="K21" s="77"/>
      <c r="L21" s="399"/>
      <c r="M21" s="242">
        <f t="shared" si="1"/>
        <v>4665.6499999999996</v>
      </c>
    </row>
    <row r="22" spans="1:13" ht="20.100000000000001" customHeight="1">
      <c r="A22" s="77" t="s">
        <v>97</v>
      </c>
      <c r="B22" s="78">
        <v>1041</v>
      </c>
      <c r="C22" s="82">
        <v>23</v>
      </c>
      <c r="D22" s="82"/>
      <c r="E22" s="215"/>
      <c r="F22" s="214"/>
      <c r="G22" s="91"/>
      <c r="H22" s="91"/>
      <c r="I22" s="91"/>
      <c r="J22" s="91"/>
      <c r="K22" s="77"/>
      <c r="L22" s="399"/>
    </row>
    <row r="23" spans="1:13" ht="19.5" customHeight="1">
      <c r="A23" s="77" t="s">
        <v>182</v>
      </c>
      <c r="B23" s="78">
        <v>1042</v>
      </c>
      <c r="C23" s="82"/>
      <c r="D23" s="82"/>
      <c r="E23" s="215"/>
      <c r="F23" s="214"/>
      <c r="G23" s="91"/>
      <c r="H23" s="91"/>
      <c r="I23" s="91"/>
      <c r="J23" s="91"/>
      <c r="K23" s="77"/>
      <c r="L23" s="399"/>
      <c r="M23" s="242">
        <f t="shared" ref="M23:M32" si="3">G23+H23+I23+J23</f>
        <v>0</v>
      </c>
    </row>
    <row r="24" spans="1:13" ht="20.100000000000001" customHeight="1">
      <c r="A24" s="77" t="s">
        <v>59</v>
      </c>
      <c r="B24" s="78">
        <v>1043</v>
      </c>
      <c r="C24" s="92"/>
      <c r="D24" s="92"/>
      <c r="E24" s="215"/>
      <c r="F24" s="214"/>
      <c r="G24" s="94"/>
      <c r="H24" s="94"/>
      <c r="I24" s="94"/>
      <c r="J24" s="94"/>
      <c r="K24" s="77"/>
      <c r="L24" s="399"/>
      <c r="M24" s="242">
        <f t="shared" si="3"/>
        <v>0</v>
      </c>
    </row>
    <row r="25" spans="1:13" ht="20.100000000000001" customHeight="1">
      <c r="A25" s="77" t="s">
        <v>20</v>
      </c>
      <c r="B25" s="78">
        <v>1044</v>
      </c>
      <c r="C25" s="92"/>
      <c r="D25" s="92"/>
      <c r="E25" s="215"/>
      <c r="F25" s="214"/>
      <c r="G25" s="94"/>
      <c r="H25" s="94"/>
      <c r="I25" s="94"/>
      <c r="J25" s="94"/>
      <c r="K25" s="77"/>
      <c r="L25" s="399"/>
      <c r="M25" s="242">
        <f t="shared" si="3"/>
        <v>0</v>
      </c>
    </row>
    <row r="26" spans="1:13" ht="20.100000000000001" customHeight="1">
      <c r="A26" s="77" t="s">
        <v>21</v>
      </c>
      <c r="B26" s="78">
        <v>1045</v>
      </c>
      <c r="C26" s="92"/>
      <c r="D26" s="92"/>
      <c r="E26" s="215"/>
      <c r="F26" s="214"/>
      <c r="G26" s="94"/>
      <c r="H26" s="94"/>
      <c r="I26" s="94"/>
      <c r="J26" s="94"/>
      <c r="K26" s="77"/>
      <c r="L26" s="399"/>
      <c r="M26" s="242">
        <f t="shared" si="3"/>
        <v>0</v>
      </c>
    </row>
    <row r="27" spans="1:13" s="88" customFormat="1" ht="54" customHeight="1">
      <c r="A27" s="77" t="s">
        <v>37</v>
      </c>
      <c r="B27" s="78">
        <v>1046</v>
      </c>
      <c r="C27" s="83"/>
      <c r="D27" s="83">
        <v>5.7</v>
      </c>
      <c r="E27" s="215">
        <f>D27</f>
        <v>5.7</v>
      </c>
      <c r="F27" s="214">
        <v>3.5</v>
      </c>
      <c r="G27" s="87">
        <f>ROUND(F27/4,1)</f>
        <v>0.9</v>
      </c>
      <c r="H27" s="87">
        <f>ROUND(F27/4,1)</f>
        <v>0.9</v>
      </c>
      <c r="I27" s="87">
        <f>ROUND(F27/4,1)</f>
        <v>0.9</v>
      </c>
      <c r="J27" s="87">
        <f>F27-G27-H27-I27</f>
        <v>0.80000000000000016</v>
      </c>
      <c r="K27" s="228" t="s">
        <v>331</v>
      </c>
      <c r="L27" s="399"/>
      <c r="M27" s="242">
        <f t="shared" si="3"/>
        <v>3.5000000000000004</v>
      </c>
    </row>
    <row r="28" spans="1:13" s="88" customFormat="1" ht="20.100000000000001" customHeight="1">
      <c r="A28" s="77" t="s">
        <v>38</v>
      </c>
      <c r="B28" s="78">
        <v>1047</v>
      </c>
      <c r="C28" s="83">
        <v>14.6</v>
      </c>
      <c r="D28" s="83">
        <v>6.5</v>
      </c>
      <c r="E28" s="215">
        <f>D28</f>
        <v>6.5</v>
      </c>
      <c r="F28" s="214">
        <v>6.5</v>
      </c>
      <c r="G28" s="83">
        <f>ROUND(F28/4,1)</f>
        <v>1.6</v>
      </c>
      <c r="H28" s="83">
        <f>ROUND(F28/4,1)</f>
        <v>1.6</v>
      </c>
      <c r="I28" s="83">
        <f>ROUND(F28/4,1)</f>
        <v>1.6</v>
      </c>
      <c r="J28" s="83">
        <f>ROUND(F28-G28-H28-I28,1)</f>
        <v>1.7</v>
      </c>
      <c r="K28" s="95" t="s">
        <v>327</v>
      </c>
      <c r="L28" s="399"/>
      <c r="M28" s="242">
        <f t="shared" si="3"/>
        <v>6.5000000000000009</v>
      </c>
    </row>
    <row r="29" spans="1:13" s="88" customFormat="1" ht="85.5" customHeight="1">
      <c r="A29" s="77" t="s">
        <v>39</v>
      </c>
      <c r="B29" s="78">
        <v>1048</v>
      </c>
      <c r="C29" s="83">
        <v>1908.1</v>
      </c>
      <c r="D29" s="83">
        <v>2089</v>
      </c>
      <c r="E29" s="215">
        <f>D29</f>
        <v>2089</v>
      </c>
      <c r="F29" s="214">
        <v>2550</v>
      </c>
      <c r="G29" s="83">
        <f>F29/4</f>
        <v>637.5</v>
      </c>
      <c r="H29" s="83">
        <f>F29/4</f>
        <v>637.5</v>
      </c>
      <c r="I29" s="83">
        <f>F29/4</f>
        <v>637.5</v>
      </c>
      <c r="J29" s="83">
        <f>F29/4</f>
        <v>637.5</v>
      </c>
      <c r="K29" s="404" t="s">
        <v>326</v>
      </c>
      <c r="L29" s="399"/>
      <c r="M29" s="242">
        <f t="shared" si="3"/>
        <v>2550</v>
      </c>
    </row>
    <row r="30" spans="1:13" s="88" customFormat="1" ht="20.100000000000001" customHeight="1">
      <c r="A30" s="77" t="s">
        <v>40</v>
      </c>
      <c r="B30" s="78">
        <v>1049</v>
      </c>
      <c r="C30" s="83">
        <v>414</v>
      </c>
      <c r="D30" s="83">
        <v>459.6</v>
      </c>
      <c r="E30" s="215">
        <f>D30</f>
        <v>459.6</v>
      </c>
      <c r="F30" s="214">
        <f>F29*0.22</f>
        <v>561</v>
      </c>
      <c r="G30" s="83">
        <f>ROUND(F30/4,1)</f>
        <v>140.30000000000001</v>
      </c>
      <c r="H30" s="83">
        <f>ROUND(F30/4,1)</f>
        <v>140.30000000000001</v>
      </c>
      <c r="I30" s="83">
        <f>ROUND(F30/4,1)</f>
        <v>140.30000000000001</v>
      </c>
      <c r="J30" s="83">
        <f>F30-G30-H30-I30</f>
        <v>140.09999999999997</v>
      </c>
      <c r="K30" s="405"/>
      <c r="L30" s="399"/>
      <c r="M30" s="242">
        <f t="shared" si="3"/>
        <v>561</v>
      </c>
    </row>
    <row r="31" spans="1:13" s="88" customFormat="1" ht="42" customHeight="1">
      <c r="A31" s="77" t="s">
        <v>41</v>
      </c>
      <c r="B31" s="78">
        <v>1050</v>
      </c>
      <c r="C31" s="83">
        <v>74.099999999999994</v>
      </c>
      <c r="D31" s="83">
        <v>46.2</v>
      </c>
      <c r="E31" s="215">
        <f>D31</f>
        <v>46.2</v>
      </c>
      <c r="F31" s="214">
        <v>46.8</v>
      </c>
      <c r="G31" s="83">
        <f>F31/4</f>
        <v>11.7</v>
      </c>
      <c r="H31" s="83">
        <f>F31/4</f>
        <v>11.7</v>
      </c>
      <c r="I31" s="83">
        <f>F31/4</f>
        <v>11.7</v>
      </c>
      <c r="J31" s="83">
        <f>F31/4</f>
        <v>11.7</v>
      </c>
      <c r="K31" s="95" t="s">
        <v>327</v>
      </c>
      <c r="L31" s="399"/>
      <c r="M31" s="242">
        <f t="shared" si="3"/>
        <v>46.8</v>
      </c>
    </row>
    <row r="32" spans="1:13" s="88" customFormat="1" ht="42" customHeight="1">
      <c r="A32" s="77" t="s">
        <v>42</v>
      </c>
      <c r="B32" s="78">
        <v>1051</v>
      </c>
      <c r="C32" s="93"/>
      <c r="D32" s="93"/>
      <c r="E32" s="215"/>
      <c r="F32" s="214"/>
      <c r="G32" s="93"/>
      <c r="H32" s="93"/>
      <c r="I32" s="93"/>
      <c r="J32" s="93"/>
      <c r="K32" s="95"/>
      <c r="L32" s="399"/>
      <c r="M32" s="242">
        <f t="shared" si="3"/>
        <v>0</v>
      </c>
    </row>
    <row r="33" spans="1:13" s="88" customFormat="1" ht="20.100000000000001" customHeight="1">
      <c r="A33" s="77" t="s">
        <v>43</v>
      </c>
      <c r="B33" s="78">
        <v>1052</v>
      </c>
      <c r="C33" s="93"/>
      <c r="D33" s="93"/>
      <c r="E33" s="215"/>
      <c r="F33" s="214"/>
      <c r="G33" s="93"/>
      <c r="H33" s="93"/>
      <c r="I33" s="93"/>
      <c r="J33" s="93"/>
      <c r="K33" s="95"/>
      <c r="L33" s="399"/>
      <c r="M33" s="242">
        <f t="shared" ref="M33:M98" si="4">G33+H33+I33+J33</f>
        <v>0</v>
      </c>
    </row>
    <row r="34" spans="1:13" s="88" customFormat="1" ht="20.100000000000001" customHeight="1">
      <c r="A34" s="77" t="s">
        <v>44</v>
      </c>
      <c r="B34" s="78">
        <v>1053</v>
      </c>
      <c r="C34" s="93"/>
      <c r="D34" s="93"/>
      <c r="E34" s="215"/>
      <c r="F34" s="214"/>
      <c r="G34" s="93"/>
      <c r="H34" s="93"/>
      <c r="I34" s="93"/>
      <c r="J34" s="93"/>
      <c r="K34" s="95"/>
      <c r="L34" s="399"/>
      <c r="M34" s="242">
        <f t="shared" si="4"/>
        <v>0</v>
      </c>
    </row>
    <row r="35" spans="1:13" s="88" customFormat="1" ht="20.100000000000001" customHeight="1">
      <c r="A35" s="77" t="s">
        <v>45</v>
      </c>
      <c r="B35" s="78">
        <v>1054</v>
      </c>
      <c r="C35" s="93"/>
      <c r="D35" s="93"/>
      <c r="E35" s="215"/>
      <c r="F35" s="214"/>
      <c r="G35" s="93"/>
      <c r="H35" s="93"/>
      <c r="I35" s="93"/>
      <c r="J35" s="93"/>
      <c r="K35" s="77"/>
      <c r="L35" s="399"/>
      <c r="M35" s="242">
        <f t="shared" si="4"/>
        <v>0</v>
      </c>
    </row>
    <row r="36" spans="1:13" s="88" customFormat="1" ht="42" customHeight="1">
      <c r="A36" s="77" t="s">
        <v>63</v>
      </c>
      <c r="B36" s="78">
        <v>1055</v>
      </c>
      <c r="C36" s="83">
        <v>1161.2</v>
      </c>
      <c r="D36" s="83">
        <v>1168.5</v>
      </c>
      <c r="E36" s="215">
        <f>D36</f>
        <v>1168.5</v>
      </c>
      <c r="F36" s="214">
        <v>1290</v>
      </c>
      <c r="G36" s="83">
        <f>F36/4</f>
        <v>322.5</v>
      </c>
      <c r="H36" s="83">
        <f>F36/4</f>
        <v>322.5</v>
      </c>
      <c r="I36" s="83">
        <f>F36/4</f>
        <v>322.5</v>
      </c>
      <c r="J36" s="83">
        <f>F36/4</f>
        <v>322.5</v>
      </c>
      <c r="K36" s="228" t="s">
        <v>321</v>
      </c>
      <c r="L36" s="399"/>
      <c r="M36" s="242">
        <f t="shared" si="4"/>
        <v>1290</v>
      </c>
    </row>
    <row r="37" spans="1:13" s="88" customFormat="1" ht="20.100000000000001" customHeight="1">
      <c r="A37" s="77" t="s">
        <v>46</v>
      </c>
      <c r="B37" s="78">
        <v>1056</v>
      </c>
      <c r="C37" s="83">
        <v>53</v>
      </c>
      <c r="D37" s="86">
        <v>43</v>
      </c>
      <c r="E37" s="215">
        <f>D37</f>
        <v>43</v>
      </c>
      <c r="F37" s="214">
        <f>E37</f>
        <v>43</v>
      </c>
      <c r="G37" s="83">
        <f>ROUND(F37/4,1)</f>
        <v>10.8</v>
      </c>
      <c r="H37" s="83">
        <f>ROUND(F37/4,1)</f>
        <v>10.8</v>
      </c>
      <c r="I37" s="83">
        <f>ROUND(F37/4,1)</f>
        <v>10.8</v>
      </c>
      <c r="J37" s="83">
        <f>F37-G37-H37-I37</f>
        <v>10.600000000000001</v>
      </c>
      <c r="K37" s="77" t="s">
        <v>327</v>
      </c>
      <c r="L37" s="399"/>
      <c r="M37" s="242">
        <f t="shared" si="4"/>
        <v>43.000000000000007</v>
      </c>
    </row>
    <row r="38" spans="1:13" s="88" customFormat="1" ht="20.100000000000001" customHeight="1">
      <c r="A38" s="77" t="s">
        <v>47</v>
      </c>
      <c r="B38" s="78">
        <v>1057</v>
      </c>
      <c r="C38" s="83"/>
      <c r="D38" s="83"/>
      <c r="E38" s="215"/>
      <c r="F38" s="214"/>
      <c r="G38" s="83"/>
      <c r="H38" s="83"/>
      <c r="I38" s="83"/>
      <c r="J38" s="83"/>
      <c r="K38" s="77"/>
      <c r="L38" s="399"/>
      <c r="M38" s="242">
        <f t="shared" si="4"/>
        <v>0</v>
      </c>
    </row>
    <row r="39" spans="1:13" s="88" customFormat="1" ht="56.25" customHeight="1">
      <c r="A39" s="77" t="s">
        <v>48</v>
      </c>
      <c r="B39" s="78">
        <v>1058</v>
      </c>
      <c r="C39" s="83">
        <v>2.7</v>
      </c>
      <c r="D39" s="83">
        <v>6.5</v>
      </c>
      <c r="E39" s="215">
        <f t="shared" ref="E39:F41" si="5">D39</f>
        <v>6.5</v>
      </c>
      <c r="F39" s="214">
        <v>3</v>
      </c>
      <c r="G39" s="83">
        <f>F39/4</f>
        <v>0.75</v>
      </c>
      <c r="H39" s="83">
        <f>F39/4</f>
        <v>0.75</v>
      </c>
      <c r="I39" s="83">
        <f>F39/4</f>
        <v>0.75</v>
      </c>
      <c r="J39" s="83">
        <v>0.6</v>
      </c>
      <c r="K39" s="228" t="s">
        <v>330</v>
      </c>
      <c r="L39" s="399"/>
      <c r="M39" s="242">
        <f>G39+H39+I39+J39</f>
        <v>2.85</v>
      </c>
    </row>
    <row r="40" spans="1:13" s="88" customFormat="1" ht="56.25" customHeight="1">
      <c r="A40" s="77" t="s">
        <v>49</v>
      </c>
      <c r="B40" s="78">
        <v>1059</v>
      </c>
      <c r="C40" s="83">
        <v>4.8</v>
      </c>
      <c r="D40" s="83">
        <v>7.1</v>
      </c>
      <c r="E40" s="215">
        <f t="shared" si="5"/>
        <v>7.1</v>
      </c>
      <c r="F40" s="214">
        <v>6</v>
      </c>
      <c r="G40" s="83">
        <f>F40/4</f>
        <v>1.5</v>
      </c>
      <c r="H40" s="83">
        <f>F40/4</f>
        <v>1.5</v>
      </c>
      <c r="I40" s="83">
        <f>F40/4</f>
        <v>1.5</v>
      </c>
      <c r="J40" s="83">
        <f>F40/4</f>
        <v>1.5</v>
      </c>
      <c r="K40" s="77" t="s">
        <v>328</v>
      </c>
      <c r="L40" s="399"/>
      <c r="M40" s="242">
        <f t="shared" si="4"/>
        <v>6</v>
      </c>
    </row>
    <row r="41" spans="1:13" s="88" customFormat="1" ht="42.75" customHeight="1">
      <c r="A41" s="77" t="s">
        <v>69</v>
      </c>
      <c r="B41" s="78">
        <v>1060</v>
      </c>
      <c r="C41" s="83">
        <v>113.3</v>
      </c>
      <c r="D41" s="83">
        <v>72</v>
      </c>
      <c r="E41" s="215">
        <f t="shared" si="5"/>
        <v>72</v>
      </c>
      <c r="F41" s="214">
        <f t="shared" si="5"/>
        <v>72</v>
      </c>
      <c r="G41" s="83">
        <f>F41/4</f>
        <v>18</v>
      </c>
      <c r="H41" s="83">
        <f>F41/4</f>
        <v>18</v>
      </c>
      <c r="I41" s="83">
        <f>F41/4</f>
        <v>18</v>
      </c>
      <c r="J41" s="83">
        <f>F41/4</f>
        <v>18</v>
      </c>
      <c r="K41" s="77" t="s">
        <v>327</v>
      </c>
      <c r="L41" s="399"/>
      <c r="M41" s="242">
        <f t="shared" si="4"/>
        <v>72</v>
      </c>
    </row>
    <row r="42" spans="1:13" s="88" customFormat="1" ht="20.100000000000001" customHeight="1">
      <c r="A42" s="77" t="s">
        <v>50</v>
      </c>
      <c r="B42" s="78">
        <v>1061</v>
      </c>
      <c r="C42" s="83"/>
      <c r="D42" s="83"/>
      <c r="E42" s="215"/>
      <c r="F42" s="214"/>
      <c r="G42" s="83"/>
      <c r="H42" s="83"/>
      <c r="I42" s="83"/>
      <c r="J42" s="83"/>
      <c r="K42" s="77"/>
      <c r="L42" s="399"/>
      <c r="M42" s="242">
        <f t="shared" si="4"/>
        <v>0</v>
      </c>
    </row>
    <row r="43" spans="1:13" s="88" customFormat="1" ht="57.75" customHeight="1">
      <c r="A43" s="228" t="s">
        <v>344</v>
      </c>
      <c r="B43" s="78">
        <v>1062</v>
      </c>
      <c r="C43" s="83">
        <v>86.2</v>
      </c>
      <c r="D43" s="83">
        <v>84</v>
      </c>
      <c r="E43" s="215">
        <f>D43</f>
        <v>84</v>
      </c>
      <c r="F43" s="214">
        <f>E43</f>
        <v>84</v>
      </c>
      <c r="G43" s="83">
        <f>F43/4</f>
        <v>21</v>
      </c>
      <c r="H43" s="83">
        <f>F43/4</f>
        <v>21</v>
      </c>
      <c r="I43" s="83">
        <f>F43/4</f>
        <v>21</v>
      </c>
      <c r="J43" s="83">
        <f>F43/4</f>
        <v>21</v>
      </c>
      <c r="K43" s="77" t="s">
        <v>327</v>
      </c>
      <c r="L43" s="399"/>
      <c r="M43" s="242">
        <f t="shared" si="4"/>
        <v>84</v>
      </c>
    </row>
    <row r="44" spans="1:13" ht="20.100000000000001" customHeight="1">
      <c r="A44" s="77" t="s">
        <v>197</v>
      </c>
      <c r="B44" s="78">
        <v>1070</v>
      </c>
      <c r="C44" s="93"/>
      <c r="D44" s="93"/>
      <c r="E44" s="214"/>
      <c r="F44" s="214"/>
      <c r="G44" s="96"/>
      <c r="H44" s="96"/>
      <c r="I44" s="96"/>
      <c r="J44" s="96"/>
      <c r="K44" s="77"/>
      <c r="L44" s="399"/>
      <c r="M44" s="242">
        <f t="shared" si="4"/>
        <v>0</v>
      </c>
    </row>
    <row r="45" spans="1:13" s="88" customFormat="1" ht="20.100000000000001" customHeight="1">
      <c r="A45" s="77" t="s">
        <v>168</v>
      </c>
      <c r="B45" s="78">
        <v>1071</v>
      </c>
      <c r="C45" s="93"/>
      <c r="D45" s="93"/>
      <c r="E45" s="214"/>
      <c r="F45" s="214"/>
      <c r="G45" s="93"/>
      <c r="H45" s="93"/>
      <c r="I45" s="93"/>
      <c r="J45" s="93"/>
      <c r="K45" s="77"/>
      <c r="L45" s="399"/>
      <c r="M45" s="242">
        <f t="shared" si="4"/>
        <v>0</v>
      </c>
    </row>
    <row r="46" spans="1:13" s="88" customFormat="1" ht="20.100000000000001" customHeight="1">
      <c r="A46" s="77" t="s">
        <v>169</v>
      </c>
      <c r="B46" s="78">
        <v>1072</v>
      </c>
      <c r="C46" s="93"/>
      <c r="D46" s="93"/>
      <c r="E46" s="214"/>
      <c r="F46" s="214"/>
      <c r="G46" s="93"/>
      <c r="H46" s="93"/>
      <c r="I46" s="93"/>
      <c r="J46" s="93"/>
      <c r="K46" s="77"/>
      <c r="L46" s="400">
        <v>9</v>
      </c>
      <c r="M46" s="242">
        <f t="shared" si="4"/>
        <v>0</v>
      </c>
    </row>
    <row r="47" spans="1:13" s="88" customFormat="1" ht="20.100000000000001" customHeight="1">
      <c r="A47" s="77" t="s">
        <v>39</v>
      </c>
      <c r="B47" s="78">
        <v>1073</v>
      </c>
      <c r="C47" s="93"/>
      <c r="D47" s="93"/>
      <c r="E47" s="214"/>
      <c r="F47" s="214"/>
      <c r="G47" s="93"/>
      <c r="H47" s="93"/>
      <c r="I47" s="93"/>
      <c r="J47" s="93"/>
      <c r="K47" s="77"/>
      <c r="L47" s="400"/>
      <c r="M47" s="242">
        <f t="shared" si="4"/>
        <v>0</v>
      </c>
    </row>
    <row r="48" spans="1:13" s="88" customFormat="1" ht="20.100000000000001" customHeight="1">
      <c r="A48" s="77" t="s">
        <v>60</v>
      </c>
      <c r="B48" s="78">
        <v>1074</v>
      </c>
      <c r="C48" s="93"/>
      <c r="D48" s="93"/>
      <c r="E48" s="214"/>
      <c r="F48" s="214"/>
      <c r="G48" s="93"/>
      <c r="H48" s="93"/>
      <c r="I48" s="93"/>
      <c r="J48" s="93"/>
      <c r="K48" s="77"/>
      <c r="L48" s="400"/>
      <c r="M48" s="242">
        <f t="shared" si="4"/>
        <v>0</v>
      </c>
    </row>
    <row r="49" spans="1:13" s="88" customFormat="1" ht="20.100000000000001" customHeight="1">
      <c r="A49" s="77" t="s">
        <v>72</v>
      </c>
      <c r="B49" s="78">
        <v>1075</v>
      </c>
      <c r="C49" s="93"/>
      <c r="D49" s="93"/>
      <c r="E49" s="214"/>
      <c r="F49" s="214"/>
      <c r="G49" s="93"/>
      <c r="H49" s="93"/>
      <c r="I49" s="93"/>
      <c r="J49" s="93"/>
      <c r="K49" s="77"/>
      <c r="L49" s="400"/>
      <c r="M49" s="242">
        <f t="shared" si="4"/>
        <v>0</v>
      </c>
    </row>
    <row r="50" spans="1:13" s="88" customFormat="1" ht="20.100000000000001" customHeight="1">
      <c r="A50" s="77" t="s">
        <v>113</v>
      </c>
      <c r="B50" s="78">
        <v>1076</v>
      </c>
      <c r="C50" s="93"/>
      <c r="D50" s="93"/>
      <c r="E50" s="214"/>
      <c r="F50" s="214"/>
      <c r="G50" s="93"/>
      <c r="H50" s="93"/>
      <c r="I50" s="93"/>
      <c r="J50" s="93"/>
      <c r="K50" s="77"/>
      <c r="L50" s="400"/>
      <c r="M50" s="242">
        <f t="shared" si="4"/>
        <v>0</v>
      </c>
    </row>
    <row r="51" spans="1:13" s="88" customFormat="1" ht="20.100000000000001" customHeight="1">
      <c r="A51" s="97" t="s">
        <v>73</v>
      </c>
      <c r="B51" s="78">
        <v>1080</v>
      </c>
      <c r="C51" s="83">
        <f>C56</f>
        <v>880</v>
      </c>
      <c r="D51" s="83"/>
      <c r="E51" s="214"/>
      <c r="F51" s="214"/>
      <c r="G51" s="83"/>
      <c r="H51" s="83"/>
      <c r="I51" s="83"/>
      <c r="J51" s="83"/>
      <c r="K51" s="95"/>
      <c r="L51" s="400"/>
      <c r="M51" s="242">
        <f t="shared" si="4"/>
        <v>0</v>
      </c>
    </row>
    <row r="52" spans="1:13" s="88" customFormat="1" ht="20.100000000000001" customHeight="1">
      <c r="A52" s="77" t="s">
        <v>67</v>
      </c>
      <c r="B52" s="78">
        <v>1081</v>
      </c>
      <c r="C52" s="83"/>
      <c r="D52" s="83"/>
      <c r="E52" s="214"/>
      <c r="F52" s="214"/>
      <c r="G52" s="83"/>
      <c r="H52" s="83"/>
      <c r="I52" s="83"/>
      <c r="J52" s="83"/>
      <c r="K52" s="95"/>
      <c r="L52" s="400"/>
      <c r="M52" s="242">
        <f t="shared" si="4"/>
        <v>0</v>
      </c>
    </row>
    <row r="53" spans="1:13" s="88" customFormat="1" ht="20.100000000000001" customHeight="1">
      <c r="A53" s="77" t="s">
        <v>51</v>
      </c>
      <c r="B53" s="78">
        <v>1082</v>
      </c>
      <c r="C53" s="83"/>
      <c r="D53" s="83"/>
      <c r="E53" s="214"/>
      <c r="F53" s="214"/>
      <c r="G53" s="83"/>
      <c r="H53" s="83"/>
      <c r="I53" s="83"/>
      <c r="J53" s="83"/>
      <c r="K53" s="95"/>
      <c r="L53" s="400"/>
      <c r="M53" s="242">
        <f t="shared" si="4"/>
        <v>0</v>
      </c>
    </row>
    <row r="54" spans="1:13" s="88" customFormat="1" ht="20.100000000000001" customHeight="1">
      <c r="A54" s="77" t="s">
        <v>58</v>
      </c>
      <c r="B54" s="78">
        <v>1083</v>
      </c>
      <c r="C54" s="83"/>
      <c r="D54" s="83"/>
      <c r="E54" s="214"/>
      <c r="F54" s="214"/>
      <c r="G54" s="83"/>
      <c r="H54" s="83"/>
      <c r="I54" s="83"/>
      <c r="J54" s="83"/>
      <c r="K54" s="95"/>
      <c r="L54" s="400"/>
      <c r="M54" s="242">
        <f t="shared" si="4"/>
        <v>0</v>
      </c>
    </row>
    <row r="55" spans="1:13" s="88" customFormat="1" ht="20.100000000000001" customHeight="1">
      <c r="A55" s="77" t="s">
        <v>189</v>
      </c>
      <c r="B55" s="78">
        <v>1084</v>
      </c>
      <c r="C55" s="83"/>
      <c r="D55" s="83"/>
      <c r="E55" s="214"/>
      <c r="F55" s="214"/>
      <c r="G55" s="83"/>
      <c r="H55" s="83"/>
      <c r="I55" s="83"/>
      <c r="J55" s="83"/>
      <c r="K55" s="95"/>
      <c r="L55" s="400"/>
      <c r="M55" s="242">
        <f t="shared" si="4"/>
        <v>0</v>
      </c>
    </row>
    <row r="56" spans="1:13" s="88" customFormat="1" ht="20.100000000000001" customHeight="1">
      <c r="A56" s="77" t="s">
        <v>213</v>
      </c>
      <c r="B56" s="78">
        <v>1085</v>
      </c>
      <c r="C56" s="83">
        <v>880</v>
      </c>
      <c r="D56" s="83"/>
      <c r="E56" s="215"/>
      <c r="F56" s="214"/>
      <c r="G56" s="83"/>
      <c r="H56" s="83"/>
      <c r="I56" s="83"/>
      <c r="J56" s="83"/>
      <c r="K56" s="95"/>
      <c r="L56" s="400"/>
      <c r="M56" s="242">
        <f t="shared" si="4"/>
        <v>0</v>
      </c>
    </row>
    <row r="57" spans="1:13" s="76" customFormat="1" ht="20.100000000000001" customHeight="1">
      <c r="A57" s="89" t="s">
        <v>4</v>
      </c>
      <c r="B57" s="90">
        <v>1100</v>
      </c>
      <c r="C57" s="80">
        <f>C18+C19-C21-C51</f>
        <v>403.99999999999636</v>
      </c>
      <c r="D57" s="80">
        <f>D18+D19-D21-D51</f>
        <v>1420.7999999999984</v>
      </c>
      <c r="E57" s="214">
        <f>D57</f>
        <v>1420.7999999999984</v>
      </c>
      <c r="F57" s="214">
        <f>F18+F19-F21-F51</f>
        <v>1419.9919999999975</v>
      </c>
      <c r="G57" s="98">
        <f>F57/4</f>
        <v>354.99799999999937</v>
      </c>
      <c r="H57" s="80">
        <f>F57/4</f>
        <v>354.99799999999937</v>
      </c>
      <c r="I57" s="80">
        <f>F57/4</f>
        <v>354.99799999999937</v>
      </c>
      <c r="J57" s="80">
        <f>F57/4</f>
        <v>354.99799999999937</v>
      </c>
      <c r="K57" s="89"/>
      <c r="L57" s="400"/>
      <c r="M57" s="242">
        <f t="shared" si="4"/>
        <v>1419.9919999999975</v>
      </c>
    </row>
    <row r="58" spans="1:13" ht="20.100000000000001" customHeight="1">
      <c r="A58" s="77" t="s">
        <v>99</v>
      </c>
      <c r="B58" s="78">
        <v>1110</v>
      </c>
      <c r="C58" s="82"/>
      <c r="D58" s="82"/>
      <c r="E58" s="214"/>
      <c r="F58" s="214"/>
      <c r="G58" s="83"/>
      <c r="H58" s="83"/>
      <c r="I58" s="83"/>
      <c r="J58" s="83"/>
      <c r="K58" s="77"/>
      <c r="L58" s="400"/>
      <c r="M58" s="242">
        <f t="shared" si="4"/>
        <v>0</v>
      </c>
    </row>
    <row r="59" spans="1:13" ht="42.75" customHeight="1">
      <c r="A59" s="228" t="s">
        <v>335</v>
      </c>
      <c r="B59" s="78">
        <v>1120</v>
      </c>
      <c r="C59" s="82"/>
      <c r="D59" s="82">
        <v>7.4</v>
      </c>
      <c r="E59" s="215">
        <f>D59</f>
        <v>7.4</v>
      </c>
      <c r="F59" s="215">
        <v>36.6</v>
      </c>
      <c r="G59" s="83">
        <v>9.1999999999999993</v>
      </c>
      <c r="H59" s="83">
        <v>9.1999999999999993</v>
      </c>
      <c r="I59" s="83">
        <v>9.1999999999999993</v>
      </c>
      <c r="J59" s="83">
        <v>9</v>
      </c>
      <c r="K59" s="228" t="s">
        <v>329</v>
      </c>
      <c r="L59" s="400"/>
      <c r="M59" s="242">
        <f t="shared" si="4"/>
        <v>36.599999999999994</v>
      </c>
    </row>
    <row r="60" spans="1:13" ht="20.100000000000001" customHeight="1">
      <c r="A60" s="77" t="s">
        <v>101</v>
      </c>
      <c r="B60" s="78">
        <v>1130</v>
      </c>
      <c r="C60" s="83"/>
      <c r="D60" s="83"/>
      <c r="E60" s="215"/>
      <c r="F60" s="214"/>
      <c r="G60" s="83"/>
      <c r="H60" s="83"/>
      <c r="I60" s="83"/>
      <c r="J60" s="83"/>
      <c r="K60" s="77"/>
      <c r="L60" s="400"/>
      <c r="M60" s="242">
        <f t="shared" si="4"/>
        <v>0</v>
      </c>
    </row>
    <row r="61" spans="1:13" ht="20.100000000000001" customHeight="1">
      <c r="A61" s="77" t="s">
        <v>100</v>
      </c>
      <c r="B61" s="78">
        <v>1140</v>
      </c>
      <c r="C61" s="83">
        <v>5</v>
      </c>
      <c r="D61" s="83"/>
      <c r="E61" s="215"/>
      <c r="F61" s="214"/>
      <c r="G61" s="87"/>
      <c r="H61" s="83"/>
      <c r="I61" s="83"/>
      <c r="J61" s="83"/>
      <c r="K61" s="77"/>
      <c r="L61" s="400"/>
      <c r="M61" s="242">
        <f t="shared" si="4"/>
        <v>0</v>
      </c>
    </row>
    <row r="62" spans="1:13" ht="60.75" customHeight="1">
      <c r="A62" s="77" t="s">
        <v>190</v>
      </c>
      <c r="B62" s="78">
        <v>1150</v>
      </c>
      <c r="C62" s="99">
        <v>79</v>
      </c>
      <c r="D62" s="99">
        <v>505</v>
      </c>
      <c r="E62" s="215">
        <f>D62</f>
        <v>505</v>
      </c>
      <c r="F62" s="214">
        <v>159.6</v>
      </c>
      <c r="G62" s="83">
        <v>39.9</v>
      </c>
      <c r="H62" s="83">
        <v>39.9</v>
      </c>
      <c r="I62" s="83">
        <v>39.9</v>
      </c>
      <c r="J62" s="83">
        <v>39.9</v>
      </c>
      <c r="K62" s="246"/>
      <c r="L62" s="400"/>
      <c r="M62" s="242">
        <f t="shared" si="4"/>
        <v>159.6</v>
      </c>
    </row>
    <row r="63" spans="1:13" ht="20.100000000000001" customHeight="1">
      <c r="A63" s="77" t="s">
        <v>189</v>
      </c>
      <c r="B63" s="78">
        <v>1151</v>
      </c>
      <c r="C63" s="99"/>
      <c r="D63" s="99"/>
      <c r="E63" s="215"/>
      <c r="F63" s="214"/>
      <c r="G63" s="96"/>
      <c r="H63" s="96"/>
      <c r="I63" s="96"/>
      <c r="J63" s="96"/>
      <c r="K63" s="95"/>
      <c r="L63" s="400"/>
      <c r="M63" s="242">
        <f t="shared" si="4"/>
        <v>0</v>
      </c>
    </row>
    <row r="64" spans="1:13" ht="63.75" customHeight="1">
      <c r="A64" s="228" t="s">
        <v>340</v>
      </c>
      <c r="B64" s="245" t="s">
        <v>336</v>
      </c>
      <c r="C64" s="99"/>
      <c r="D64" s="99"/>
      <c r="E64" s="215"/>
      <c r="F64" s="215">
        <v>15.6</v>
      </c>
      <c r="G64" s="83">
        <v>3.9</v>
      </c>
      <c r="H64" s="83">
        <v>3.9</v>
      </c>
      <c r="I64" s="83">
        <v>3.9</v>
      </c>
      <c r="J64" s="83">
        <v>3.9</v>
      </c>
      <c r="K64" s="229" t="s">
        <v>342</v>
      </c>
      <c r="L64" s="400"/>
      <c r="M64" s="242"/>
    </row>
    <row r="65" spans="1:13" ht="57.75" customHeight="1">
      <c r="A65" s="228" t="s">
        <v>341</v>
      </c>
      <c r="B65" s="245" t="s">
        <v>337</v>
      </c>
      <c r="C65" s="99"/>
      <c r="D65" s="99"/>
      <c r="E65" s="215"/>
      <c r="F65" s="215">
        <v>144</v>
      </c>
      <c r="G65" s="83">
        <v>144</v>
      </c>
      <c r="H65" s="96"/>
      <c r="I65" s="96"/>
      <c r="J65" s="96"/>
      <c r="K65" s="95" t="s">
        <v>334</v>
      </c>
      <c r="L65" s="400"/>
      <c r="M65" s="242"/>
    </row>
    <row r="66" spans="1:13" ht="61.5" customHeight="1">
      <c r="A66" s="77" t="s">
        <v>191</v>
      </c>
      <c r="B66" s="78">
        <v>1160</v>
      </c>
      <c r="C66" s="100"/>
      <c r="D66" s="100">
        <v>505</v>
      </c>
      <c r="E66" s="215">
        <f>D66</f>
        <v>505</v>
      </c>
      <c r="F66" s="214">
        <v>159.6</v>
      </c>
      <c r="G66" s="83">
        <v>39.9</v>
      </c>
      <c r="H66" s="83">
        <v>39.9</v>
      </c>
      <c r="I66" s="83">
        <v>39.9</v>
      </c>
      <c r="J66" s="83">
        <v>39.9</v>
      </c>
      <c r="K66" s="229"/>
      <c r="L66" s="400"/>
      <c r="M66" s="242">
        <f t="shared" si="4"/>
        <v>159.6</v>
      </c>
    </row>
    <row r="67" spans="1:13" ht="20.100000000000001" customHeight="1">
      <c r="A67" s="77" t="s">
        <v>189</v>
      </c>
      <c r="B67" s="78">
        <v>1161</v>
      </c>
      <c r="C67" s="99"/>
      <c r="D67" s="99"/>
      <c r="E67" s="215"/>
      <c r="F67" s="214"/>
      <c r="G67" s="96"/>
      <c r="H67" s="96"/>
      <c r="I67" s="96"/>
      <c r="J67" s="96"/>
      <c r="K67" s="95"/>
      <c r="L67" s="400"/>
      <c r="M67" s="242">
        <f t="shared" si="4"/>
        <v>0</v>
      </c>
    </row>
    <row r="68" spans="1:13" ht="66.75" customHeight="1">
      <c r="A68" s="228" t="s">
        <v>340</v>
      </c>
      <c r="B68" s="245" t="s">
        <v>338</v>
      </c>
      <c r="C68" s="99"/>
      <c r="D68" s="99"/>
      <c r="E68" s="215"/>
      <c r="F68" s="215">
        <v>15.6</v>
      </c>
      <c r="G68" s="83">
        <v>3.9</v>
      </c>
      <c r="H68" s="83">
        <v>3.9</v>
      </c>
      <c r="I68" s="83">
        <v>3.9</v>
      </c>
      <c r="J68" s="83">
        <v>3.9</v>
      </c>
      <c r="K68" s="229" t="s">
        <v>343</v>
      </c>
      <c r="L68" s="400"/>
      <c r="M68" s="242"/>
    </row>
    <row r="69" spans="1:13" ht="62.25" customHeight="1">
      <c r="A69" s="228" t="s">
        <v>341</v>
      </c>
      <c r="B69" s="245" t="s">
        <v>339</v>
      </c>
      <c r="C69" s="99"/>
      <c r="D69" s="99"/>
      <c r="E69" s="215"/>
      <c r="F69" s="215">
        <v>144</v>
      </c>
      <c r="G69" s="83">
        <v>144</v>
      </c>
      <c r="H69" s="83"/>
      <c r="I69" s="83"/>
      <c r="J69" s="83"/>
      <c r="K69" s="95" t="s">
        <v>333</v>
      </c>
      <c r="L69" s="400"/>
      <c r="M69" s="242"/>
    </row>
    <row r="70" spans="1:13" s="76" customFormat="1" ht="20.100000000000001" customHeight="1">
      <c r="A70" s="89" t="s">
        <v>85</v>
      </c>
      <c r="B70" s="90">
        <v>1170</v>
      </c>
      <c r="C70" s="80">
        <f>C57+C62-C61+C59</f>
        <v>477.99999999999636</v>
      </c>
      <c r="D70" s="79">
        <f>D57+D62-D61-D66+D59</f>
        <v>1428.1999999999985</v>
      </c>
      <c r="E70" s="214">
        <f>D70</f>
        <v>1428.1999999999985</v>
      </c>
      <c r="F70" s="214">
        <f>F57+F62-F61-F66+F59</f>
        <v>1456.5919999999974</v>
      </c>
      <c r="G70" s="79">
        <v>364.2</v>
      </c>
      <c r="H70" s="79">
        <v>364.2</v>
      </c>
      <c r="I70" s="79">
        <v>364.2</v>
      </c>
      <c r="J70" s="79">
        <v>364</v>
      </c>
      <c r="K70" s="89"/>
      <c r="L70" s="400"/>
      <c r="M70" s="242">
        <f>G70+H70+I70+J70</f>
        <v>1456.6</v>
      </c>
    </row>
    <row r="71" spans="1:13" ht="20.100000000000001" customHeight="1">
      <c r="A71" s="77" t="s">
        <v>118</v>
      </c>
      <c r="B71" s="78">
        <v>1180</v>
      </c>
      <c r="C71" s="83"/>
      <c r="D71" s="83">
        <v>257.10000000000002</v>
      </c>
      <c r="E71" s="215">
        <f>D71</f>
        <v>257.10000000000002</v>
      </c>
      <c r="F71" s="214">
        <f>F70*0.18</f>
        <v>262.18655999999953</v>
      </c>
      <c r="G71" s="83">
        <v>65.599999999999994</v>
      </c>
      <c r="H71" s="83">
        <v>65.599999999999994</v>
      </c>
      <c r="I71" s="83">
        <v>65.599999999999994</v>
      </c>
      <c r="J71" s="83">
        <v>65.400000000000006</v>
      </c>
      <c r="K71" s="95"/>
      <c r="L71" s="400"/>
      <c r="M71" s="242">
        <f t="shared" si="4"/>
        <v>262.2</v>
      </c>
    </row>
    <row r="72" spans="1:13" ht="20.100000000000001" customHeight="1">
      <c r="A72" s="77" t="s">
        <v>119</v>
      </c>
      <c r="B72" s="78">
        <v>1190</v>
      </c>
      <c r="C72" s="83"/>
      <c r="D72" s="83"/>
      <c r="E72" s="214"/>
      <c r="F72" s="214"/>
      <c r="G72" s="83"/>
      <c r="H72" s="83"/>
      <c r="I72" s="83"/>
      <c r="J72" s="83"/>
      <c r="K72" s="95"/>
      <c r="L72" s="400"/>
      <c r="M72" s="242">
        <f t="shared" si="4"/>
        <v>0</v>
      </c>
    </row>
    <row r="73" spans="1:13" s="76" customFormat="1" ht="20.100000000000001" customHeight="1">
      <c r="A73" s="89" t="s">
        <v>86</v>
      </c>
      <c r="B73" s="90">
        <v>1200</v>
      </c>
      <c r="C73" s="80">
        <f>C70-C71</f>
        <v>477.99999999999636</v>
      </c>
      <c r="D73" s="80">
        <f>D70-D71</f>
        <v>1171.0999999999985</v>
      </c>
      <c r="E73" s="214">
        <f>D73</f>
        <v>1171.0999999999985</v>
      </c>
      <c r="F73" s="214">
        <f>F70-F71</f>
        <v>1194.4054399999977</v>
      </c>
      <c r="G73" s="80">
        <f>G74</f>
        <v>298.60000000000002</v>
      </c>
      <c r="H73" s="80">
        <f>H74</f>
        <v>298.60000000000002</v>
      </c>
      <c r="I73" s="80">
        <f>I74</f>
        <v>298.60000000000002</v>
      </c>
      <c r="J73" s="80">
        <f>J74</f>
        <v>298.60000000000002</v>
      </c>
      <c r="K73" s="89"/>
      <c r="L73" s="400"/>
      <c r="M73" s="242">
        <f t="shared" si="4"/>
        <v>1194.4000000000001</v>
      </c>
    </row>
    <row r="74" spans="1:13" ht="20.100000000000001" customHeight="1">
      <c r="A74" s="77" t="s">
        <v>23</v>
      </c>
      <c r="B74" s="101">
        <v>1201</v>
      </c>
      <c r="C74" s="83">
        <f>C73</f>
        <v>477.99999999999636</v>
      </c>
      <c r="D74" s="83">
        <f>D73</f>
        <v>1171.0999999999985</v>
      </c>
      <c r="E74" s="215">
        <f>D74</f>
        <v>1171.0999999999985</v>
      </c>
      <c r="F74" s="214">
        <f>F73</f>
        <v>1194.4054399999977</v>
      </c>
      <c r="G74" s="83">
        <v>298.60000000000002</v>
      </c>
      <c r="H74" s="83">
        <v>298.60000000000002</v>
      </c>
      <c r="I74" s="83">
        <v>298.60000000000002</v>
      </c>
      <c r="J74" s="83">
        <v>298.60000000000002</v>
      </c>
      <c r="K74" s="77"/>
      <c r="L74" s="400"/>
      <c r="M74" s="242">
        <f t="shared" si="4"/>
        <v>1194.4000000000001</v>
      </c>
    </row>
    <row r="75" spans="1:13" ht="20.100000000000001" customHeight="1">
      <c r="A75" s="95" t="s">
        <v>24</v>
      </c>
      <c r="B75" s="102">
        <v>1202</v>
      </c>
      <c r="C75" s="83"/>
      <c r="D75" s="83"/>
      <c r="E75" s="214"/>
      <c r="F75" s="214"/>
      <c r="G75" s="91"/>
      <c r="H75" s="91"/>
      <c r="I75" s="91"/>
      <c r="J75" s="91"/>
      <c r="K75" s="95"/>
      <c r="L75" s="400"/>
      <c r="M75" s="242">
        <f t="shared" si="4"/>
        <v>0</v>
      </c>
    </row>
    <row r="76" spans="1:13" ht="19.5" customHeight="1">
      <c r="A76" s="95" t="s">
        <v>214</v>
      </c>
      <c r="B76" s="103">
        <v>1210</v>
      </c>
      <c r="C76" s="93"/>
      <c r="D76" s="93"/>
      <c r="E76" s="214"/>
      <c r="F76" s="214"/>
      <c r="G76" s="93"/>
      <c r="H76" s="93"/>
      <c r="I76" s="93"/>
      <c r="J76" s="93"/>
      <c r="K76" s="95"/>
      <c r="L76" s="400"/>
      <c r="M76" s="242">
        <f t="shared" si="4"/>
        <v>0</v>
      </c>
    </row>
    <row r="77" spans="1:13" s="76" customFormat="1" ht="20.100000000000001" customHeight="1">
      <c r="A77" s="398" t="s">
        <v>246</v>
      </c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400"/>
      <c r="M77" s="242">
        <f t="shared" si="4"/>
        <v>0</v>
      </c>
    </row>
    <row r="78" spans="1:13" ht="42.75" customHeight="1">
      <c r="A78" s="104" t="s">
        <v>233</v>
      </c>
      <c r="B78" s="101">
        <v>1300</v>
      </c>
      <c r="C78" s="83">
        <f t="shared" ref="C78:J78" si="6">C19-C51</f>
        <v>-826</v>
      </c>
      <c r="D78" s="83">
        <f t="shared" si="6"/>
        <v>0</v>
      </c>
      <c r="E78" s="83">
        <f t="shared" si="6"/>
        <v>0</v>
      </c>
      <c r="F78" s="83">
        <f t="shared" si="6"/>
        <v>0</v>
      </c>
      <c r="G78" s="83">
        <f t="shared" si="6"/>
        <v>0</v>
      </c>
      <c r="H78" s="83">
        <f t="shared" si="6"/>
        <v>0</v>
      </c>
      <c r="I78" s="83">
        <f t="shared" si="6"/>
        <v>0</v>
      </c>
      <c r="J78" s="83">
        <f t="shared" si="6"/>
        <v>0</v>
      </c>
      <c r="K78" s="77"/>
      <c r="L78" s="400"/>
      <c r="M78" s="242">
        <f t="shared" si="4"/>
        <v>0</v>
      </c>
    </row>
    <row r="79" spans="1:13" ht="42.75" customHeight="1">
      <c r="A79" s="105" t="s">
        <v>227</v>
      </c>
      <c r="B79" s="101">
        <v>1310</v>
      </c>
      <c r="C79" s="83">
        <f t="shared" ref="C79:J79" si="7">C58+C59-C60-C61</f>
        <v>-5</v>
      </c>
      <c r="D79" s="83">
        <f t="shared" si="7"/>
        <v>7.4</v>
      </c>
      <c r="E79" s="83">
        <f t="shared" si="7"/>
        <v>7.4</v>
      </c>
      <c r="F79" s="83">
        <f t="shared" si="7"/>
        <v>36.6</v>
      </c>
      <c r="G79" s="241">
        <f t="shared" si="7"/>
        <v>9.1999999999999993</v>
      </c>
      <c r="H79" s="83">
        <f t="shared" si="7"/>
        <v>9.1999999999999993</v>
      </c>
      <c r="I79" s="83">
        <f t="shared" si="7"/>
        <v>9.1999999999999993</v>
      </c>
      <c r="J79" s="83">
        <f t="shared" si="7"/>
        <v>9</v>
      </c>
      <c r="K79" s="77"/>
      <c r="L79" s="400"/>
      <c r="M79" s="242">
        <f t="shared" si="4"/>
        <v>36.599999999999994</v>
      </c>
    </row>
    <row r="80" spans="1:13" ht="42.75" customHeight="1">
      <c r="A80" s="104" t="s">
        <v>228</v>
      </c>
      <c r="B80" s="101">
        <v>1320</v>
      </c>
      <c r="C80" s="83">
        <f t="shared" ref="C80:J80" si="8">C62-C66</f>
        <v>79</v>
      </c>
      <c r="D80" s="83">
        <f t="shared" si="8"/>
        <v>0</v>
      </c>
      <c r="E80" s="83">
        <f t="shared" si="8"/>
        <v>0</v>
      </c>
      <c r="F80" s="83">
        <f t="shared" si="8"/>
        <v>0</v>
      </c>
      <c r="G80" s="83">
        <f t="shared" si="8"/>
        <v>0</v>
      </c>
      <c r="H80" s="83">
        <f t="shared" si="8"/>
        <v>0</v>
      </c>
      <c r="I80" s="83">
        <f t="shared" si="8"/>
        <v>0</v>
      </c>
      <c r="J80" s="83">
        <f t="shared" si="8"/>
        <v>0</v>
      </c>
      <c r="K80" s="77"/>
      <c r="L80" s="400"/>
      <c r="M80" s="242">
        <f t="shared" si="4"/>
        <v>0</v>
      </c>
    </row>
    <row r="81" spans="1:14" ht="20.100000000000001" customHeight="1">
      <c r="A81" s="77" t="s">
        <v>16</v>
      </c>
      <c r="B81" s="78">
        <v>1330</v>
      </c>
      <c r="C81" s="80">
        <f>C8+C19+C62</f>
        <v>29764</v>
      </c>
      <c r="D81" s="80">
        <f>D8+D19+D62+D79</f>
        <v>36524</v>
      </c>
      <c r="E81" s="80">
        <f>E8+E19+E62+E79</f>
        <v>36524</v>
      </c>
      <c r="F81" s="80">
        <f>F8+F19+F62+F59</f>
        <v>34301.399999999994</v>
      </c>
      <c r="G81" s="80">
        <v>8575.4</v>
      </c>
      <c r="H81" s="80">
        <v>8575.4</v>
      </c>
      <c r="I81" s="80">
        <v>8575.4</v>
      </c>
      <c r="J81" s="80">
        <v>8575.2000000000007</v>
      </c>
      <c r="K81" s="77"/>
      <c r="L81" s="400"/>
      <c r="M81" s="242">
        <f t="shared" si="4"/>
        <v>34301.399999999994</v>
      </c>
      <c r="N81" s="227"/>
    </row>
    <row r="82" spans="1:14" ht="20.100000000000001" customHeight="1">
      <c r="A82" s="77" t="s">
        <v>105</v>
      </c>
      <c r="B82" s="78">
        <v>1340</v>
      </c>
      <c r="C82" s="80">
        <f>C9+C21+C51+C66-C79</f>
        <v>29286.000000000004</v>
      </c>
      <c r="D82" s="80">
        <f>ROUND(D9+D21+D51+D66+D71,1)-0.1</f>
        <v>35352.800000000003</v>
      </c>
      <c r="E82" s="80">
        <f>ROUND(E9+E21+E51+E66+E71,1)-0.1</f>
        <v>35352.800000000003</v>
      </c>
      <c r="F82" s="80">
        <f>F9+F21+F51+F66+F71</f>
        <v>33106.994559999999</v>
      </c>
      <c r="G82" s="83">
        <v>8276.7999999999993</v>
      </c>
      <c r="H82" s="83">
        <v>8276.7999999999993</v>
      </c>
      <c r="I82" s="83">
        <v>8276.7999999999993</v>
      </c>
      <c r="J82" s="83">
        <v>8276.6</v>
      </c>
      <c r="K82" s="77"/>
      <c r="L82" s="400"/>
      <c r="M82" s="242">
        <f t="shared" si="4"/>
        <v>33107</v>
      </c>
    </row>
    <row r="83" spans="1:14" ht="20.100000000000001" customHeight="1">
      <c r="A83" s="407" t="s">
        <v>148</v>
      </c>
      <c r="B83" s="408"/>
      <c r="C83" s="408"/>
      <c r="D83" s="408"/>
      <c r="E83" s="408"/>
      <c r="F83" s="408"/>
      <c r="G83" s="408"/>
      <c r="H83" s="408"/>
      <c r="I83" s="408"/>
      <c r="J83" s="408"/>
      <c r="K83" s="409"/>
      <c r="L83" s="400"/>
      <c r="M83" s="242">
        <f t="shared" si="4"/>
        <v>0</v>
      </c>
    </row>
    <row r="84" spans="1:14" ht="20.100000000000001" customHeight="1">
      <c r="A84" s="77" t="s">
        <v>229</v>
      </c>
      <c r="B84" s="78">
        <v>1400</v>
      </c>
      <c r="C84" s="83">
        <f t="shared" ref="C84:J84" si="9">C57</f>
        <v>403.99999999999636</v>
      </c>
      <c r="D84" s="83">
        <f t="shared" si="9"/>
        <v>1420.7999999999984</v>
      </c>
      <c r="E84" s="83">
        <f t="shared" si="9"/>
        <v>1420.7999999999984</v>
      </c>
      <c r="F84" s="83">
        <f t="shared" si="9"/>
        <v>1419.9919999999975</v>
      </c>
      <c r="G84" s="83">
        <f t="shared" si="9"/>
        <v>354.99799999999937</v>
      </c>
      <c r="H84" s="83">
        <f t="shared" si="9"/>
        <v>354.99799999999937</v>
      </c>
      <c r="I84" s="83">
        <f t="shared" si="9"/>
        <v>354.99799999999937</v>
      </c>
      <c r="J84" s="83">
        <f t="shared" si="9"/>
        <v>354.99799999999937</v>
      </c>
      <c r="K84" s="77"/>
      <c r="L84" s="400"/>
      <c r="M84" s="242">
        <f t="shared" si="4"/>
        <v>1419.9919999999975</v>
      </c>
    </row>
    <row r="85" spans="1:14" ht="20.100000000000001" customHeight="1">
      <c r="A85" s="77" t="s">
        <v>230</v>
      </c>
      <c r="B85" s="78">
        <v>1401</v>
      </c>
      <c r="C85" s="83">
        <f>C96</f>
        <v>478</v>
      </c>
      <c r="D85" s="83">
        <f>D96</f>
        <v>355.8</v>
      </c>
      <c r="E85" s="83">
        <f>E96</f>
        <v>355.8</v>
      </c>
      <c r="F85" s="83">
        <f>F96</f>
        <v>356.4</v>
      </c>
      <c r="G85" s="83">
        <v>89.1</v>
      </c>
      <c r="H85" s="83">
        <v>89.1</v>
      </c>
      <c r="I85" s="83">
        <v>89.1</v>
      </c>
      <c r="J85" s="83">
        <v>89.1</v>
      </c>
      <c r="K85" s="77"/>
      <c r="L85" s="400"/>
      <c r="M85" s="242">
        <f t="shared" si="4"/>
        <v>356.4</v>
      </c>
    </row>
    <row r="86" spans="1:14" ht="20.100000000000001" customHeight="1">
      <c r="A86" s="77" t="s">
        <v>231</v>
      </c>
      <c r="B86" s="78">
        <v>1402</v>
      </c>
      <c r="C86" s="83">
        <f t="shared" ref="C86:J86" si="10">C20</f>
        <v>0</v>
      </c>
      <c r="D86" s="83">
        <f t="shared" si="10"/>
        <v>0</v>
      </c>
      <c r="E86" s="83">
        <f t="shared" si="10"/>
        <v>0</v>
      </c>
      <c r="F86" s="83">
        <f t="shared" si="10"/>
        <v>0</v>
      </c>
      <c r="G86" s="83">
        <f t="shared" si="10"/>
        <v>0</v>
      </c>
      <c r="H86" s="83">
        <f t="shared" si="10"/>
        <v>0</v>
      </c>
      <c r="I86" s="83">
        <f t="shared" si="10"/>
        <v>0</v>
      </c>
      <c r="J86" s="83">
        <f t="shared" si="10"/>
        <v>0</v>
      </c>
      <c r="K86" s="77"/>
      <c r="L86" s="400"/>
      <c r="M86" s="242">
        <f t="shared" si="4"/>
        <v>0</v>
      </c>
    </row>
    <row r="87" spans="1:14" ht="20.100000000000001" customHeight="1">
      <c r="A87" s="77" t="s">
        <v>232</v>
      </c>
      <c r="B87" s="78">
        <v>1403</v>
      </c>
      <c r="C87" s="83">
        <f t="shared" ref="C87:J87" si="11">C55</f>
        <v>0</v>
      </c>
      <c r="D87" s="83">
        <f t="shared" si="11"/>
        <v>0</v>
      </c>
      <c r="E87" s="83">
        <f t="shared" si="11"/>
        <v>0</v>
      </c>
      <c r="F87" s="83">
        <f t="shared" si="11"/>
        <v>0</v>
      </c>
      <c r="G87" s="83">
        <f t="shared" si="11"/>
        <v>0</v>
      </c>
      <c r="H87" s="83">
        <f t="shared" si="11"/>
        <v>0</v>
      </c>
      <c r="I87" s="83">
        <f t="shared" si="11"/>
        <v>0</v>
      </c>
      <c r="J87" s="83">
        <f t="shared" si="11"/>
        <v>0</v>
      </c>
      <c r="K87" s="77"/>
      <c r="L87" s="400"/>
      <c r="M87" s="242">
        <f t="shared" si="4"/>
        <v>0</v>
      </c>
    </row>
    <row r="88" spans="1:14" ht="20.100000000000001" customHeight="1">
      <c r="A88" s="77" t="s">
        <v>260</v>
      </c>
      <c r="B88" s="78">
        <v>1404</v>
      </c>
      <c r="C88" s="83"/>
      <c r="D88" s="83"/>
      <c r="E88" s="83"/>
      <c r="F88" s="83"/>
      <c r="G88" s="83"/>
      <c r="H88" s="83"/>
      <c r="I88" s="83"/>
      <c r="J88" s="83"/>
      <c r="K88" s="77"/>
      <c r="L88" s="400"/>
      <c r="M88" s="242">
        <f t="shared" si="4"/>
        <v>0</v>
      </c>
    </row>
    <row r="89" spans="1:14" s="76" customFormat="1" ht="20.100000000000001" customHeight="1">
      <c r="A89" s="89" t="s">
        <v>122</v>
      </c>
      <c r="B89" s="106">
        <v>1410</v>
      </c>
      <c r="C89" s="80">
        <f>C84+C85-C86+C87</f>
        <v>881.99999999999636</v>
      </c>
      <c r="D89" s="80">
        <f>D84+D85-D86+D87</f>
        <v>1776.5999999999983</v>
      </c>
      <c r="E89" s="80">
        <f>E84+E85-E86+E87</f>
        <v>1776.5999999999983</v>
      </c>
      <c r="F89" s="79">
        <f>F84+F85-F86+F87</f>
        <v>1776.3919999999976</v>
      </c>
      <c r="G89" s="79">
        <v>441.6</v>
      </c>
      <c r="H89" s="79">
        <v>441.6</v>
      </c>
      <c r="I89" s="79">
        <v>441.6</v>
      </c>
      <c r="J89" s="79">
        <v>441.6</v>
      </c>
      <c r="K89" s="89"/>
      <c r="L89" s="400"/>
      <c r="M89" s="242">
        <f t="shared" si="4"/>
        <v>1766.4</v>
      </c>
    </row>
    <row r="90" spans="1:14" ht="20.100000000000001" customHeight="1">
      <c r="A90" s="401" t="s">
        <v>206</v>
      </c>
      <c r="B90" s="401"/>
      <c r="C90" s="401"/>
      <c r="D90" s="401"/>
      <c r="E90" s="401"/>
      <c r="F90" s="401"/>
      <c r="G90" s="401"/>
      <c r="H90" s="401"/>
      <c r="I90" s="401"/>
      <c r="J90" s="401"/>
      <c r="K90" s="401"/>
      <c r="L90" s="400"/>
      <c r="M90" s="242">
        <f t="shared" si="4"/>
        <v>0</v>
      </c>
    </row>
    <row r="91" spans="1:14" ht="20.100000000000001" customHeight="1">
      <c r="A91" s="77" t="s">
        <v>247</v>
      </c>
      <c r="B91" s="107">
        <v>1500</v>
      </c>
      <c r="C91" s="108">
        <f t="shared" ref="C91:J91" si="12">C92+C93</f>
        <v>15606</v>
      </c>
      <c r="D91" s="108">
        <f t="shared" si="12"/>
        <v>16502</v>
      </c>
      <c r="E91" s="108">
        <f t="shared" si="12"/>
        <v>16502</v>
      </c>
      <c r="F91" s="108">
        <f t="shared" si="12"/>
        <v>15824.9</v>
      </c>
      <c r="G91" s="108">
        <f t="shared" si="12"/>
        <v>3956.3</v>
      </c>
      <c r="H91" s="108">
        <f t="shared" si="12"/>
        <v>3956.3</v>
      </c>
      <c r="I91" s="108">
        <f t="shared" si="12"/>
        <v>3956.3</v>
      </c>
      <c r="J91" s="108">
        <f t="shared" si="12"/>
        <v>3955.9999999999991</v>
      </c>
      <c r="K91" s="77"/>
      <c r="L91" s="400"/>
      <c r="M91" s="242">
        <f t="shared" si="4"/>
        <v>15824.900000000001</v>
      </c>
    </row>
    <row r="92" spans="1:14" ht="20.100000000000001" customHeight="1">
      <c r="A92" s="77" t="s">
        <v>245</v>
      </c>
      <c r="B92" s="85">
        <v>1501</v>
      </c>
      <c r="C92" s="92">
        <f t="shared" ref="C92:J92" si="13">C10</f>
        <v>15108</v>
      </c>
      <c r="D92" s="81">
        <f t="shared" si="13"/>
        <v>16095</v>
      </c>
      <c r="E92" s="81">
        <f t="shared" si="13"/>
        <v>16095</v>
      </c>
      <c r="F92" s="81">
        <f t="shared" si="13"/>
        <v>15417.8</v>
      </c>
      <c r="G92" s="81">
        <f t="shared" si="13"/>
        <v>3854.5</v>
      </c>
      <c r="H92" s="81">
        <f t="shared" si="13"/>
        <v>3854.5</v>
      </c>
      <c r="I92" s="81">
        <f t="shared" si="13"/>
        <v>3854.5</v>
      </c>
      <c r="J92" s="81">
        <f t="shared" si="13"/>
        <v>3854.2999999999993</v>
      </c>
      <c r="K92" s="95"/>
      <c r="L92" s="400"/>
      <c r="M92" s="242">
        <f t="shared" si="4"/>
        <v>15417.8</v>
      </c>
    </row>
    <row r="93" spans="1:14" ht="20.100000000000001" customHeight="1">
      <c r="A93" s="77" t="s">
        <v>27</v>
      </c>
      <c r="B93" s="85">
        <v>1502</v>
      </c>
      <c r="C93" s="82">
        <f>C11+C12+48</f>
        <v>498</v>
      </c>
      <c r="D93" s="81">
        <f>D11+D12-0.1</f>
        <v>406.99999999999994</v>
      </c>
      <c r="E93" s="81">
        <f>E11+E12-0.1</f>
        <v>406.99999999999994</v>
      </c>
      <c r="F93" s="81">
        <f>F11+F12</f>
        <v>407.09999999999997</v>
      </c>
      <c r="G93" s="81">
        <f>G11+G12</f>
        <v>101.8</v>
      </c>
      <c r="H93" s="81">
        <f>H11+H12</f>
        <v>101.8</v>
      </c>
      <c r="I93" s="81">
        <f>I11+I12</f>
        <v>101.8</v>
      </c>
      <c r="J93" s="81">
        <f>J11+J12</f>
        <v>101.7</v>
      </c>
      <c r="K93" s="77"/>
      <c r="L93" s="400"/>
      <c r="M93" s="242">
        <f t="shared" si="4"/>
        <v>407.09999999999997</v>
      </c>
    </row>
    <row r="94" spans="1:14" ht="20.100000000000001" customHeight="1">
      <c r="A94" s="77" t="s">
        <v>5</v>
      </c>
      <c r="B94" s="107">
        <v>1510</v>
      </c>
      <c r="C94" s="108">
        <f>C13+C29+494.5</f>
        <v>9425</v>
      </c>
      <c r="D94" s="109">
        <f t="shared" ref="D94:F95" si="14">D13+D29</f>
        <v>12812.8</v>
      </c>
      <c r="E94" s="109">
        <f t="shared" si="14"/>
        <v>12812.8</v>
      </c>
      <c r="F94" s="109">
        <f t="shared" si="14"/>
        <v>11711.4</v>
      </c>
      <c r="G94" s="109">
        <v>2927.9</v>
      </c>
      <c r="H94" s="109">
        <v>2927.9</v>
      </c>
      <c r="I94" s="109">
        <v>2927.9</v>
      </c>
      <c r="J94" s="109">
        <v>2927.7</v>
      </c>
      <c r="K94" s="77"/>
      <c r="L94" s="400"/>
      <c r="M94" s="242">
        <f t="shared" si="4"/>
        <v>11711.400000000001</v>
      </c>
    </row>
    <row r="95" spans="1:14" ht="20.100000000000001" customHeight="1">
      <c r="A95" s="77" t="s">
        <v>6</v>
      </c>
      <c r="B95" s="107">
        <v>1520</v>
      </c>
      <c r="C95" s="108">
        <f>C14+C30+123.1</f>
        <v>2049</v>
      </c>
      <c r="D95" s="109">
        <f t="shared" si="14"/>
        <v>2818.7999999999997</v>
      </c>
      <c r="E95" s="109">
        <f t="shared" si="14"/>
        <v>2818.7999999999997</v>
      </c>
      <c r="F95" s="109">
        <f t="shared" si="14"/>
        <v>2576.5079999999998</v>
      </c>
      <c r="G95" s="109">
        <v>644.1</v>
      </c>
      <c r="H95" s="109">
        <v>644.1</v>
      </c>
      <c r="I95" s="109">
        <v>644.1</v>
      </c>
      <c r="J95" s="109">
        <v>644.20000000000005</v>
      </c>
      <c r="K95" s="77"/>
      <c r="L95" s="400"/>
      <c r="M95" s="242">
        <f t="shared" si="4"/>
        <v>2576.5</v>
      </c>
    </row>
    <row r="96" spans="1:14" ht="20.100000000000001" customHeight="1">
      <c r="A96" s="77" t="s">
        <v>7</v>
      </c>
      <c r="B96" s="107">
        <v>1530</v>
      </c>
      <c r="C96" s="109">
        <f>C16+C31+122.6</f>
        <v>478</v>
      </c>
      <c r="D96" s="109">
        <f>D16+D31</f>
        <v>355.8</v>
      </c>
      <c r="E96" s="109">
        <f>E16+E31</f>
        <v>355.8</v>
      </c>
      <c r="F96" s="109">
        <f>F16+F31</f>
        <v>356.4</v>
      </c>
      <c r="G96" s="109">
        <v>89.1</v>
      </c>
      <c r="H96" s="109">
        <v>89.1</v>
      </c>
      <c r="I96" s="109">
        <v>89.1</v>
      </c>
      <c r="J96" s="109">
        <v>89.1</v>
      </c>
      <c r="K96" s="77"/>
      <c r="L96" s="400"/>
      <c r="M96" s="242">
        <f t="shared" si="4"/>
        <v>356.4</v>
      </c>
    </row>
    <row r="97" spans="1:13" ht="20.100000000000001" customHeight="1">
      <c r="A97" s="77" t="s">
        <v>28</v>
      </c>
      <c r="B97" s="107">
        <v>1540</v>
      </c>
      <c r="C97" s="109">
        <f>C17+1614</f>
        <v>1723</v>
      </c>
      <c r="D97" s="109">
        <f t="shared" ref="D97:J97" si="15">D17</f>
        <v>348</v>
      </c>
      <c r="E97" s="109">
        <f t="shared" si="15"/>
        <v>348</v>
      </c>
      <c r="F97" s="109">
        <f t="shared" si="15"/>
        <v>348</v>
      </c>
      <c r="G97" s="109">
        <f t="shared" si="15"/>
        <v>87</v>
      </c>
      <c r="H97" s="109">
        <f t="shared" si="15"/>
        <v>87</v>
      </c>
      <c r="I97" s="109">
        <f t="shared" si="15"/>
        <v>87</v>
      </c>
      <c r="J97" s="109">
        <f t="shared" si="15"/>
        <v>87</v>
      </c>
      <c r="K97" s="77"/>
      <c r="L97" s="400"/>
      <c r="M97" s="242">
        <f t="shared" si="4"/>
        <v>348</v>
      </c>
    </row>
    <row r="98" spans="1:13" s="76" customFormat="1" ht="20.100000000000001" customHeight="1">
      <c r="A98" s="89" t="s">
        <v>55</v>
      </c>
      <c r="B98" s="106">
        <v>1550</v>
      </c>
      <c r="C98" s="108">
        <f>C91+C94+C95+C96+C97</f>
        <v>29281</v>
      </c>
      <c r="D98" s="108">
        <f>D91+D94+D95+D96+D97</f>
        <v>32837.399999999994</v>
      </c>
      <c r="E98" s="108">
        <f>E91+E94+E95+E96+E97</f>
        <v>32837.399999999994</v>
      </c>
      <c r="F98" s="108">
        <f>F91+F94+F95+F96+F97</f>
        <v>30817.207999999999</v>
      </c>
      <c r="G98" s="108">
        <v>7704.3</v>
      </c>
      <c r="H98" s="108">
        <v>7704.3</v>
      </c>
      <c r="I98" s="108">
        <v>7704.3</v>
      </c>
      <c r="J98" s="108">
        <v>7704.3</v>
      </c>
      <c r="K98" s="89"/>
      <c r="L98" s="400"/>
      <c r="M98" s="242">
        <f t="shared" si="4"/>
        <v>30817.200000000001</v>
      </c>
    </row>
    <row r="99" spans="1:13" s="76" customFormat="1" ht="20.100000000000001" customHeight="1">
      <c r="A99" s="110"/>
      <c r="B99" s="111"/>
      <c r="C99" s="113"/>
      <c r="D99" s="113"/>
      <c r="E99" s="112"/>
      <c r="F99" s="113"/>
      <c r="G99" s="114"/>
      <c r="H99" s="114"/>
      <c r="I99" s="114"/>
      <c r="J99" s="114"/>
      <c r="L99" s="400"/>
    </row>
    <row r="100" spans="1:13" s="76" customFormat="1" ht="15.75" customHeight="1">
      <c r="A100" s="110"/>
      <c r="B100" s="111"/>
      <c r="C100" s="113"/>
      <c r="D100" s="113"/>
      <c r="E100" s="112"/>
      <c r="F100" s="113"/>
      <c r="G100" s="114"/>
      <c r="H100" s="114"/>
      <c r="I100" s="114"/>
      <c r="J100" s="114"/>
      <c r="L100" s="400"/>
    </row>
    <row r="101" spans="1:13" ht="16.5" customHeight="1">
      <c r="A101" s="115"/>
      <c r="C101" s="216"/>
      <c r="D101" s="117"/>
      <c r="E101" s="118"/>
      <c r="F101" s="117"/>
      <c r="G101" s="117"/>
      <c r="H101" s="117"/>
      <c r="I101" s="117"/>
      <c r="J101" s="117"/>
      <c r="L101" s="400"/>
    </row>
    <row r="102" spans="1:13" ht="20.100000000000001" customHeight="1">
      <c r="A102" s="110" t="s">
        <v>302</v>
      </c>
      <c r="B102" s="119"/>
      <c r="C102" s="402" t="s">
        <v>211</v>
      </c>
      <c r="D102" s="402"/>
      <c r="E102" s="402"/>
      <c r="F102" s="402"/>
      <c r="G102" s="120"/>
      <c r="H102" s="406" t="s">
        <v>303</v>
      </c>
      <c r="I102" s="406"/>
      <c r="J102" s="406"/>
      <c r="L102" s="400"/>
    </row>
    <row r="103" spans="1:13" s="88" customFormat="1" ht="20.100000000000001" customHeight="1">
      <c r="A103" s="121" t="s">
        <v>210</v>
      </c>
      <c r="B103" s="84"/>
      <c r="C103" s="394" t="s">
        <v>256</v>
      </c>
      <c r="D103" s="394"/>
      <c r="E103" s="394"/>
      <c r="F103" s="394"/>
      <c r="G103" s="122"/>
      <c r="H103" s="395" t="s">
        <v>93</v>
      </c>
      <c r="I103" s="395"/>
      <c r="J103" s="395"/>
      <c r="L103" s="400"/>
    </row>
    <row r="104" spans="1:13" ht="20.100000000000001" customHeight="1">
      <c r="A104" s="115"/>
      <c r="C104" s="216"/>
      <c r="D104" s="117"/>
      <c r="E104" s="118"/>
      <c r="F104" s="117"/>
      <c r="G104" s="117"/>
      <c r="H104" s="117"/>
      <c r="I104" s="117"/>
      <c r="J104" s="117"/>
    </row>
    <row r="105" spans="1:13">
      <c r="A105" s="115"/>
      <c r="C105" s="216"/>
      <c r="D105" s="117"/>
      <c r="E105" s="118"/>
      <c r="F105" s="117"/>
      <c r="G105" s="117"/>
      <c r="H105" s="117"/>
      <c r="I105" s="117"/>
      <c r="J105" s="117"/>
    </row>
    <row r="106" spans="1:13">
      <c r="A106" s="115"/>
      <c r="C106" s="216"/>
      <c r="D106" s="117"/>
      <c r="E106" s="118"/>
      <c r="F106" s="117"/>
      <c r="G106" s="117"/>
      <c r="H106" s="117"/>
      <c r="I106" s="117"/>
      <c r="J106" s="117"/>
    </row>
    <row r="107" spans="1:13">
      <c r="A107" s="115"/>
      <c r="C107" s="216"/>
      <c r="D107" s="117"/>
      <c r="E107" s="118"/>
      <c r="F107" s="117"/>
      <c r="G107" s="117"/>
      <c r="H107" s="117"/>
      <c r="I107" s="117"/>
      <c r="J107" s="117"/>
    </row>
    <row r="108" spans="1:13">
      <c r="A108" s="115"/>
      <c r="C108" s="216"/>
      <c r="D108" s="117"/>
      <c r="E108" s="118"/>
      <c r="F108" s="117"/>
      <c r="G108" s="117"/>
      <c r="H108" s="117"/>
      <c r="I108" s="117"/>
      <c r="J108" s="117"/>
    </row>
    <row r="109" spans="1:13">
      <c r="A109" s="115"/>
      <c r="C109" s="216"/>
      <c r="D109" s="117"/>
      <c r="E109" s="118"/>
      <c r="F109" s="117"/>
      <c r="G109" s="117"/>
      <c r="H109" s="117"/>
      <c r="I109" s="117"/>
      <c r="J109" s="117"/>
    </row>
    <row r="110" spans="1:13">
      <c r="A110" s="115"/>
      <c r="C110" s="216"/>
      <c r="D110" s="117"/>
      <c r="E110" s="118"/>
      <c r="F110" s="117"/>
      <c r="G110" s="117"/>
      <c r="H110" s="117"/>
      <c r="I110" s="117"/>
      <c r="J110" s="117"/>
    </row>
    <row r="111" spans="1:13">
      <c r="A111" s="115"/>
      <c r="C111" s="216"/>
      <c r="D111" s="117"/>
      <c r="E111" s="118"/>
      <c r="F111" s="117"/>
      <c r="G111" s="117"/>
      <c r="H111" s="117"/>
      <c r="I111" s="117"/>
      <c r="J111" s="117"/>
    </row>
    <row r="112" spans="1:13">
      <c r="A112" s="115"/>
      <c r="C112" s="216"/>
      <c r="D112" s="117"/>
      <c r="E112" s="118"/>
      <c r="F112" s="117"/>
      <c r="G112" s="117"/>
      <c r="H112" s="117"/>
      <c r="I112" s="117"/>
      <c r="J112" s="117"/>
    </row>
    <row r="113" spans="1:10">
      <c r="A113" s="115"/>
      <c r="C113" s="216"/>
      <c r="D113" s="117"/>
      <c r="E113" s="118"/>
      <c r="F113" s="117"/>
      <c r="G113" s="117"/>
      <c r="H113" s="117"/>
      <c r="I113" s="117"/>
      <c r="J113" s="117"/>
    </row>
    <row r="114" spans="1:10">
      <c r="A114" s="115"/>
      <c r="C114" s="216"/>
      <c r="D114" s="117"/>
      <c r="E114" s="118"/>
      <c r="F114" s="117"/>
      <c r="G114" s="117"/>
      <c r="H114" s="117"/>
      <c r="I114" s="117"/>
      <c r="J114" s="117"/>
    </row>
    <row r="115" spans="1:10">
      <c r="A115" s="115"/>
      <c r="C115" s="216"/>
      <c r="D115" s="117"/>
      <c r="E115" s="118"/>
      <c r="F115" s="117"/>
      <c r="G115" s="117"/>
      <c r="H115" s="117"/>
      <c r="I115" s="117"/>
      <c r="J115" s="117"/>
    </row>
    <row r="116" spans="1:10">
      <c r="A116" s="115"/>
      <c r="C116" s="216"/>
      <c r="D116" s="117"/>
      <c r="E116" s="118"/>
      <c r="F116" s="117"/>
      <c r="G116" s="117"/>
      <c r="H116" s="117"/>
      <c r="I116" s="117"/>
      <c r="J116" s="117"/>
    </row>
    <row r="117" spans="1:10">
      <c r="A117" s="115"/>
      <c r="C117" s="216"/>
      <c r="D117" s="117"/>
      <c r="E117" s="118"/>
      <c r="F117" s="117"/>
      <c r="G117" s="117"/>
      <c r="H117" s="117"/>
      <c r="I117" s="117"/>
      <c r="J117" s="117"/>
    </row>
    <row r="118" spans="1:10">
      <c r="A118" s="115"/>
      <c r="C118" s="216"/>
      <c r="D118" s="117"/>
      <c r="E118" s="118"/>
      <c r="F118" s="117"/>
      <c r="G118" s="117"/>
      <c r="H118" s="117"/>
      <c r="I118" s="117"/>
      <c r="J118" s="117"/>
    </row>
    <row r="119" spans="1:10">
      <c r="A119" s="115"/>
      <c r="C119" s="216"/>
      <c r="D119" s="117"/>
      <c r="E119" s="118"/>
      <c r="F119" s="117"/>
      <c r="G119" s="117"/>
      <c r="H119" s="117"/>
      <c r="I119" s="117"/>
      <c r="J119" s="117"/>
    </row>
    <row r="120" spans="1:10">
      <c r="A120" s="115"/>
      <c r="C120" s="216"/>
      <c r="D120" s="117"/>
      <c r="E120" s="118"/>
      <c r="F120" s="117"/>
      <c r="G120" s="117"/>
      <c r="H120" s="117"/>
      <c r="I120" s="117"/>
      <c r="J120" s="117"/>
    </row>
    <row r="121" spans="1:10">
      <c r="A121" s="115"/>
      <c r="C121" s="216"/>
      <c r="D121" s="117"/>
      <c r="E121" s="118"/>
      <c r="F121" s="117"/>
      <c r="G121" s="117"/>
      <c r="H121" s="117"/>
      <c r="I121" s="117"/>
      <c r="J121" s="117"/>
    </row>
    <row r="122" spans="1:10">
      <c r="A122" s="115"/>
      <c r="C122" s="216"/>
      <c r="D122" s="117"/>
      <c r="E122" s="118"/>
      <c r="F122" s="117"/>
      <c r="G122" s="117"/>
      <c r="H122" s="117"/>
      <c r="I122" s="117"/>
      <c r="J122" s="117"/>
    </row>
    <row r="123" spans="1:10">
      <c r="A123" s="115"/>
      <c r="C123" s="216"/>
      <c r="D123" s="117"/>
      <c r="E123" s="118"/>
      <c r="F123" s="117"/>
      <c r="G123" s="117"/>
      <c r="H123" s="117"/>
      <c r="I123" s="117"/>
      <c r="J123" s="117"/>
    </row>
    <row r="124" spans="1:10">
      <c r="A124" s="115"/>
      <c r="C124" s="216"/>
      <c r="D124" s="117"/>
      <c r="E124" s="118"/>
      <c r="F124" s="117"/>
      <c r="G124" s="117"/>
      <c r="H124" s="117"/>
      <c r="I124" s="117"/>
      <c r="J124" s="117"/>
    </row>
    <row r="125" spans="1:10">
      <c r="A125" s="115"/>
      <c r="C125" s="216"/>
      <c r="D125" s="117"/>
      <c r="E125" s="118"/>
      <c r="F125" s="117"/>
      <c r="G125" s="117"/>
      <c r="H125" s="117"/>
      <c r="I125" s="117"/>
      <c r="J125" s="117"/>
    </row>
    <row r="126" spans="1:10">
      <c r="A126" s="115"/>
      <c r="C126" s="216"/>
      <c r="D126" s="117"/>
      <c r="E126" s="118"/>
      <c r="F126" s="117"/>
      <c r="G126" s="117"/>
      <c r="H126" s="117"/>
      <c r="I126" s="117"/>
      <c r="J126" s="117"/>
    </row>
    <row r="127" spans="1:10">
      <c r="A127" s="115"/>
      <c r="C127" s="216"/>
      <c r="D127" s="117"/>
      <c r="E127" s="118"/>
      <c r="F127" s="117"/>
      <c r="G127" s="117"/>
      <c r="H127" s="117"/>
      <c r="I127" s="117"/>
      <c r="J127" s="117"/>
    </row>
    <row r="128" spans="1:10">
      <c r="A128" s="115"/>
      <c r="C128" s="216"/>
      <c r="D128" s="117"/>
      <c r="E128" s="118"/>
      <c r="F128" s="117"/>
      <c r="G128" s="117"/>
      <c r="H128" s="117"/>
      <c r="I128" s="117"/>
      <c r="J128" s="117"/>
    </row>
    <row r="129" spans="1:10">
      <c r="A129" s="115"/>
      <c r="C129" s="216"/>
      <c r="D129" s="117"/>
      <c r="E129" s="118"/>
      <c r="F129" s="117"/>
      <c r="G129" s="117"/>
      <c r="H129" s="117"/>
      <c r="I129" s="117"/>
      <c r="J129" s="117"/>
    </row>
    <row r="130" spans="1:10">
      <c r="A130" s="115"/>
      <c r="C130" s="216"/>
      <c r="D130" s="117"/>
      <c r="E130" s="118"/>
      <c r="F130" s="117"/>
      <c r="G130" s="117"/>
      <c r="H130" s="117"/>
      <c r="I130" s="117"/>
      <c r="J130" s="117"/>
    </row>
    <row r="131" spans="1:10">
      <c r="A131" s="115"/>
      <c r="C131" s="216"/>
      <c r="D131" s="117"/>
      <c r="E131" s="118"/>
      <c r="F131" s="117"/>
      <c r="G131" s="117"/>
      <c r="H131" s="117"/>
      <c r="I131" s="117"/>
      <c r="J131" s="117"/>
    </row>
    <row r="132" spans="1:10">
      <c r="A132" s="115"/>
      <c r="C132" s="216"/>
      <c r="D132" s="117"/>
      <c r="E132" s="118"/>
      <c r="F132" s="117"/>
      <c r="G132" s="117"/>
      <c r="H132" s="117"/>
      <c r="I132" s="117"/>
      <c r="J132" s="117"/>
    </row>
    <row r="133" spans="1:10">
      <c r="A133" s="115"/>
      <c r="C133" s="216"/>
      <c r="D133" s="117"/>
      <c r="E133" s="118"/>
      <c r="F133" s="117"/>
      <c r="G133" s="117"/>
      <c r="H133" s="117"/>
      <c r="I133" s="117"/>
      <c r="J133" s="117"/>
    </row>
    <row r="134" spans="1:10">
      <c r="A134" s="115"/>
      <c r="C134" s="216"/>
      <c r="D134" s="117"/>
      <c r="E134" s="118"/>
      <c r="F134" s="117"/>
      <c r="G134" s="117"/>
      <c r="H134" s="117"/>
      <c r="I134" s="117"/>
      <c r="J134" s="117"/>
    </row>
    <row r="135" spans="1:10">
      <c r="A135" s="115"/>
      <c r="C135" s="216"/>
      <c r="D135" s="117"/>
      <c r="E135" s="118"/>
      <c r="F135" s="117"/>
      <c r="G135" s="117"/>
      <c r="H135" s="117"/>
      <c r="I135" s="117"/>
      <c r="J135" s="117"/>
    </row>
    <row r="136" spans="1:10">
      <c r="A136" s="115"/>
      <c r="C136" s="216"/>
      <c r="D136" s="117"/>
      <c r="E136" s="118"/>
      <c r="F136" s="117"/>
      <c r="G136" s="117"/>
      <c r="H136" s="117"/>
      <c r="I136" s="117"/>
      <c r="J136" s="117"/>
    </row>
    <row r="137" spans="1:10">
      <c r="A137" s="115"/>
      <c r="C137" s="216"/>
      <c r="D137" s="117"/>
      <c r="E137" s="118"/>
      <c r="F137" s="117"/>
      <c r="G137" s="117"/>
      <c r="H137" s="117"/>
      <c r="I137" s="117"/>
      <c r="J137" s="117"/>
    </row>
    <row r="138" spans="1:10">
      <c r="A138" s="115"/>
      <c r="C138" s="216"/>
      <c r="D138" s="117"/>
      <c r="E138" s="118"/>
      <c r="F138" s="117"/>
      <c r="G138" s="117"/>
      <c r="H138" s="117"/>
      <c r="I138" s="117"/>
      <c r="J138" s="117"/>
    </row>
    <row r="139" spans="1:10">
      <c r="A139" s="115"/>
      <c r="C139" s="216"/>
      <c r="D139" s="117"/>
      <c r="E139" s="118"/>
      <c r="F139" s="117"/>
      <c r="G139" s="117"/>
      <c r="H139" s="117"/>
      <c r="I139" s="117"/>
      <c r="J139" s="117"/>
    </row>
    <row r="140" spans="1:10">
      <c r="A140" s="115"/>
      <c r="C140" s="216"/>
      <c r="D140" s="117"/>
      <c r="E140" s="118"/>
      <c r="F140" s="117"/>
      <c r="G140" s="117"/>
      <c r="H140" s="117"/>
      <c r="I140" s="117"/>
      <c r="J140" s="117"/>
    </row>
    <row r="141" spans="1:10">
      <c r="A141" s="115"/>
      <c r="C141" s="216"/>
      <c r="D141" s="117"/>
      <c r="E141" s="118"/>
      <c r="F141" s="117"/>
      <c r="G141" s="117"/>
      <c r="H141" s="117"/>
      <c r="I141" s="117"/>
      <c r="J141" s="117"/>
    </row>
    <row r="142" spans="1:10">
      <c r="A142" s="115"/>
      <c r="C142" s="216"/>
      <c r="D142" s="117"/>
      <c r="E142" s="118"/>
      <c r="F142" s="117"/>
      <c r="G142" s="117"/>
      <c r="H142" s="117"/>
      <c r="I142" s="117"/>
      <c r="J142" s="117"/>
    </row>
    <row r="143" spans="1:10">
      <c r="A143" s="115"/>
      <c r="C143" s="216"/>
      <c r="D143" s="117"/>
      <c r="E143" s="118"/>
      <c r="F143" s="117"/>
      <c r="G143" s="117"/>
      <c r="H143" s="117"/>
      <c r="I143" s="117"/>
      <c r="J143" s="117"/>
    </row>
    <row r="144" spans="1:10">
      <c r="A144" s="115"/>
      <c r="C144" s="216"/>
      <c r="D144" s="117"/>
      <c r="E144" s="118"/>
      <c r="F144" s="117"/>
      <c r="G144" s="117"/>
      <c r="H144" s="117"/>
      <c r="I144" s="117"/>
      <c r="J144" s="117"/>
    </row>
    <row r="145" spans="1:10">
      <c r="A145" s="115"/>
      <c r="C145" s="216"/>
      <c r="D145" s="117"/>
      <c r="E145" s="118"/>
      <c r="F145" s="117"/>
      <c r="G145" s="117"/>
      <c r="H145" s="117"/>
      <c r="I145" s="117"/>
      <c r="J145" s="117"/>
    </row>
    <row r="146" spans="1:10">
      <c r="A146" s="115"/>
      <c r="C146" s="216"/>
      <c r="D146" s="117"/>
      <c r="E146" s="118"/>
      <c r="F146" s="117"/>
      <c r="G146" s="117"/>
      <c r="H146" s="117"/>
      <c r="I146" s="117"/>
      <c r="J146" s="117"/>
    </row>
    <row r="147" spans="1:10">
      <c r="A147" s="115"/>
      <c r="C147" s="216"/>
      <c r="D147" s="117"/>
      <c r="E147" s="118"/>
      <c r="F147" s="117"/>
      <c r="G147" s="117"/>
      <c r="H147" s="117"/>
      <c r="I147" s="117"/>
      <c r="J147" s="117"/>
    </row>
    <row r="148" spans="1:10">
      <c r="A148" s="115"/>
      <c r="C148" s="216"/>
      <c r="D148" s="117"/>
      <c r="E148" s="118"/>
      <c r="F148" s="117"/>
      <c r="G148" s="117"/>
      <c r="H148" s="117"/>
      <c r="I148" s="117"/>
      <c r="J148" s="117"/>
    </row>
    <row r="149" spans="1:10">
      <c r="A149" s="115"/>
      <c r="C149" s="216"/>
      <c r="D149" s="117"/>
      <c r="E149" s="118"/>
      <c r="F149" s="117"/>
      <c r="G149" s="117"/>
      <c r="H149" s="117"/>
      <c r="I149" s="117"/>
      <c r="J149" s="117"/>
    </row>
    <row r="150" spans="1:10">
      <c r="A150" s="115"/>
      <c r="C150" s="216"/>
      <c r="D150" s="117"/>
      <c r="E150" s="118"/>
      <c r="F150" s="117"/>
      <c r="G150" s="117"/>
      <c r="H150" s="117"/>
      <c r="I150" s="117"/>
      <c r="J150" s="117"/>
    </row>
    <row r="151" spans="1:10">
      <c r="A151" s="115"/>
      <c r="C151" s="216"/>
      <c r="D151" s="117"/>
      <c r="E151" s="118"/>
      <c r="F151" s="117"/>
      <c r="G151" s="117"/>
      <c r="H151" s="117"/>
      <c r="I151" s="117"/>
      <c r="J151" s="117"/>
    </row>
    <row r="152" spans="1:10">
      <c r="A152" s="115"/>
      <c r="C152" s="216"/>
      <c r="D152" s="117"/>
      <c r="E152" s="118"/>
      <c r="F152" s="117"/>
      <c r="G152" s="117"/>
      <c r="H152" s="117"/>
      <c r="I152" s="117"/>
      <c r="J152" s="117"/>
    </row>
    <row r="153" spans="1:10">
      <c r="A153" s="115"/>
      <c r="C153" s="216"/>
      <c r="D153" s="117"/>
      <c r="E153" s="118"/>
      <c r="F153" s="117"/>
      <c r="G153" s="117"/>
      <c r="H153" s="117"/>
      <c r="I153" s="117"/>
      <c r="J153" s="117"/>
    </row>
    <row r="154" spans="1:10">
      <c r="A154" s="115"/>
      <c r="C154" s="216"/>
      <c r="D154" s="117"/>
      <c r="E154" s="118"/>
      <c r="F154" s="117"/>
      <c r="G154" s="117"/>
      <c r="H154" s="117"/>
      <c r="I154" s="117"/>
      <c r="J154" s="117"/>
    </row>
    <row r="155" spans="1:10">
      <c r="A155" s="115"/>
      <c r="C155" s="216"/>
      <c r="D155" s="117"/>
      <c r="E155" s="118"/>
      <c r="F155" s="117"/>
      <c r="G155" s="117"/>
      <c r="H155" s="117"/>
      <c r="I155" s="117"/>
      <c r="J155" s="117"/>
    </row>
    <row r="156" spans="1:10">
      <c r="A156" s="115"/>
      <c r="C156" s="216"/>
      <c r="D156" s="117"/>
      <c r="E156" s="118"/>
      <c r="F156" s="117"/>
      <c r="G156" s="117"/>
      <c r="H156" s="117"/>
      <c r="I156" s="117"/>
      <c r="J156" s="117"/>
    </row>
    <row r="157" spans="1:10">
      <c r="A157" s="115"/>
      <c r="C157" s="216"/>
      <c r="D157" s="117"/>
      <c r="E157" s="118"/>
      <c r="F157" s="117"/>
      <c r="G157" s="117"/>
      <c r="H157" s="117"/>
      <c r="I157" s="117"/>
      <c r="J157" s="117"/>
    </row>
    <row r="158" spans="1:10">
      <c r="A158" s="115"/>
      <c r="C158" s="216"/>
      <c r="D158" s="117"/>
      <c r="E158" s="118"/>
      <c r="F158" s="117"/>
      <c r="G158" s="117"/>
      <c r="H158" s="117"/>
      <c r="I158" s="117"/>
      <c r="J158" s="117"/>
    </row>
    <row r="159" spans="1:10">
      <c r="A159" s="115"/>
      <c r="C159" s="216"/>
      <c r="D159" s="117"/>
      <c r="E159" s="118"/>
      <c r="F159" s="117"/>
      <c r="G159" s="117"/>
      <c r="H159" s="117"/>
      <c r="I159" s="117"/>
      <c r="J159" s="117"/>
    </row>
    <row r="160" spans="1:10">
      <c r="A160" s="115"/>
      <c r="C160" s="216"/>
      <c r="D160" s="117"/>
      <c r="E160" s="118"/>
      <c r="F160" s="117"/>
      <c r="G160" s="117"/>
      <c r="H160" s="117"/>
      <c r="I160" s="117"/>
      <c r="J160" s="117"/>
    </row>
    <row r="161" spans="1:10">
      <c r="A161" s="115"/>
      <c r="C161" s="216"/>
      <c r="D161" s="117"/>
      <c r="E161" s="118"/>
      <c r="F161" s="117"/>
      <c r="G161" s="117"/>
      <c r="H161" s="117"/>
      <c r="I161" s="117"/>
      <c r="J161" s="117"/>
    </row>
    <row r="162" spans="1:10">
      <c r="A162" s="123"/>
    </row>
    <row r="163" spans="1:10">
      <c r="A163" s="123"/>
    </row>
    <row r="164" spans="1:10">
      <c r="A164" s="123"/>
    </row>
    <row r="165" spans="1:10">
      <c r="A165" s="123"/>
    </row>
    <row r="166" spans="1:10">
      <c r="A166" s="123"/>
    </row>
    <row r="167" spans="1:10">
      <c r="A167" s="123"/>
    </row>
    <row r="168" spans="1:10">
      <c r="A168" s="123"/>
    </row>
    <row r="169" spans="1:10">
      <c r="A169" s="123"/>
    </row>
    <row r="170" spans="1:10">
      <c r="A170" s="123"/>
    </row>
    <row r="171" spans="1:10">
      <c r="A171" s="123"/>
    </row>
    <row r="172" spans="1:10">
      <c r="A172" s="123"/>
    </row>
    <row r="173" spans="1:10">
      <c r="A173" s="123"/>
    </row>
    <row r="174" spans="1:10">
      <c r="A174" s="123"/>
    </row>
    <row r="175" spans="1:10">
      <c r="A175" s="123"/>
    </row>
    <row r="176" spans="1:10">
      <c r="A176" s="123"/>
    </row>
    <row r="177" spans="1:1">
      <c r="A177" s="123"/>
    </row>
    <row r="178" spans="1:1">
      <c r="A178" s="123"/>
    </row>
    <row r="179" spans="1:1">
      <c r="A179" s="123"/>
    </row>
    <row r="180" spans="1:1">
      <c r="A180" s="123"/>
    </row>
    <row r="181" spans="1:1">
      <c r="A181" s="123"/>
    </row>
    <row r="182" spans="1:1">
      <c r="A182" s="123"/>
    </row>
    <row r="183" spans="1:1">
      <c r="A183" s="123"/>
    </row>
    <row r="184" spans="1:1">
      <c r="A184" s="123"/>
    </row>
    <row r="185" spans="1:1">
      <c r="A185" s="123"/>
    </row>
    <row r="186" spans="1:1">
      <c r="A186" s="123"/>
    </row>
    <row r="187" spans="1:1">
      <c r="A187" s="123"/>
    </row>
    <row r="188" spans="1:1">
      <c r="A188" s="123"/>
    </row>
    <row r="189" spans="1:1">
      <c r="A189" s="123"/>
    </row>
    <row r="190" spans="1:1">
      <c r="A190" s="123"/>
    </row>
    <row r="191" spans="1:1">
      <c r="A191" s="123"/>
    </row>
    <row r="192" spans="1:1">
      <c r="A192" s="123"/>
    </row>
    <row r="193" spans="1:1">
      <c r="A193" s="123"/>
    </row>
    <row r="194" spans="1:1">
      <c r="A194" s="123"/>
    </row>
    <row r="195" spans="1:1">
      <c r="A195" s="123"/>
    </row>
    <row r="196" spans="1:1">
      <c r="A196" s="123"/>
    </row>
    <row r="197" spans="1:1">
      <c r="A197" s="123"/>
    </row>
    <row r="198" spans="1:1">
      <c r="A198" s="123"/>
    </row>
    <row r="199" spans="1:1">
      <c r="A199" s="123"/>
    </row>
    <row r="200" spans="1:1">
      <c r="A200" s="123"/>
    </row>
    <row r="201" spans="1:1">
      <c r="A201" s="123"/>
    </row>
    <row r="202" spans="1:1">
      <c r="A202" s="123"/>
    </row>
    <row r="203" spans="1:1">
      <c r="A203" s="123"/>
    </row>
    <row r="204" spans="1:1">
      <c r="A204" s="123"/>
    </row>
    <row r="205" spans="1:1">
      <c r="A205" s="123"/>
    </row>
    <row r="206" spans="1:1">
      <c r="A206" s="123"/>
    </row>
    <row r="207" spans="1:1">
      <c r="A207" s="123"/>
    </row>
    <row r="208" spans="1:1">
      <c r="A208" s="123"/>
    </row>
    <row r="209" spans="1:1">
      <c r="A209" s="123"/>
    </row>
    <row r="210" spans="1:1">
      <c r="A210" s="123"/>
    </row>
    <row r="211" spans="1:1">
      <c r="A211" s="123"/>
    </row>
    <row r="212" spans="1:1">
      <c r="A212" s="123"/>
    </row>
    <row r="213" spans="1:1">
      <c r="A213" s="123"/>
    </row>
    <row r="214" spans="1:1">
      <c r="A214" s="123"/>
    </row>
    <row r="215" spans="1:1">
      <c r="A215" s="123"/>
    </row>
    <row r="216" spans="1:1">
      <c r="A216" s="123"/>
    </row>
    <row r="217" spans="1:1">
      <c r="A217" s="123"/>
    </row>
    <row r="218" spans="1:1">
      <c r="A218" s="123"/>
    </row>
    <row r="219" spans="1:1">
      <c r="A219" s="123"/>
    </row>
    <row r="220" spans="1:1">
      <c r="A220" s="123"/>
    </row>
    <row r="221" spans="1:1">
      <c r="A221" s="123"/>
    </row>
    <row r="222" spans="1:1">
      <c r="A222" s="123"/>
    </row>
    <row r="223" spans="1:1">
      <c r="A223" s="123"/>
    </row>
    <row r="224" spans="1:1">
      <c r="A224" s="123"/>
    </row>
    <row r="225" spans="1:1">
      <c r="A225" s="123"/>
    </row>
    <row r="226" spans="1:1">
      <c r="A226" s="123"/>
    </row>
    <row r="227" spans="1:1">
      <c r="A227" s="123"/>
    </row>
    <row r="228" spans="1:1">
      <c r="A228" s="123"/>
    </row>
    <row r="229" spans="1:1">
      <c r="A229" s="123"/>
    </row>
    <row r="230" spans="1:1">
      <c r="A230" s="123"/>
    </row>
    <row r="231" spans="1:1">
      <c r="A231" s="123"/>
    </row>
    <row r="232" spans="1:1">
      <c r="A232" s="123"/>
    </row>
    <row r="233" spans="1:1">
      <c r="A233" s="123"/>
    </row>
    <row r="234" spans="1:1">
      <c r="A234" s="123"/>
    </row>
    <row r="235" spans="1:1">
      <c r="A235" s="123"/>
    </row>
    <row r="236" spans="1:1">
      <c r="A236" s="123"/>
    </row>
    <row r="237" spans="1:1">
      <c r="A237" s="123"/>
    </row>
    <row r="238" spans="1:1">
      <c r="A238" s="123"/>
    </row>
    <row r="239" spans="1:1">
      <c r="A239" s="123"/>
    </row>
    <row r="240" spans="1:1">
      <c r="A240" s="123"/>
    </row>
    <row r="241" spans="1:1">
      <c r="A241" s="123"/>
    </row>
    <row r="242" spans="1:1">
      <c r="A242" s="123"/>
    </row>
    <row r="243" spans="1:1">
      <c r="A243" s="123"/>
    </row>
    <row r="244" spans="1:1">
      <c r="A244" s="123"/>
    </row>
    <row r="245" spans="1:1">
      <c r="A245" s="123"/>
    </row>
    <row r="246" spans="1:1">
      <c r="A246" s="123"/>
    </row>
    <row r="247" spans="1:1">
      <c r="A247" s="123"/>
    </row>
    <row r="248" spans="1:1">
      <c r="A248" s="123"/>
    </row>
    <row r="249" spans="1:1">
      <c r="A249" s="123"/>
    </row>
    <row r="250" spans="1:1">
      <c r="A250" s="123"/>
    </row>
    <row r="251" spans="1:1">
      <c r="A251" s="123"/>
    </row>
    <row r="252" spans="1:1">
      <c r="A252" s="123"/>
    </row>
    <row r="253" spans="1:1">
      <c r="A253" s="123"/>
    </row>
    <row r="254" spans="1:1">
      <c r="A254" s="123"/>
    </row>
    <row r="255" spans="1:1">
      <c r="A255" s="123"/>
    </row>
    <row r="256" spans="1:1">
      <c r="A256" s="123"/>
    </row>
    <row r="257" spans="1:1">
      <c r="A257" s="123"/>
    </row>
    <row r="258" spans="1:1">
      <c r="A258" s="123"/>
    </row>
    <row r="259" spans="1:1">
      <c r="A259" s="123"/>
    </row>
    <row r="260" spans="1:1">
      <c r="A260" s="123"/>
    </row>
    <row r="261" spans="1:1">
      <c r="A261" s="123"/>
    </row>
    <row r="262" spans="1:1">
      <c r="A262" s="123"/>
    </row>
    <row r="263" spans="1:1">
      <c r="A263" s="123"/>
    </row>
    <row r="264" spans="1:1">
      <c r="A264" s="123"/>
    </row>
    <row r="265" spans="1:1">
      <c r="A265" s="123"/>
    </row>
    <row r="266" spans="1:1">
      <c r="A266" s="123"/>
    </row>
    <row r="267" spans="1:1">
      <c r="A267" s="123"/>
    </row>
    <row r="268" spans="1:1">
      <c r="A268" s="123"/>
    </row>
    <row r="269" spans="1:1">
      <c r="A269" s="123"/>
    </row>
    <row r="270" spans="1:1">
      <c r="A270" s="123"/>
    </row>
    <row r="271" spans="1:1">
      <c r="A271" s="123"/>
    </row>
    <row r="272" spans="1:1">
      <c r="A272" s="123"/>
    </row>
    <row r="273" spans="1:1">
      <c r="A273" s="123"/>
    </row>
    <row r="274" spans="1:1">
      <c r="A274" s="123"/>
    </row>
    <row r="275" spans="1:1">
      <c r="A275" s="123"/>
    </row>
    <row r="276" spans="1:1">
      <c r="A276" s="123"/>
    </row>
    <row r="277" spans="1:1">
      <c r="A277" s="123"/>
    </row>
    <row r="278" spans="1:1">
      <c r="A278" s="123"/>
    </row>
    <row r="279" spans="1:1">
      <c r="A279" s="123"/>
    </row>
    <row r="280" spans="1:1">
      <c r="A280" s="123"/>
    </row>
    <row r="281" spans="1:1">
      <c r="A281" s="123"/>
    </row>
    <row r="282" spans="1:1">
      <c r="A282" s="123"/>
    </row>
    <row r="283" spans="1:1">
      <c r="A283" s="123"/>
    </row>
    <row r="284" spans="1:1">
      <c r="A284" s="123"/>
    </row>
    <row r="285" spans="1:1">
      <c r="A285" s="123"/>
    </row>
    <row r="286" spans="1:1">
      <c r="A286" s="123"/>
    </row>
    <row r="287" spans="1:1">
      <c r="A287" s="123"/>
    </row>
    <row r="288" spans="1:1">
      <c r="A288" s="123"/>
    </row>
    <row r="289" spans="1:1">
      <c r="A289" s="123"/>
    </row>
    <row r="290" spans="1:1">
      <c r="A290" s="123"/>
    </row>
    <row r="291" spans="1:1">
      <c r="A291" s="123"/>
    </row>
    <row r="292" spans="1:1">
      <c r="A292" s="123"/>
    </row>
    <row r="293" spans="1:1">
      <c r="A293" s="123"/>
    </row>
    <row r="294" spans="1:1">
      <c r="A294" s="123"/>
    </row>
    <row r="295" spans="1:1">
      <c r="A295" s="123"/>
    </row>
    <row r="296" spans="1:1">
      <c r="A296" s="123"/>
    </row>
    <row r="297" spans="1:1">
      <c r="A297" s="123"/>
    </row>
    <row r="298" spans="1:1">
      <c r="A298" s="123"/>
    </row>
    <row r="299" spans="1:1">
      <c r="A299" s="123"/>
    </row>
    <row r="300" spans="1:1">
      <c r="A300" s="123"/>
    </row>
    <row r="301" spans="1:1">
      <c r="A301" s="123"/>
    </row>
    <row r="302" spans="1:1">
      <c r="A302" s="123"/>
    </row>
    <row r="303" spans="1:1">
      <c r="A303" s="123"/>
    </row>
    <row r="304" spans="1:1">
      <c r="A304" s="123"/>
    </row>
    <row r="305" spans="1:1">
      <c r="A305" s="123"/>
    </row>
    <row r="306" spans="1:1">
      <c r="A306" s="123"/>
    </row>
    <row r="307" spans="1:1">
      <c r="A307" s="123"/>
    </row>
    <row r="308" spans="1:1">
      <c r="A308" s="123"/>
    </row>
    <row r="309" spans="1:1">
      <c r="A309" s="123"/>
    </row>
    <row r="310" spans="1:1">
      <c r="A310" s="123"/>
    </row>
    <row r="311" spans="1:1">
      <c r="A311" s="123"/>
    </row>
    <row r="312" spans="1:1">
      <c r="A312" s="123"/>
    </row>
    <row r="313" spans="1:1">
      <c r="A313" s="123"/>
    </row>
    <row r="314" spans="1:1">
      <c r="A314" s="123"/>
    </row>
    <row r="315" spans="1:1">
      <c r="A315" s="123"/>
    </row>
    <row r="316" spans="1:1">
      <c r="A316" s="123"/>
    </row>
    <row r="317" spans="1:1">
      <c r="A317" s="123"/>
    </row>
    <row r="318" spans="1:1">
      <c r="A318" s="123"/>
    </row>
    <row r="319" spans="1:1">
      <c r="A319" s="123"/>
    </row>
    <row r="320" spans="1:1">
      <c r="A320" s="123"/>
    </row>
    <row r="321" spans="1:1">
      <c r="A321" s="123"/>
    </row>
    <row r="322" spans="1:1">
      <c r="A322" s="123"/>
    </row>
    <row r="323" spans="1:1">
      <c r="A323" s="123"/>
    </row>
    <row r="324" spans="1:1">
      <c r="A324" s="123"/>
    </row>
    <row r="325" spans="1:1">
      <c r="A325" s="123"/>
    </row>
    <row r="326" spans="1:1">
      <c r="A326" s="123"/>
    </row>
    <row r="327" spans="1:1">
      <c r="A327" s="123"/>
    </row>
    <row r="328" spans="1:1">
      <c r="A328" s="123"/>
    </row>
  </sheetData>
  <mergeCells count="21">
    <mergeCell ref="L1:L45"/>
    <mergeCell ref="L46:L103"/>
    <mergeCell ref="G4:J4"/>
    <mergeCell ref="A90:K90"/>
    <mergeCell ref="C102:F102"/>
    <mergeCell ref="B4:B5"/>
    <mergeCell ref="E4:E5"/>
    <mergeCell ref="C4:C5"/>
    <mergeCell ref="D4:D5"/>
    <mergeCell ref="K29:K30"/>
    <mergeCell ref="H102:J102"/>
    <mergeCell ref="A83:K83"/>
    <mergeCell ref="F4:F5"/>
    <mergeCell ref="A4:A5"/>
    <mergeCell ref="A2:K2"/>
    <mergeCell ref="K13:K14"/>
    <mergeCell ref="C103:F103"/>
    <mergeCell ref="H103:J103"/>
    <mergeCell ref="K4:K5"/>
    <mergeCell ref="A7:K7"/>
    <mergeCell ref="A77:K77"/>
  </mergeCells>
  <phoneticPr fontId="0" type="noConversion"/>
  <pageMargins left="0.78740157480314965" right="0.78740157480314965" top="0.78740157480314965" bottom="0.78740157480314965" header="0.19685039370078741" footer="0.11811023622047245"/>
  <pageSetup paperSize="9" scale="42" firstPageNumber="8" orientation="landscape" useFirstPageNumber="1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192"/>
  <sheetViews>
    <sheetView topLeftCell="A19" zoomScale="73" zoomScaleNormal="73" zoomScaleSheetLayoutView="50" workbookViewId="0">
      <selection activeCell="C8" sqref="C8"/>
    </sheetView>
  </sheetViews>
  <sheetFormatPr defaultColWidth="77.85546875" defaultRowHeight="18.75" outlineLevelRow="1"/>
  <cols>
    <col min="1" max="1" width="84.85546875" style="19" customWidth="1"/>
    <col min="2" max="2" width="15.28515625" style="22" customWidth="1"/>
    <col min="3" max="5" width="15.85546875" style="22" customWidth="1"/>
    <col min="6" max="10" width="15.85546875" style="55" customWidth="1"/>
    <col min="11" max="11" width="10" style="19" customWidth="1"/>
    <col min="12" max="12" width="11.28515625" style="19" customWidth="1"/>
    <col min="13" max="255" width="9.140625" style="19" customWidth="1"/>
    <col min="256" max="16384" width="77.85546875" style="19"/>
  </cols>
  <sheetData>
    <row r="1" spans="1:12">
      <c r="I1" s="55" t="s">
        <v>277</v>
      </c>
      <c r="K1" s="412">
        <v>10</v>
      </c>
    </row>
    <row r="2" spans="1:12">
      <c r="A2" s="420" t="s">
        <v>135</v>
      </c>
      <c r="B2" s="420"/>
      <c r="C2" s="420"/>
      <c r="D2" s="420"/>
      <c r="E2" s="420"/>
      <c r="F2" s="420"/>
      <c r="G2" s="420"/>
      <c r="H2" s="420"/>
      <c r="I2" s="420"/>
      <c r="J2" s="420"/>
      <c r="K2" s="412"/>
    </row>
    <row r="3" spans="1:12" outlineLevel="1">
      <c r="A3" s="18"/>
      <c r="B3" s="27"/>
      <c r="C3" s="18"/>
      <c r="D3" s="18"/>
      <c r="E3" s="18"/>
      <c r="F3" s="56">
        <v>2020</v>
      </c>
      <c r="G3" s="56"/>
      <c r="H3" s="56"/>
      <c r="I3" s="56"/>
      <c r="J3" s="56"/>
      <c r="K3" s="412"/>
    </row>
    <row r="4" spans="1:12" ht="38.25" customHeight="1">
      <c r="A4" s="421" t="s">
        <v>218</v>
      </c>
      <c r="B4" s="419" t="s">
        <v>15</v>
      </c>
      <c r="C4" s="419" t="s">
        <v>30</v>
      </c>
      <c r="D4" s="419" t="s">
        <v>36</v>
      </c>
      <c r="E4" s="423" t="s">
        <v>147</v>
      </c>
      <c r="F4" s="422" t="s">
        <v>19</v>
      </c>
      <c r="G4" s="422" t="s">
        <v>173</v>
      </c>
      <c r="H4" s="422"/>
      <c r="I4" s="422"/>
      <c r="J4" s="422"/>
      <c r="K4" s="412"/>
    </row>
    <row r="5" spans="1:12" ht="50.25" customHeight="1">
      <c r="A5" s="421"/>
      <c r="B5" s="419"/>
      <c r="C5" s="419"/>
      <c r="D5" s="419"/>
      <c r="E5" s="423"/>
      <c r="F5" s="422"/>
      <c r="G5" s="54" t="s">
        <v>174</v>
      </c>
      <c r="H5" s="54" t="s">
        <v>175</v>
      </c>
      <c r="I5" s="54" t="s">
        <v>176</v>
      </c>
      <c r="J5" s="54" t="s">
        <v>68</v>
      </c>
      <c r="K5" s="412"/>
    </row>
    <row r="6" spans="1:12" ht="18" customHeight="1">
      <c r="A6" s="25">
        <v>1</v>
      </c>
      <c r="B6" s="26">
        <v>2</v>
      </c>
      <c r="C6" s="26">
        <v>3</v>
      </c>
      <c r="D6" s="26">
        <v>4</v>
      </c>
      <c r="E6" s="26">
        <v>5</v>
      </c>
      <c r="F6" s="57">
        <v>6</v>
      </c>
      <c r="G6" s="57">
        <v>7</v>
      </c>
      <c r="H6" s="57">
        <v>8</v>
      </c>
      <c r="I6" s="57">
        <v>9</v>
      </c>
      <c r="J6" s="57">
        <v>10</v>
      </c>
      <c r="K6" s="412"/>
    </row>
    <row r="7" spans="1:12" ht="24.95" customHeight="1">
      <c r="A7" s="415" t="s">
        <v>131</v>
      </c>
      <c r="B7" s="415"/>
      <c r="C7" s="415"/>
      <c r="D7" s="415"/>
      <c r="E7" s="415"/>
      <c r="F7" s="415"/>
      <c r="G7" s="415"/>
      <c r="H7" s="415"/>
      <c r="I7" s="415"/>
      <c r="J7" s="415"/>
      <c r="K7" s="412"/>
    </row>
    <row r="8" spans="1:12" ht="42.75" customHeight="1">
      <c r="A8" s="20" t="s">
        <v>56</v>
      </c>
      <c r="B8" s="7">
        <v>2000</v>
      </c>
      <c r="C8" s="60">
        <v>420</v>
      </c>
      <c r="D8" s="60">
        <f>'1.1. Фін результат_табл. 1'!D73</f>
        <v>1171.0999999999985</v>
      </c>
      <c r="E8" s="60">
        <v>885</v>
      </c>
      <c r="F8" s="60">
        <v>893.5</v>
      </c>
      <c r="G8" s="60"/>
      <c r="H8" s="60"/>
      <c r="I8" s="60"/>
      <c r="J8" s="60"/>
      <c r="K8" s="412"/>
    </row>
    <row r="9" spans="1:12" ht="20.100000000000001" customHeight="1">
      <c r="A9" s="20" t="s">
        <v>180</v>
      </c>
      <c r="B9" s="7">
        <v>2010</v>
      </c>
      <c r="C9" s="68">
        <f t="shared" ref="C9:J9" si="0">C10</f>
        <v>24.5</v>
      </c>
      <c r="D9" s="68">
        <f t="shared" si="0"/>
        <v>35.132999999999953</v>
      </c>
      <c r="E9" s="68">
        <f t="shared" si="0"/>
        <v>26.55</v>
      </c>
      <c r="F9" s="68">
        <f>F10</f>
        <v>35.832163199999933</v>
      </c>
      <c r="G9" s="61">
        <f t="shared" si="0"/>
        <v>8.9580407999999832</v>
      </c>
      <c r="H9" s="61">
        <f t="shared" si="0"/>
        <v>8.9580407999999832</v>
      </c>
      <c r="I9" s="61">
        <f t="shared" si="0"/>
        <v>8.9580407999999832</v>
      </c>
      <c r="J9" s="61">
        <f t="shared" si="0"/>
        <v>8.9</v>
      </c>
      <c r="K9" s="412"/>
      <c r="L9" s="243">
        <f>G9+H9+J9+I9</f>
        <v>35.774122399999953</v>
      </c>
    </row>
    <row r="10" spans="1:12" ht="42.75" customHeight="1">
      <c r="A10" s="8" t="s">
        <v>181</v>
      </c>
      <c r="B10" s="7">
        <v>2011</v>
      </c>
      <c r="C10" s="68">
        <v>24.5</v>
      </c>
      <c r="D10" s="61">
        <f>D8*0.03</f>
        <v>35.132999999999953</v>
      </c>
      <c r="E10" s="61">
        <f>E8*0.03</f>
        <v>26.55</v>
      </c>
      <c r="F10" s="61">
        <f>'1.1. Фін результат_табл. 1'!F74*0.03</f>
        <v>35.832163199999933</v>
      </c>
      <c r="G10" s="61">
        <f>F10/4</f>
        <v>8.9580407999999832</v>
      </c>
      <c r="H10" s="61">
        <f>F10/4</f>
        <v>8.9580407999999832</v>
      </c>
      <c r="I10" s="61">
        <f>F10/4</f>
        <v>8.9580407999999832</v>
      </c>
      <c r="J10" s="61">
        <v>8.9</v>
      </c>
      <c r="K10" s="412"/>
      <c r="L10" s="243">
        <f t="shared" ref="L10:L38" si="1">G10+H10+J10+I10</f>
        <v>35.774122399999953</v>
      </c>
    </row>
    <row r="11" spans="1:12" ht="42.75" customHeight="1">
      <c r="A11" s="8" t="s">
        <v>234</v>
      </c>
      <c r="B11" s="7">
        <v>2012</v>
      </c>
      <c r="C11" s="61"/>
      <c r="D11" s="61"/>
      <c r="E11" s="61"/>
      <c r="F11" s="62"/>
      <c r="G11" s="63"/>
      <c r="H11" s="63"/>
      <c r="I11" s="63"/>
      <c r="J11" s="63"/>
      <c r="K11" s="412"/>
      <c r="L11" s="243">
        <f t="shared" si="1"/>
        <v>0</v>
      </c>
    </row>
    <row r="12" spans="1:12" ht="20.100000000000001" customHeight="1">
      <c r="A12" s="8" t="s">
        <v>156</v>
      </c>
      <c r="B12" s="7" t="s">
        <v>192</v>
      </c>
      <c r="C12" s="61"/>
      <c r="D12" s="61"/>
      <c r="E12" s="61"/>
      <c r="F12" s="62"/>
      <c r="G12" s="63"/>
      <c r="H12" s="63"/>
      <c r="I12" s="63"/>
      <c r="J12" s="63"/>
      <c r="K12" s="412"/>
      <c r="L12" s="243">
        <f t="shared" si="1"/>
        <v>0</v>
      </c>
    </row>
    <row r="13" spans="1:12" ht="20.100000000000001" customHeight="1">
      <c r="A13" s="8" t="s">
        <v>177</v>
      </c>
      <c r="B13" s="7">
        <v>2020</v>
      </c>
      <c r="C13" s="61"/>
      <c r="D13" s="61"/>
      <c r="E13" s="61"/>
      <c r="F13" s="62"/>
      <c r="G13" s="63"/>
      <c r="H13" s="63"/>
      <c r="I13" s="63"/>
      <c r="J13" s="63"/>
      <c r="K13" s="412"/>
      <c r="L13" s="243">
        <f t="shared" si="1"/>
        <v>0</v>
      </c>
    </row>
    <row r="14" spans="1:12" s="21" customFormat="1" ht="20.100000000000001" customHeight="1">
      <c r="A14" s="20" t="s">
        <v>66</v>
      </c>
      <c r="B14" s="7">
        <v>2030</v>
      </c>
      <c r="C14" s="61"/>
      <c r="D14" s="61"/>
      <c r="E14" s="61"/>
      <c r="F14" s="231"/>
      <c r="G14" s="61"/>
      <c r="H14" s="61"/>
      <c r="I14" s="61"/>
      <c r="J14" s="61"/>
      <c r="K14" s="412"/>
      <c r="L14" s="243">
        <f t="shared" si="1"/>
        <v>0</v>
      </c>
    </row>
    <row r="15" spans="1:12" ht="20.100000000000001" customHeight="1">
      <c r="A15" s="20" t="s">
        <v>115</v>
      </c>
      <c r="B15" s="7">
        <v>2031</v>
      </c>
      <c r="C15" s="61"/>
      <c r="D15" s="61"/>
      <c r="E15" s="61"/>
      <c r="F15" s="62"/>
      <c r="G15" s="62"/>
      <c r="H15" s="62"/>
      <c r="I15" s="62"/>
      <c r="J15" s="62"/>
      <c r="K15" s="412"/>
      <c r="L15" s="243">
        <f t="shared" si="1"/>
        <v>0</v>
      </c>
    </row>
    <row r="16" spans="1:12" ht="20.100000000000001" customHeight="1">
      <c r="A16" s="20" t="s">
        <v>25</v>
      </c>
      <c r="B16" s="7">
        <v>2040</v>
      </c>
      <c r="C16" s="64"/>
      <c r="D16" s="64"/>
      <c r="E16" s="64"/>
      <c r="F16" s="62"/>
      <c r="G16" s="62"/>
      <c r="H16" s="62"/>
      <c r="I16" s="62"/>
      <c r="J16" s="62"/>
      <c r="K16" s="412"/>
      <c r="L16" s="243">
        <f t="shared" si="1"/>
        <v>0</v>
      </c>
    </row>
    <row r="17" spans="1:12" ht="20.100000000000001" customHeight="1">
      <c r="A17" s="20" t="s">
        <v>103</v>
      </c>
      <c r="B17" s="7">
        <v>2050</v>
      </c>
      <c r="C17" s="61"/>
      <c r="D17" s="61">
        <v>1136</v>
      </c>
      <c r="E17" s="61">
        <v>1136</v>
      </c>
      <c r="F17" s="61"/>
      <c r="G17" s="62"/>
      <c r="H17" s="62"/>
      <c r="I17" s="62"/>
      <c r="J17" s="62"/>
      <c r="K17" s="412"/>
      <c r="L17" s="243">
        <f t="shared" si="1"/>
        <v>0</v>
      </c>
    </row>
    <row r="18" spans="1:12" ht="20.100000000000001" customHeight="1">
      <c r="A18" s="20" t="s">
        <v>104</v>
      </c>
      <c r="B18" s="7">
        <v>2060</v>
      </c>
      <c r="C18" s="61"/>
      <c r="D18" s="61"/>
      <c r="E18" s="61"/>
      <c r="F18" s="62"/>
      <c r="G18" s="62"/>
      <c r="H18" s="62"/>
      <c r="I18" s="62"/>
      <c r="J18" s="62"/>
      <c r="K18" s="412"/>
      <c r="L18" s="243">
        <f t="shared" si="1"/>
        <v>0</v>
      </c>
    </row>
    <row r="19" spans="1:12" ht="42.75" customHeight="1">
      <c r="A19" s="20" t="s">
        <v>57</v>
      </c>
      <c r="B19" s="7">
        <v>2070</v>
      </c>
      <c r="C19" s="61">
        <v>885</v>
      </c>
      <c r="D19" s="61">
        <v>1447.3</v>
      </c>
      <c r="E19" s="61">
        <v>893.5</v>
      </c>
      <c r="F19" s="62">
        <f>F8-F9+'1.1. Фін результат_табл. 1'!F73</f>
        <v>2052.073276799998</v>
      </c>
      <c r="G19" s="62"/>
      <c r="H19" s="62"/>
      <c r="I19" s="62"/>
      <c r="J19" s="62"/>
      <c r="K19" s="412"/>
      <c r="L19" s="243">
        <f t="shared" si="1"/>
        <v>0</v>
      </c>
    </row>
    <row r="20" spans="1:12" ht="20.100000000000001" customHeight="1">
      <c r="A20" s="415" t="s">
        <v>132</v>
      </c>
      <c r="B20" s="415"/>
      <c r="C20" s="415"/>
      <c r="D20" s="415"/>
      <c r="E20" s="415"/>
      <c r="F20" s="415"/>
      <c r="G20" s="415"/>
      <c r="H20" s="415"/>
      <c r="I20" s="415"/>
      <c r="J20" s="415"/>
      <c r="K20" s="412"/>
      <c r="L20" s="243">
        <f t="shared" si="1"/>
        <v>0</v>
      </c>
    </row>
    <row r="21" spans="1:12" ht="20.100000000000001" customHeight="1">
      <c r="A21" s="20" t="s">
        <v>180</v>
      </c>
      <c r="B21" s="7">
        <v>2100</v>
      </c>
      <c r="C21" s="61">
        <f t="shared" ref="C21:I21" si="2">C22</f>
        <v>24.5</v>
      </c>
      <c r="D21" s="61">
        <f t="shared" si="2"/>
        <v>35.132999999999953</v>
      </c>
      <c r="E21" s="61">
        <f t="shared" si="2"/>
        <v>26.55</v>
      </c>
      <c r="F21" s="61">
        <f t="shared" si="2"/>
        <v>35.832163199999933</v>
      </c>
      <c r="G21" s="61">
        <f>G22</f>
        <v>8.9</v>
      </c>
      <c r="H21" s="61">
        <f t="shared" si="2"/>
        <v>8.9</v>
      </c>
      <c r="I21" s="61">
        <f t="shared" si="2"/>
        <v>8.9</v>
      </c>
      <c r="J21" s="61">
        <f>J22</f>
        <v>9.1</v>
      </c>
      <c r="K21" s="412"/>
      <c r="L21" s="243">
        <f t="shared" si="1"/>
        <v>35.799999999999997</v>
      </c>
    </row>
    <row r="22" spans="1:12" ht="42.75" customHeight="1">
      <c r="A22" s="8" t="s">
        <v>181</v>
      </c>
      <c r="B22" s="7">
        <v>2101</v>
      </c>
      <c r="C22" s="61">
        <f>C9</f>
        <v>24.5</v>
      </c>
      <c r="D22" s="61">
        <f>D9</f>
        <v>35.132999999999953</v>
      </c>
      <c r="E22" s="61">
        <f>E9</f>
        <v>26.55</v>
      </c>
      <c r="F22" s="61">
        <f>F9</f>
        <v>35.832163199999933</v>
      </c>
      <c r="G22" s="65">
        <v>8.9</v>
      </c>
      <c r="H22" s="65">
        <v>8.9</v>
      </c>
      <c r="I22" s="65">
        <v>8.9</v>
      </c>
      <c r="J22" s="61">
        <v>9.1</v>
      </c>
      <c r="K22" s="412"/>
      <c r="L22" s="243">
        <f>G22+H22+J22+I22</f>
        <v>35.799999999999997</v>
      </c>
    </row>
    <row r="23" spans="1:12" ht="63.95" customHeight="1">
      <c r="A23" s="8" t="s">
        <v>248</v>
      </c>
      <c r="B23" s="7">
        <v>2102</v>
      </c>
      <c r="C23" s="61"/>
      <c r="D23" s="61"/>
      <c r="E23" s="61"/>
      <c r="F23" s="62"/>
      <c r="G23" s="63"/>
      <c r="H23" s="63"/>
      <c r="I23" s="63"/>
      <c r="J23" s="63"/>
      <c r="K23" s="412"/>
      <c r="L23" s="243">
        <f t="shared" si="1"/>
        <v>0</v>
      </c>
    </row>
    <row r="24" spans="1:12" s="21" customFormat="1" ht="20.100000000000001" customHeight="1">
      <c r="A24" s="20" t="s">
        <v>134</v>
      </c>
      <c r="B24" s="26">
        <v>2110</v>
      </c>
      <c r="C24" s="61">
        <f>'1.1. Фін результат_табл. 1'!C71</f>
        <v>0</v>
      </c>
      <c r="D24" s="61">
        <f>'1.1. Фін результат_табл. 1'!D71</f>
        <v>257.10000000000002</v>
      </c>
      <c r="E24" s="61">
        <f>'1.1. Фін результат_табл. 1'!E71</f>
        <v>257.10000000000002</v>
      </c>
      <c r="F24" s="61">
        <f>'1.1. Фін результат_табл. 1'!F71</f>
        <v>262.18655999999953</v>
      </c>
      <c r="G24" s="61">
        <v>65.5</v>
      </c>
      <c r="H24" s="61">
        <v>65.5</v>
      </c>
      <c r="I24" s="61">
        <v>65.5</v>
      </c>
      <c r="J24" s="61">
        <v>65.7</v>
      </c>
      <c r="K24" s="412"/>
      <c r="L24" s="243">
        <f t="shared" si="1"/>
        <v>262.2</v>
      </c>
    </row>
    <row r="25" spans="1:12" ht="42.75" customHeight="1">
      <c r="A25" s="20" t="s">
        <v>257</v>
      </c>
      <c r="B25" s="26">
        <v>2120</v>
      </c>
      <c r="C25" s="65">
        <v>3089</v>
      </c>
      <c r="D25" s="65">
        <f>'1.1. Фін результат_табл. 1'!D8*0.2</f>
        <v>7202.32</v>
      </c>
      <c r="E25" s="65">
        <f>'1.1. Фін результат_табл. 1'!E8*0.2</f>
        <v>7202.32</v>
      </c>
      <c r="F25" s="61">
        <f>'1.1. Фін результат_табл. 1'!F8*0.2</f>
        <v>6821.04</v>
      </c>
      <c r="G25" s="61">
        <f>'1.1. Фін результат_табл. 1'!G8*0.2</f>
        <v>1705.26</v>
      </c>
      <c r="H25" s="61">
        <f>'1.1. Фін результат_табл. 1'!H8*0.2</f>
        <v>1705.26</v>
      </c>
      <c r="I25" s="61">
        <f>'1.1. Фін результат_табл. 1'!I8*0.2</f>
        <v>1705.26</v>
      </c>
      <c r="J25" s="61">
        <v>1705.2</v>
      </c>
      <c r="K25" s="412"/>
      <c r="L25" s="243">
        <f t="shared" si="1"/>
        <v>6820.9800000000005</v>
      </c>
    </row>
    <row r="26" spans="1:12" ht="42.75" customHeight="1">
      <c r="A26" s="20" t="s">
        <v>258</v>
      </c>
      <c r="B26" s="26">
        <v>2130</v>
      </c>
      <c r="C26" s="61"/>
      <c r="D26" s="61"/>
      <c r="E26" s="61"/>
      <c r="F26" s="62"/>
      <c r="G26" s="63"/>
      <c r="H26" s="63"/>
      <c r="I26" s="63"/>
      <c r="J26" s="63"/>
      <c r="K26" s="412"/>
      <c r="L26" s="243">
        <f t="shared" si="1"/>
        <v>0</v>
      </c>
    </row>
    <row r="27" spans="1:12" s="23" customFormat="1" ht="42.75" customHeight="1">
      <c r="A27" s="29" t="s">
        <v>208</v>
      </c>
      <c r="B27" s="39">
        <v>2140</v>
      </c>
      <c r="C27" s="60">
        <f>C28+C29+C30+C31+C32+C35+C36+C33+C34</f>
        <v>1860.6000000000001</v>
      </c>
      <c r="D27" s="60">
        <f>D28+D29+D30+D31+D32+D35+D36+D37+D33+D34</f>
        <v>5317.2919999999995</v>
      </c>
      <c r="E27" s="60">
        <f>E28+E29+E30+E31+E32+E35+E36+E37+E33+E34</f>
        <v>5317.2919999999995</v>
      </c>
      <c r="F27" s="60">
        <f>F28+F29+F30+F31+F32+F35+F36+F37+F33+F34</f>
        <v>5035.878999999999</v>
      </c>
      <c r="G27" s="66">
        <f>G28+G29+G30+G31+G32+G35+G36+G37</f>
        <v>1258.9000000000001</v>
      </c>
      <c r="H27" s="66">
        <f>H28+H29+H30+H31+H32+H35+H36+H37</f>
        <v>1258.9000000000001</v>
      </c>
      <c r="I27" s="66">
        <f>I28+I29+I30+I31+I32+I35+I36+I37</f>
        <v>1258.9000000000001</v>
      </c>
      <c r="J27" s="66">
        <f>J28+J29+J30+J31+J32+J35+J36+J37</f>
        <v>1259.2</v>
      </c>
      <c r="K27" s="412">
        <v>11</v>
      </c>
      <c r="L27" s="243">
        <f t="shared" si="1"/>
        <v>5035.8999999999996</v>
      </c>
    </row>
    <row r="28" spans="1:12" ht="20.100000000000001" customHeight="1">
      <c r="A28" s="20" t="s">
        <v>77</v>
      </c>
      <c r="B28" s="26">
        <v>2141</v>
      </c>
      <c r="C28" s="61"/>
      <c r="D28" s="61"/>
      <c r="E28" s="61"/>
      <c r="F28" s="62"/>
      <c r="G28" s="63"/>
      <c r="H28" s="63"/>
      <c r="I28" s="63"/>
      <c r="J28" s="63"/>
      <c r="K28" s="412"/>
      <c r="L28" s="243">
        <f t="shared" si="1"/>
        <v>0</v>
      </c>
    </row>
    <row r="29" spans="1:12" ht="20.100000000000001" customHeight="1">
      <c r="A29" s="20" t="s">
        <v>94</v>
      </c>
      <c r="B29" s="26">
        <v>2142</v>
      </c>
      <c r="C29" s="61"/>
      <c r="D29" s="61"/>
      <c r="E29" s="61"/>
      <c r="F29" s="62"/>
      <c r="G29" s="63"/>
      <c r="H29" s="63"/>
      <c r="I29" s="63"/>
      <c r="J29" s="63"/>
      <c r="K29" s="412"/>
      <c r="L29" s="243">
        <f t="shared" si="1"/>
        <v>0</v>
      </c>
    </row>
    <row r="30" spans="1:12" ht="20.100000000000001" customHeight="1">
      <c r="A30" s="20" t="s">
        <v>88</v>
      </c>
      <c r="B30" s="26">
        <v>2143</v>
      </c>
      <c r="C30" s="61"/>
      <c r="D30" s="61"/>
      <c r="E30" s="61"/>
      <c r="F30" s="62"/>
      <c r="G30" s="63"/>
      <c r="H30" s="63"/>
      <c r="I30" s="63"/>
      <c r="J30" s="63"/>
      <c r="K30" s="412"/>
      <c r="L30" s="243">
        <f t="shared" si="1"/>
        <v>0</v>
      </c>
    </row>
    <row r="31" spans="1:12" ht="20.100000000000001" customHeight="1">
      <c r="A31" s="20" t="s">
        <v>75</v>
      </c>
      <c r="B31" s="26">
        <v>2144</v>
      </c>
      <c r="C31" s="61">
        <v>1717.2</v>
      </c>
      <c r="D31" s="61">
        <v>2306.3000000000002</v>
      </c>
      <c r="E31" s="61">
        <v>2306.3000000000002</v>
      </c>
      <c r="F31" s="61">
        <v>2283.6999999999998</v>
      </c>
      <c r="G31" s="62">
        <v>570.9</v>
      </c>
      <c r="H31" s="62">
        <v>570.9</v>
      </c>
      <c r="I31" s="62">
        <v>570.9</v>
      </c>
      <c r="J31" s="62">
        <v>571</v>
      </c>
      <c r="K31" s="412"/>
      <c r="L31" s="243">
        <f t="shared" si="1"/>
        <v>2283.6999999999998</v>
      </c>
    </row>
    <row r="32" spans="1:12" s="21" customFormat="1" ht="20.100000000000001" customHeight="1">
      <c r="A32" s="20" t="s">
        <v>154</v>
      </c>
      <c r="B32" s="26">
        <v>2145</v>
      </c>
      <c r="C32" s="61"/>
      <c r="D32" s="61"/>
      <c r="E32" s="61"/>
      <c r="F32" s="62"/>
      <c r="G32" s="62"/>
      <c r="H32" s="62"/>
      <c r="I32" s="62"/>
      <c r="J32" s="62"/>
      <c r="K32" s="412"/>
      <c r="L32" s="243">
        <f t="shared" si="1"/>
        <v>0</v>
      </c>
    </row>
    <row r="33" spans="1:12" ht="42.75" customHeight="1">
      <c r="A33" s="20" t="s">
        <v>215</v>
      </c>
      <c r="B33" s="26" t="s">
        <v>193</v>
      </c>
      <c r="C33" s="61"/>
      <c r="D33" s="61"/>
      <c r="E33" s="61"/>
      <c r="F33" s="62"/>
      <c r="G33" s="63"/>
      <c r="H33" s="63"/>
      <c r="I33" s="63"/>
      <c r="J33" s="63"/>
      <c r="K33" s="412"/>
      <c r="L33" s="243">
        <f t="shared" si="1"/>
        <v>0</v>
      </c>
    </row>
    <row r="34" spans="1:12" ht="20.100000000000001" customHeight="1">
      <c r="A34" s="20" t="s">
        <v>26</v>
      </c>
      <c r="B34" s="26" t="s">
        <v>194</v>
      </c>
      <c r="C34" s="61"/>
      <c r="D34" s="61"/>
      <c r="E34" s="61"/>
      <c r="F34" s="62"/>
      <c r="G34" s="63"/>
      <c r="H34" s="63"/>
      <c r="I34" s="63"/>
      <c r="J34" s="63"/>
      <c r="K34" s="412"/>
      <c r="L34" s="243">
        <f t="shared" si="1"/>
        <v>0</v>
      </c>
    </row>
    <row r="35" spans="1:12" s="21" customFormat="1" ht="20.100000000000001" customHeight="1">
      <c r="A35" s="20" t="s">
        <v>106</v>
      </c>
      <c r="B35" s="26">
        <v>2146</v>
      </c>
      <c r="C35" s="61">
        <v>143.4</v>
      </c>
      <c r="D35" s="61"/>
      <c r="E35" s="61"/>
      <c r="F35" s="61"/>
      <c r="G35" s="62"/>
      <c r="H35" s="62"/>
      <c r="I35" s="62"/>
      <c r="J35" s="62"/>
      <c r="K35" s="412"/>
      <c r="L35" s="243">
        <f t="shared" si="1"/>
        <v>0</v>
      </c>
    </row>
    <row r="36" spans="1:12" ht="20.100000000000001" customHeight="1">
      <c r="A36" s="20" t="s">
        <v>78</v>
      </c>
      <c r="B36" s="26">
        <v>2147</v>
      </c>
      <c r="C36" s="61"/>
      <c r="D36" s="61">
        <f>'1.1. Фін результат_табл. 1'!D94*0.015</f>
        <v>192.19199999999998</v>
      </c>
      <c r="E36" s="61">
        <f>'1.1. Фін результат_табл. 1'!E94*0.015</f>
        <v>192.19199999999998</v>
      </c>
      <c r="F36" s="61">
        <f>'1.1. Фін результат_табл. 1'!F94*0.015</f>
        <v>175.67099999999999</v>
      </c>
      <c r="G36" s="62">
        <v>43.9</v>
      </c>
      <c r="H36" s="62">
        <v>43.9</v>
      </c>
      <c r="I36" s="62">
        <v>43.9</v>
      </c>
      <c r="J36" s="62">
        <f>ROUND(F36-G36-H36-I36,0)</f>
        <v>44</v>
      </c>
      <c r="K36" s="412"/>
      <c r="L36" s="243">
        <f t="shared" si="1"/>
        <v>175.70000000000002</v>
      </c>
    </row>
    <row r="37" spans="1:12" s="21" customFormat="1" ht="20.100000000000001" customHeight="1">
      <c r="A37" s="20" t="s">
        <v>76</v>
      </c>
      <c r="B37" s="26">
        <v>2150</v>
      </c>
      <c r="C37" s="61">
        <v>2049</v>
      </c>
      <c r="D37" s="61">
        <f>'1.1. Фін результат_табл. 1'!D14+'1.1. Фін результат_табл. 1'!D30</f>
        <v>2818.7999999999997</v>
      </c>
      <c r="E37" s="61">
        <f>'1.1. Фін результат_табл. 1'!E14+'1.1. Фін результат_табл. 1'!E30</f>
        <v>2818.7999999999997</v>
      </c>
      <c r="F37" s="61">
        <f>'1.1. Фін результат_табл. 1'!F14+'1.1. Фін результат_табл. 1'!F30</f>
        <v>2576.5079999999998</v>
      </c>
      <c r="G37" s="61">
        <v>644.1</v>
      </c>
      <c r="H37" s="61">
        <v>644.1</v>
      </c>
      <c r="I37" s="61">
        <v>644.1</v>
      </c>
      <c r="J37" s="61">
        <v>644.20000000000005</v>
      </c>
      <c r="K37" s="412"/>
      <c r="L37" s="243">
        <f t="shared" si="1"/>
        <v>2576.5</v>
      </c>
    </row>
    <row r="38" spans="1:12" s="21" customFormat="1" ht="20.100000000000001" customHeight="1">
      <c r="A38" s="29" t="s">
        <v>220</v>
      </c>
      <c r="B38" s="39">
        <v>2200</v>
      </c>
      <c r="C38" s="66">
        <f>C21+C24+C25+C27+C37</f>
        <v>7023.1</v>
      </c>
      <c r="D38" s="66">
        <f t="shared" ref="D38:J38" si="3">D21+D24+D25+D27</f>
        <v>12811.844999999999</v>
      </c>
      <c r="E38" s="66">
        <f t="shared" si="3"/>
        <v>12803.261999999999</v>
      </c>
      <c r="F38" s="66">
        <f t="shared" si="3"/>
        <v>12154.937723199999</v>
      </c>
      <c r="G38" s="66">
        <f t="shared" si="3"/>
        <v>3038.5600000000004</v>
      </c>
      <c r="H38" s="66">
        <f t="shared" si="3"/>
        <v>3038.5600000000004</v>
      </c>
      <c r="I38" s="66">
        <f t="shared" si="3"/>
        <v>3038.5600000000004</v>
      </c>
      <c r="J38" s="66">
        <f t="shared" si="3"/>
        <v>3039.2</v>
      </c>
      <c r="K38" s="412"/>
      <c r="L38" s="243">
        <f t="shared" si="1"/>
        <v>12154.880000000001</v>
      </c>
    </row>
    <row r="39" spans="1:12" s="21" customFormat="1" ht="20.100000000000001" customHeight="1">
      <c r="A39" s="36"/>
      <c r="B39" s="22"/>
      <c r="C39" s="34"/>
      <c r="D39" s="35"/>
      <c r="E39" s="35"/>
      <c r="F39" s="58"/>
      <c r="G39" s="59"/>
      <c r="H39" s="59"/>
      <c r="I39" s="59"/>
      <c r="J39" s="59"/>
      <c r="K39" s="412"/>
    </row>
    <row r="40" spans="1:12" s="21" customFormat="1" ht="20.100000000000001" customHeight="1">
      <c r="A40" s="36"/>
      <c r="B40" s="22"/>
      <c r="C40" s="34"/>
      <c r="D40" s="35"/>
      <c r="E40" s="35"/>
      <c r="F40" s="58"/>
      <c r="G40" s="59"/>
      <c r="H40" s="59"/>
      <c r="I40" s="59"/>
      <c r="J40" s="59"/>
      <c r="K40" s="412"/>
    </row>
    <row r="41" spans="1:12" s="3" customFormat="1" ht="20.100000000000001" customHeight="1">
      <c r="A41" s="28" t="s">
        <v>294</v>
      </c>
      <c r="B41" s="1"/>
      <c r="C41" s="416" t="s">
        <v>95</v>
      </c>
      <c r="D41" s="417"/>
      <c r="E41" s="417"/>
      <c r="F41" s="417"/>
      <c r="G41" s="52"/>
      <c r="H41" s="418" t="s">
        <v>295</v>
      </c>
      <c r="I41" s="418"/>
      <c r="J41" s="418"/>
      <c r="K41" s="412"/>
    </row>
    <row r="42" spans="1:12" s="2" customFormat="1" ht="20.100000000000001" customHeight="1">
      <c r="A42" s="37" t="s">
        <v>241</v>
      </c>
      <c r="B42" s="3"/>
      <c r="C42" s="413" t="s">
        <v>240</v>
      </c>
      <c r="D42" s="413"/>
      <c r="E42" s="413"/>
      <c r="F42" s="413"/>
      <c r="G42" s="53"/>
      <c r="H42" s="414" t="s">
        <v>93</v>
      </c>
      <c r="I42" s="414"/>
      <c r="J42" s="414"/>
      <c r="K42" s="412"/>
    </row>
    <row r="43" spans="1:12" s="22" customFormat="1">
      <c r="A43" s="31"/>
      <c r="F43" s="55"/>
      <c r="G43" s="55"/>
      <c r="H43" s="55"/>
      <c r="I43" s="55"/>
      <c r="J43" s="55"/>
      <c r="K43" s="412"/>
      <c r="L43" s="19"/>
    </row>
    <row r="44" spans="1:12" s="22" customFormat="1">
      <c r="A44" s="31"/>
      <c r="F44" s="55"/>
      <c r="G44" s="55"/>
      <c r="H44" s="55"/>
      <c r="I44" s="55"/>
      <c r="J44" s="55"/>
      <c r="K44" s="412"/>
      <c r="L44" s="19"/>
    </row>
    <row r="45" spans="1:12" s="22" customFormat="1">
      <c r="A45" s="31"/>
      <c r="F45" s="55"/>
      <c r="G45" s="55"/>
      <c r="H45" s="55"/>
      <c r="I45" s="55"/>
      <c r="J45" s="55"/>
      <c r="K45" s="412"/>
      <c r="L45" s="19"/>
    </row>
    <row r="46" spans="1:12" s="22" customFormat="1">
      <c r="A46" s="31"/>
      <c r="F46" s="55"/>
      <c r="G46" s="55"/>
      <c r="H46" s="55"/>
      <c r="I46" s="55"/>
      <c r="J46" s="55"/>
      <c r="K46" s="412"/>
      <c r="L46" s="19"/>
    </row>
    <row r="47" spans="1:12" s="22" customFormat="1">
      <c r="A47" s="31"/>
      <c r="F47" s="55"/>
      <c r="G47" s="55"/>
      <c r="H47" s="55"/>
      <c r="I47" s="55"/>
      <c r="J47" s="55"/>
      <c r="K47" s="412"/>
      <c r="L47" s="19"/>
    </row>
    <row r="48" spans="1:12" s="22" customFormat="1">
      <c r="A48" s="31"/>
      <c r="F48" s="55"/>
      <c r="G48" s="55"/>
      <c r="H48" s="55"/>
      <c r="I48" s="55"/>
      <c r="J48" s="55"/>
      <c r="K48" s="412"/>
      <c r="L48" s="19"/>
    </row>
    <row r="49" spans="1:12" s="22" customFormat="1">
      <c r="A49" s="31"/>
      <c r="F49" s="55"/>
      <c r="G49" s="55"/>
      <c r="H49" s="55"/>
      <c r="I49" s="55"/>
      <c r="J49" s="55"/>
      <c r="K49" s="412"/>
      <c r="L49" s="19"/>
    </row>
    <row r="50" spans="1:12" s="22" customFormat="1">
      <c r="A50" s="31"/>
      <c r="F50" s="55"/>
      <c r="G50" s="55"/>
      <c r="H50" s="55"/>
      <c r="I50" s="55"/>
      <c r="J50" s="55"/>
      <c r="K50" s="412"/>
      <c r="L50" s="19"/>
    </row>
    <row r="51" spans="1:12" s="22" customFormat="1">
      <c r="A51" s="31"/>
      <c r="F51" s="55"/>
      <c r="G51" s="55"/>
      <c r="H51" s="55"/>
      <c r="I51" s="55"/>
      <c r="J51" s="55"/>
      <c r="K51" s="412"/>
      <c r="L51" s="19"/>
    </row>
    <row r="52" spans="1:12" s="22" customFormat="1">
      <c r="A52" s="31"/>
      <c r="F52" s="55"/>
      <c r="G52" s="55"/>
      <c r="H52" s="55"/>
      <c r="I52" s="55"/>
      <c r="J52" s="55"/>
      <c r="K52" s="412"/>
      <c r="L52" s="19"/>
    </row>
    <row r="53" spans="1:12" s="22" customFormat="1">
      <c r="A53" s="31"/>
      <c r="F53" s="55"/>
      <c r="G53" s="55"/>
      <c r="H53" s="55"/>
      <c r="I53" s="55"/>
      <c r="J53" s="55"/>
      <c r="K53" s="412"/>
      <c r="L53" s="19"/>
    </row>
    <row r="54" spans="1:12" s="22" customFormat="1">
      <c r="A54" s="31"/>
      <c r="F54" s="55"/>
      <c r="G54" s="55"/>
      <c r="H54" s="55"/>
      <c r="I54" s="55"/>
      <c r="J54" s="55"/>
      <c r="K54" s="19"/>
      <c r="L54" s="19"/>
    </row>
    <row r="55" spans="1:12" s="22" customFormat="1">
      <c r="A55" s="31"/>
      <c r="F55" s="55"/>
      <c r="G55" s="55"/>
      <c r="H55" s="55"/>
      <c r="I55" s="55"/>
      <c r="J55" s="55"/>
      <c r="K55" s="19"/>
      <c r="L55" s="19"/>
    </row>
    <row r="56" spans="1:12" s="22" customFormat="1">
      <c r="A56" s="31"/>
      <c r="F56" s="55"/>
      <c r="G56" s="55"/>
      <c r="H56" s="55"/>
      <c r="I56" s="55"/>
      <c r="J56" s="55"/>
      <c r="K56" s="19"/>
      <c r="L56" s="19"/>
    </row>
    <row r="57" spans="1:12" s="22" customFormat="1">
      <c r="A57" s="31"/>
      <c r="F57" s="55"/>
      <c r="G57" s="55"/>
      <c r="H57" s="55"/>
      <c r="I57" s="55"/>
      <c r="J57" s="55"/>
      <c r="K57" s="19"/>
      <c r="L57" s="19"/>
    </row>
    <row r="58" spans="1:12" s="22" customFormat="1">
      <c r="A58" s="31"/>
      <c r="F58" s="55"/>
      <c r="G58" s="55"/>
      <c r="H58" s="55"/>
      <c r="I58" s="55"/>
      <c r="J58" s="55"/>
      <c r="K58" s="19"/>
      <c r="L58" s="19"/>
    </row>
    <row r="59" spans="1:12" s="22" customFormat="1">
      <c r="A59" s="31"/>
      <c r="F59" s="55"/>
      <c r="G59" s="55"/>
      <c r="H59" s="55"/>
      <c r="I59" s="55"/>
      <c r="J59" s="55"/>
      <c r="K59" s="19"/>
      <c r="L59" s="19"/>
    </row>
    <row r="60" spans="1:12" s="22" customFormat="1">
      <c r="A60" s="31"/>
      <c r="F60" s="55"/>
      <c r="G60" s="55"/>
      <c r="H60" s="55"/>
      <c r="I60" s="55"/>
      <c r="J60" s="55"/>
      <c r="K60" s="19"/>
      <c r="L60" s="19"/>
    </row>
    <row r="61" spans="1:12" s="22" customFormat="1">
      <c r="A61" s="31"/>
      <c r="F61" s="55"/>
      <c r="G61" s="55"/>
      <c r="H61" s="55"/>
      <c r="I61" s="55"/>
      <c r="J61" s="55"/>
      <c r="K61" s="19"/>
      <c r="L61" s="19"/>
    </row>
    <row r="62" spans="1:12" s="22" customFormat="1">
      <c r="A62" s="31"/>
      <c r="F62" s="55"/>
      <c r="G62" s="55"/>
      <c r="H62" s="55"/>
      <c r="I62" s="55"/>
      <c r="J62" s="55"/>
      <c r="K62" s="19"/>
      <c r="L62" s="19"/>
    </row>
    <row r="63" spans="1:12" s="22" customFormat="1">
      <c r="A63" s="31"/>
      <c r="F63" s="55"/>
      <c r="G63" s="55"/>
      <c r="H63" s="55"/>
      <c r="I63" s="55"/>
      <c r="J63" s="55"/>
      <c r="K63" s="19"/>
      <c r="L63" s="19"/>
    </row>
    <row r="64" spans="1:12" s="22" customFormat="1">
      <c r="A64" s="31"/>
      <c r="F64" s="55"/>
      <c r="G64" s="55"/>
      <c r="H64" s="55"/>
      <c r="I64" s="55"/>
      <c r="J64" s="55"/>
      <c r="K64" s="19"/>
      <c r="L64" s="19"/>
    </row>
    <row r="65" spans="1:12" s="22" customFormat="1">
      <c r="A65" s="31"/>
      <c r="F65" s="55"/>
      <c r="G65" s="55"/>
      <c r="H65" s="55"/>
      <c r="I65" s="55"/>
      <c r="J65" s="55"/>
      <c r="K65" s="19"/>
      <c r="L65" s="19"/>
    </row>
    <row r="66" spans="1:12" s="22" customFormat="1">
      <c r="A66" s="31"/>
      <c r="F66" s="55"/>
      <c r="G66" s="55"/>
      <c r="H66" s="55"/>
      <c r="I66" s="55"/>
      <c r="J66" s="55"/>
      <c r="K66" s="19"/>
      <c r="L66" s="19"/>
    </row>
    <row r="67" spans="1:12" s="22" customFormat="1">
      <c r="A67" s="31"/>
      <c r="F67" s="55"/>
      <c r="G67" s="55"/>
      <c r="H67" s="55"/>
      <c r="I67" s="55"/>
      <c r="J67" s="55"/>
      <c r="K67" s="19"/>
      <c r="L67" s="19"/>
    </row>
    <row r="68" spans="1:12" s="22" customFormat="1">
      <c r="A68" s="31"/>
      <c r="F68" s="55"/>
      <c r="G68" s="55"/>
      <c r="H68" s="55"/>
      <c r="I68" s="55"/>
      <c r="J68" s="55"/>
      <c r="K68" s="19"/>
      <c r="L68" s="19"/>
    </row>
    <row r="69" spans="1:12" s="22" customFormat="1">
      <c r="A69" s="31"/>
      <c r="F69" s="55"/>
      <c r="G69" s="55"/>
      <c r="H69" s="55"/>
      <c r="I69" s="55"/>
      <c r="J69" s="55"/>
      <c r="K69" s="19"/>
      <c r="L69" s="19"/>
    </row>
    <row r="70" spans="1:12" s="22" customFormat="1">
      <c r="A70" s="31"/>
      <c r="F70" s="55"/>
      <c r="G70" s="55"/>
      <c r="H70" s="55"/>
      <c r="I70" s="55"/>
      <c r="J70" s="55"/>
      <c r="K70" s="19"/>
      <c r="L70" s="19"/>
    </row>
    <row r="71" spans="1:12" s="22" customFormat="1">
      <c r="A71" s="31"/>
      <c r="F71" s="55"/>
      <c r="G71" s="55"/>
      <c r="H71" s="55"/>
      <c r="I71" s="55"/>
      <c r="J71" s="55"/>
      <c r="K71" s="19"/>
      <c r="L71" s="19"/>
    </row>
    <row r="72" spans="1:12" s="22" customFormat="1">
      <c r="A72" s="31"/>
      <c r="F72" s="55"/>
      <c r="G72" s="55"/>
      <c r="H72" s="55"/>
      <c r="I72" s="55"/>
      <c r="J72" s="55"/>
      <c r="K72" s="19"/>
      <c r="L72" s="19"/>
    </row>
    <row r="73" spans="1:12" s="22" customFormat="1">
      <c r="A73" s="31"/>
      <c r="F73" s="55"/>
      <c r="G73" s="55"/>
      <c r="H73" s="55"/>
      <c r="I73" s="55"/>
      <c r="J73" s="55"/>
      <c r="K73" s="19"/>
      <c r="L73" s="19"/>
    </row>
    <row r="74" spans="1:12" s="22" customFormat="1">
      <c r="A74" s="31"/>
      <c r="F74" s="55"/>
      <c r="G74" s="55"/>
      <c r="H74" s="55"/>
      <c r="I74" s="55"/>
      <c r="J74" s="55"/>
      <c r="K74" s="19"/>
      <c r="L74" s="19"/>
    </row>
    <row r="75" spans="1:12" s="22" customFormat="1">
      <c r="A75" s="31"/>
      <c r="F75" s="55"/>
      <c r="G75" s="55"/>
      <c r="H75" s="55"/>
      <c r="I75" s="55"/>
      <c r="J75" s="55"/>
      <c r="K75" s="19"/>
      <c r="L75" s="19"/>
    </row>
    <row r="76" spans="1:12" s="22" customFormat="1">
      <c r="A76" s="31"/>
      <c r="F76" s="55"/>
      <c r="G76" s="55"/>
      <c r="H76" s="55"/>
      <c r="I76" s="55"/>
      <c r="J76" s="55"/>
      <c r="K76" s="19"/>
      <c r="L76" s="19"/>
    </row>
    <row r="77" spans="1:12" s="22" customFormat="1">
      <c r="A77" s="31"/>
      <c r="F77" s="55"/>
      <c r="G77" s="55"/>
      <c r="H77" s="55"/>
      <c r="I77" s="55"/>
      <c r="J77" s="55"/>
      <c r="K77" s="19"/>
      <c r="L77" s="19"/>
    </row>
    <row r="78" spans="1:12" s="22" customFormat="1">
      <c r="A78" s="31"/>
      <c r="F78" s="55"/>
      <c r="G78" s="55"/>
      <c r="H78" s="55"/>
      <c r="I78" s="55"/>
      <c r="J78" s="55"/>
      <c r="K78" s="19"/>
      <c r="L78" s="19"/>
    </row>
    <row r="79" spans="1:12" s="22" customFormat="1">
      <c r="A79" s="31"/>
      <c r="F79" s="55"/>
      <c r="G79" s="55"/>
      <c r="H79" s="55"/>
      <c r="I79" s="55"/>
      <c r="J79" s="55"/>
      <c r="K79" s="19"/>
      <c r="L79" s="19"/>
    </row>
    <row r="80" spans="1:12" s="22" customFormat="1">
      <c r="A80" s="31"/>
      <c r="F80" s="55"/>
      <c r="G80" s="55"/>
      <c r="H80" s="55"/>
      <c r="I80" s="55"/>
      <c r="J80" s="55"/>
      <c r="K80" s="19"/>
      <c r="L80" s="19"/>
    </row>
    <row r="81" spans="1:12" s="22" customFormat="1">
      <c r="A81" s="31"/>
      <c r="F81" s="55"/>
      <c r="G81" s="55"/>
      <c r="H81" s="55"/>
      <c r="I81" s="55"/>
      <c r="J81" s="55"/>
      <c r="K81" s="19"/>
      <c r="L81" s="19"/>
    </row>
    <row r="82" spans="1:12" s="22" customFormat="1">
      <c r="A82" s="31"/>
      <c r="F82" s="55"/>
      <c r="G82" s="55"/>
      <c r="H82" s="55"/>
      <c r="I82" s="55"/>
      <c r="J82" s="55"/>
      <c r="K82" s="19"/>
      <c r="L82" s="19"/>
    </row>
    <row r="83" spans="1:12" s="22" customFormat="1">
      <c r="A83" s="31"/>
      <c r="F83" s="55"/>
      <c r="G83" s="55"/>
      <c r="H83" s="55"/>
      <c r="I83" s="55"/>
      <c r="J83" s="55"/>
      <c r="K83" s="19"/>
      <c r="L83" s="19"/>
    </row>
    <row r="84" spans="1:12" s="22" customFormat="1">
      <c r="A84" s="31"/>
      <c r="F84" s="55"/>
      <c r="G84" s="55"/>
      <c r="H84" s="55"/>
      <c r="I84" s="55"/>
      <c r="J84" s="55"/>
      <c r="K84" s="19"/>
      <c r="L84" s="19"/>
    </row>
    <row r="85" spans="1:12" s="22" customFormat="1">
      <c r="A85" s="31"/>
      <c r="F85" s="55"/>
      <c r="G85" s="55"/>
      <c r="H85" s="55"/>
      <c r="I85" s="55"/>
      <c r="J85" s="55"/>
      <c r="K85" s="19"/>
      <c r="L85" s="19"/>
    </row>
    <row r="86" spans="1:12" s="22" customFormat="1">
      <c r="A86" s="31"/>
      <c r="F86" s="55"/>
      <c r="G86" s="55"/>
      <c r="H86" s="55"/>
      <c r="I86" s="55"/>
      <c r="J86" s="55"/>
      <c r="K86" s="19"/>
      <c r="L86" s="19"/>
    </row>
    <row r="87" spans="1:12" s="22" customFormat="1">
      <c r="A87" s="31"/>
      <c r="F87" s="55"/>
      <c r="G87" s="55"/>
      <c r="H87" s="55"/>
      <c r="I87" s="55"/>
      <c r="J87" s="55"/>
      <c r="K87" s="19"/>
      <c r="L87" s="19"/>
    </row>
    <row r="88" spans="1:12" s="22" customFormat="1">
      <c r="A88" s="31"/>
      <c r="F88" s="55"/>
      <c r="G88" s="55"/>
      <c r="H88" s="55"/>
      <c r="I88" s="55"/>
      <c r="J88" s="55"/>
      <c r="K88" s="19"/>
      <c r="L88" s="19"/>
    </row>
    <row r="89" spans="1:12" s="22" customFormat="1">
      <c r="A89" s="31"/>
      <c r="F89" s="55"/>
      <c r="G89" s="55"/>
      <c r="H89" s="55"/>
      <c r="I89" s="55"/>
      <c r="J89" s="55"/>
      <c r="K89" s="19"/>
      <c r="L89" s="19"/>
    </row>
    <row r="90" spans="1:12" s="22" customFormat="1">
      <c r="A90" s="31"/>
      <c r="F90" s="55"/>
      <c r="G90" s="55"/>
      <c r="H90" s="55"/>
      <c r="I90" s="55"/>
      <c r="J90" s="55"/>
      <c r="K90" s="19"/>
      <c r="L90" s="19"/>
    </row>
    <row r="91" spans="1:12" s="22" customFormat="1">
      <c r="A91" s="31"/>
      <c r="F91" s="55"/>
      <c r="G91" s="55"/>
      <c r="H91" s="55"/>
      <c r="I91" s="55"/>
      <c r="J91" s="55"/>
      <c r="K91" s="19"/>
      <c r="L91" s="19"/>
    </row>
    <row r="92" spans="1:12" s="22" customFormat="1">
      <c r="A92" s="31"/>
      <c r="F92" s="55"/>
      <c r="G92" s="55"/>
      <c r="H92" s="55"/>
      <c r="I92" s="55"/>
      <c r="J92" s="55"/>
      <c r="K92" s="19"/>
      <c r="L92" s="19"/>
    </row>
    <row r="93" spans="1:12" s="22" customFormat="1">
      <c r="A93" s="31"/>
      <c r="F93" s="55"/>
      <c r="G93" s="55"/>
      <c r="H93" s="55"/>
      <c r="I93" s="55"/>
      <c r="J93" s="55"/>
      <c r="K93" s="19"/>
      <c r="L93" s="19"/>
    </row>
    <row r="94" spans="1:12" s="22" customFormat="1">
      <c r="A94" s="31"/>
      <c r="F94" s="55"/>
      <c r="G94" s="55"/>
      <c r="H94" s="55"/>
      <c r="I94" s="55"/>
      <c r="J94" s="55"/>
      <c r="K94" s="19"/>
      <c r="L94" s="19"/>
    </row>
    <row r="95" spans="1:12" s="22" customFormat="1">
      <c r="A95" s="31"/>
      <c r="F95" s="55"/>
      <c r="G95" s="55"/>
      <c r="H95" s="55"/>
      <c r="I95" s="55"/>
      <c r="J95" s="55"/>
      <c r="K95" s="19"/>
      <c r="L95" s="19"/>
    </row>
    <row r="96" spans="1:12" s="22" customFormat="1">
      <c r="A96" s="31"/>
      <c r="F96" s="55"/>
      <c r="G96" s="55"/>
      <c r="H96" s="55"/>
      <c r="I96" s="55"/>
      <c r="J96" s="55"/>
      <c r="K96" s="19"/>
      <c r="L96" s="19"/>
    </row>
    <row r="97" spans="1:12" s="22" customFormat="1">
      <c r="A97" s="31"/>
      <c r="F97" s="55"/>
      <c r="G97" s="55"/>
      <c r="H97" s="55"/>
      <c r="I97" s="55"/>
      <c r="J97" s="55"/>
      <c r="K97" s="19"/>
      <c r="L97" s="19"/>
    </row>
    <row r="98" spans="1:12" s="22" customFormat="1">
      <c r="A98" s="31"/>
      <c r="F98" s="55"/>
      <c r="G98" s="55"/>
      <c r="H98" s="55"/>
      <c r="I98" s="55"/>
      <c r="J98" s="55"/>
      <c r="K98" s="19"/>
      <c r="L98" s="19"/>
    </row>
    <row r="99" spans="1:12" s="22" customFormat="1">
      <c r="A99" s="31"/>
      <c r="F99" s="55"/>
      <c r="G99" s="55"/>
      <c r="H99" s="55"/>
      <c r="I99" s="55"/>
      <c r="J99" s="55"/>
      <c r="K99" s="19"/>
      <c r="L99" s="19"/>
    </row>
    <row r="100" spans="1:12" s="22" customFormat="1">
      <c r="A100" s="31"/>
      <c r="F100" s="55"/>
      <c r="G100" s="55"/>
      <c r="H100" s="55"/>
      <c r="I100" s="55"/>
      <c r="J100" s="55"/>
      <c r="K100" s="19"/>
      <c r="L100" s="19"/>
    </row>
    <row r="101" spans="1:12" s="22" customFormat="1">
      <c r="A101" s="31"/>
      <c r="F101" s="55"/>
      <c r="G101" s="55"/>
      <c r="H101" s="55"/>
      <c r="I101" s="55"/>
      <c r="J101" s="55"/>
      <c r="K101" s="19"/>
      <c r="L101" s="19"/>
    </row>
    <row r="102" spans="1:12" s="22" customFormat="1">
      <c r="A102" s="31"/>
      <c r="F102" s="55"/>
      <c r="G102" s="55"/>
      <c r="H102" s="55"/>
      <c r="I102" s="55"/>
      <c r="J102" s="55"/>
      <c r="K102" s="19"/>
      <c r="L102" s="19"/>
    </row>
    <row r="103" spans="1:12" s="22" customFormat="1">
      <c r="A103" s="31"/>
      <c r="F103" s="55"/>
      <c r="G103" s="55"/>
      <c r="H103" s="55"/>
      <c r="I103" s="55"/>
      <c r="J103" s="55"/>
      <c r="K103" s="19"/>
      <c r="L103" s="19"/>
    </row>
    <row r="104" spans="1:12" s="22" customFormat="1">
      <c r="A104" s="31"/>
      <c r="F104" s="55"/>
      <c r="G104" s="55"/>
      <c r="H104" s="55"/>
      <c r="I104" s="55"/>
      <c r="J104" s="55"/>
      <c r="K104" s="19"/>
      <c r="L104" s="19"/>
    </row>
    <row r="105" spans="1:12" s="22" customFormat="1">
      <c r="A105" s="31"/>
      <c r="F105" s="55"/>
      <c r="G105" s="55"/>
      <c r="H105" s="55"/>
      <c r="I105" s="55"/>
      <c r="J105" s="55"/>
      <c r="K105" s="19"/>
      <c r="L105" s="19"/>
    </row>
    <row r="106" spans="1:12" s="22" customFormat="1">
      <c r="A106" s="31"/>
      <c r="F106" s="55"/>
      <c r="G106" s="55"/>
      <c r="H106" s="55"/>
      <c r="I106" s="55"/>
      <c r="J106" s="55"/>
      <c r="K106" s="19"/>
      <c r="L106" s="19"/>
    </row>
    <row r="107" spans="1:12" s="22" customFormat="1">
      <c r="A107" s="31"/>
      <c r="F107" s="55"/>
      <c r="G107" s="55"/>
      <c r="H107" s="55"/>
      <c r="I107" s="55"/>
      <c r="J107" s="55"/>
      <c r="K107" s="19"/>
      <c r="L107" s="19"/>
    </row>
    <row r="108" spans="1:12" s="22" customFormat="1">
      <c r="A108" s="31"/>
      <c r="F108" s="55"/>
      <c r="G108" s="55"/>
      <c r="H108" s="55"/>
      <c r="I108" s="55"/>
      <c r="J108" s="55"/>
      <c r="K108" s="19"/>
      <c r="L108" s="19"/>
    </row>
    <row r="109" spans="1:12" s="22" customFormat="1">
      <c r="A109" s="31"/>
      <c r="F109" s="55"/>
      <c r="G109" s="55"/>
      <c r="H109" s="55"/>
      <c r="I109" s="55"/>
      <c r="J109" s="55"/>
      <c r="K109" s="19"/>
      <c r="L109" s="19"/>
    </row>
    <row r="110" spans="1:12" s="22" customFormat="1">
      <c r="A110" s="31"/>
      <c r="F110" s="55"/>
      <c r="G110" s="55"/>
      <c r="H110" s="55"/>
      <c r="I110" s="55"/>
      <c r="J110" s="55"/>
      <c r="K110" s="19"/>
      <c r="L110" s="19"/>
    </row>
    <row r="111" spans="1:12" s="22" customFormat="1">
      <c r="A111" s="31"/>
      <c r="F111" s="55"/>
      <c r="G111" s="55"/>
      <c r="H111" s="55"/>
      <c r="I111" s="55"/>
      <c r="J111" s="55"/>
      <c r="K111" s="19"/>
      <c r="L111" s="19"/>
    </row>
    <row r="112" spans="1:12" s="22" customFormat="1">
      <c r="A112" s="31"/>
      <c r="F112" s="55"/>
      <c r="G112" s="55"/>
      <c r="H112" s="55"/>
      <c r="I112" s="55"/>
      <c r="J112" s="55"/>
      <c r="K112" s="19"/>
      <c r="L112" s="19"/>
    </row>
    <row r="113" spans="1:12" s="22" customFormat="1">
      <c r="A113" s="31"/>
      <c r="F113" s="55"/>
      <c r="G113" s="55"/>
      <c r="H113" s="55"/>
      <c r="I113" s="55"/>
      <c r="J113" s="55"/>
      <c r="K113" s="19"/>
      <c r="L113" s="19"/>
    </row>
    <row r="114" spans="1:12" s="22" customFormat="1">
      <c r="A114" s="31"/>
      <c r="F114" s="55"/>
      <c r="G114" s="55"/>
      <c r="H114" s="55"/>
      <c r="I114" s="55"/>
      <c r="J114" s="55"/>
      <c r="K114" s="19"/>
      <c r="L114" s="19"/>
    </row>
    <row r="115" spans="1:12" s="22" customFormat="1">
      <c r="A115" s="31"/>
      <c r="F115" s="55"/>
      <c r="G115" s="55"/>
      <c r="H115" s="55"/>
      <c r="I115" s="55"/>
      <c r="J115" s="55"/>
      <c r="K115" s="19"/>
      <c r="L115" s="19"/>
    </row>
    <row r="116" spans="1:12" s="22" customFormat="1">
      <c r="A116" s="31"/>
      <c r="F116" s="55"/>
      <c r="G116" s="55"/>
      <c r="H116" s="55"/>
      <c r="I116" s="55"/>
      <c r="J116" s="55"/>
      <c r="K116" s="19"/>
      <c r="L116" s="19"/>
    </row>
    <row r="117" spans="1:12" s="22" customFormat="1">
      <c r="A117" s="31"/>
      <c r="F117" s="55"/>
      <c r="G117" s="55"/>
      <c r="H117" s="55"/>
      <c r="I117" s="55"/>
      <c r="J117" s="55"/>
      <c r="K117" s="19"/>
      <c r="L117" s="19"/>
    </row>
    <row r="118" spans="1:12" s="22" customFormat="1">
      <c r="A118" s="31"/>
      <c r="F118" s="55"/>
      <c r="G118" s="55"/>
      <c r="H118" s="55"/>
      <c r="I118" s="55"/>
      <c r="J118" s="55"/>
      <c r="K118" s="19"/>
      <c r="L118" s="19"/>
    </row>
    <row r="119" spans="1:12" s="22" customFormat="1">
      <c r="A119" s="31"/>
      <c r="F119" s="55"/>
      <c r="G119" s="55"/>
      <c r="H119" s="55"/>
      <c r="I119" s="55"/>
      <c r="J119" s="55"/>
      <c r="K119" s="19"/>
      <c r="L119" s="19"/>
    </row>
    <row r="120" spans="1:12" s="22" customFormat="1">
      <c r="A120" s="31"/>
      <c r="F120" s="55"/>
      <c r="G120" s="55"/>
      <c r="H120" s="55"/>
      <c r="I120" s="55"/>
      <c r="J120" s="55"/>
      <c r="K120" s="19"/>
      <c r="L120" s="19"/>
    </row>
    <row r="121" spans="1:12" s="22" customFormat="1">
      <c r="A121" s="31"/>
      <c r="F121" s="55"/>
      <c r="G121" s="55"/>
      <c r="H121" s="55"/>
      <c r="I121" s="55"/>
      <c r="J121" s="55"/>
      <c r="K121" s="19"/>
      <c r="L121" s="19"/>
    </row>
    <row r="122" spans="1:12" s="22" customFormat="1">
      <c r="A122" s="31"/>
      <c r="F122" s="55"/>
      <c r="G122" s="55"/>
      <c r="H122" s="55"/>
      <c r="I122" s="55"/>
      <c r="J122" s="55"/>
      <c r="K122" s="19"/>
      <c r="L122" s="19"/>
    </row>
    <row r="123" spans="1:12" s="22" customFormat="1">
      <c r="A123" s="31"/>
      <c r="F123" s="55"/>
      <c r="G123" s="55"/>
      <c r="H123" s="55"/>
      <c r="I123" s="55"/>
      <c r="J123" s="55"/>
      <c r="K123" s="19"/>
      <c r="L123" s="19"/>
    </row>
    <row r="124" spans="1:12" s="22" customFormat="1">
      <c r="A124" s="31"/>
      <c r="F124" s="55"/>
      <c r="G124" s="55"/>
      <c r="H124" s="55"/>
      <c r="I124" s="55"/>
      <c r="J124" s="55"/>
      <c r="K124" s="19"/>
      <c r="L124" s="19"/>
    </row>
    <row r="125" spans="1:12" s="22" customFormat="1">
      <c r="A125" s="31"/>
      <c r="F125" s="55"/>
      <c r="G125" s="55"/>
      <c r="H125" s="55"/>
      <c r="I125" s="55"/>
      <c r="J125" s="55"/>
      <c r="K125" s="19"/>
      <c r="L125" s="19"/>
    </row>
    <row r="126" spans="1:12" s="22" customFormat="1">
      <c r="A126" s="31"/>
      <c r="F126" s="55"/>
      <c r="G126" s="55"/>
      <c r="H126" s="55"/>
      <c r="I126" s="55"/>
      <c r="J126" s="55"/>
      <c r="K126" s="19"/>
      <c r="L126" s="19"/>
    </row>
    <row r="127" spans="1:12" s="22" customFormat="1">
      <c r="A127" s="31"/>
      <c r="F127" s="55"/>
      <c r="G127" s="55"/>
      <c r="H127" s="55"/>
      <c r="I127" s="55"/>
      <c r="J127" s="55"/>
      <c r="K127" s="19"/>
      <c r="L127" s="19"/>
    </row>
    <row r="128" spans="1:12" s="22" customFormat="1">
      <c r="A128" s="31"/>
      <c r="F128" s="55"/>
      <c r="G128" s="55"/>
      <c r="H128" s="55"/>
      <c r="I128" s="55"/>
      <c r="J128" s="55"/>
      <c r="K128" s="19"/>
      <c r="L128" s="19"/>
    </row>
    <row r="129" spans="1:12" s="22" customFormat="1">
      <c r="A129" s="31"/>
      <c r="F129" s="55"/>
      <c r="G129" s="55"/>
      <c r="H129" s="55"/>
      <c r="I129" s="55"/>
      <c r="J129" s="55"/>
      <c r="K129" s="19"/>
      <c r="L129" s="19"/>
    </row>
    <row r="130" spans="1:12" s="22" customFormat="1">
      <c r="A130" s="31"/>
      <c r="F130" s="55"/>
      <c r="G130" s="55"/>
      <c r="H130" s="55"/>
      <c r="I130" s="55"/>
      <c r="J130" s="55"/>
      <c r="K130" s="19"/>
      <c r="L130" s="19"/>
    </row>
    <row r="131" spans="1:12" s="22" customFormat="1">
      <c r="A131" s="31"/>
      <c r="F131" s="55"/>
      <c r="G131" s="55"/>
      <c r="H131" s="55"/>
      <c r="I131" s="55"/>
      <c r="J131" s="55"/>
      <c r="K131" s="19"/>
      <c r="L131" s="19"/>
    </row>
    <row r="132" spans="1:12" s="22" customFormat="1">
      <c r="A132" s="31"/>
      <c r="F132" s="55"/>
      <c r="G132" s="55"/>
      <c r="H132" s="55"/>
      <c r="I132" s="55"/>
      <c r="J132" s="55"/>
      <c r="K132" s="19"/>
      <c r="L132" s="19"/>
    </row>
    <row r="133" spans="1:12" s="22" customFormat="1">
      <c r="A133" s="31"/>
      <c r="F133" s="55"/>
      <c r="G133" s="55"/>
      <c r="H133" s="55"/>
      <c r="I133" s="55"/>
      <c r="J133" s="55"/>
      <c r="K133" s="19"/>
      <c r="L133" s="19"/>
    </row>
    <row r="134" spans="1:12" s="22" customFormat="1">
      <c r="A134" s="31"/>
      <c r="F134" s="55"/>
      <c r="G134" s="55"/>
      <c r="H134" s="55"/>
      <c r="I134" s="55"/>
      <c r="J134" s="55"/>
      <c r="K134" s="19"/>
      <c r="L134" s="19"/>
    </row>
    <row r="135" spans="1:12" s="22" customFormat="1">
      <c r="A135" s="31"/>
      <c r="F135" s="55"/>
      <c r="G135" s="55"/>
      <c r="H135" s="55"/>
      <c r="I135" s="55"/>
      <c r="J135" s="55"/>
      <c r="K135" s="19"/>
      <c r="L135" s="19"/>
    </row>
    <row r="136" spans="1:12" s="22" customFormat="1">
      <c r="A136" s="31"/>
      <c r="F136" s="55"/>
      <c r="G136" s="55"/>
      <c r="H136" s="55"/>
      <c r="I136" s="55"/>
      <c r="J136" s="55"/>
      <c r="K136" s="19"/>
      <c r="L136" s="19"/>
    </row>
    <row r="137" spans="1:12" s="22" customFormat="1">
      <c r="A137" s="31"/>
      <c r="F137" s="55"/>
      <c r="G137" s="55"/>
      <c r="H137" s="55"/>
      <c r="I137" s="55"/>
      <c r="J137" s="55"/>
      <c r="K137" s="19"/>
      <c r="L137" s="19"/>
    </row>
    <row r="138" spans="1:12" s="22" customFormat="1">
      <c r="A138" s="31"/>
      <c r="F138" s="55"/>
      <c r="G138" s="55"/>
      <c r="H138" s="55"/>
      <c r="I138" s="55"/>
      <c r="J138" s="55"/>
      <c r="K138" s="19"/>
      <c r="L138" s="19"/>
    </row>
    <row r="139" spans="1:12" s="22" customFormat="1">
      <c r="A139" s="31"/>
      <c r="F139" s="55"/>
      <c r="G139" s="55"/>
      <c r="H139" s="55"/>
      <c r="I139" s="55"/>
      <c r="J139" s="55"/>
      <c r="K139" s="19"/>
      <c r="L139" s="19"/>
    </row>
    <row r="140" spans="1:12" s="22" customFormat="1">
      <c r="A140" s="31"/>
      <c r="F140" s="55"/>
      <c r="G140" s="55"/>
      <c r="H140" s="55"/>
      <c r="I140" s="55"/>
      <c r="J140" s="55"/>
      <c r="K140" s="19"/>
      <c r="L140" s="19"/>
    </row>
    <row r="141" spans="1:12" s="22" customFormat="1">
      <c r="A141" s="31"/>
      <c r="F141" s="55"/>
      <c r="G141" s="55"/>
      <c r="H141" s="55"/>
      <c r="I141" s="55"/>
      <c r="J141" s="55"/>
      <c r="K141" s="19"/>
      <c r="L141" s="19"/>
    </row>
    <row r="142" spans="1:12" s="22" customFormat="1">
      <c r="A142" s="31"/>
      <c r="F142" s="55"/>
      <c r="G142" s="55"/>
      <c r="H142" s="55"/>
      <c r="I142" s="55"/>
      <c r="J142" s="55"/>
      <c r="K142" s="19"/>
      <c r="L142" s="19"/>
    </row>
    <row r="143" spans="1:12" s="22" customFormat="1">
      <c r="A143" s="31"/>
      <c r="F143" s="55"/>
      <c r="G143" s="55"/>
      <c r="H143" s="55"/>
      <c r="I143" s="55"/>
      <c r="J143" s="55"/>
      <c r="K143" s="19"/>
      <c r="L143" s="19"/>
    </row>
    <row r="144" spans="1:12" s="22" customFormat="1">
      <c r="A144" s="31"/>
      <c r="F144" s="55"/>
      <c r="G144" s="55"/>
      <c r="H144" s="55"/>
      <c r="I144" s="55"/>
      <c r="J144" s="55"/>
      <c r="K144" s="19"/>
      <c r="L144" s="19"/>
    </row>
    <row r="145" spans="1:12" s="22" customFormat="1">
      <c r="A145" s="31"/>
      <c r="F145" s="55"/>
      <c r="G145" s="55"/>
      <c r="H145" s="55"/>
      <c r="I145" s="55"/>
      <c r="J145" s="55"/>
      <c r="K145" s="19"/>
      <c r="L145" s="19"/>
    </row>
    <row r="146" spans="1:12" s="22" customFormat="1">
      <c r="A146" s="31"/>
      <c r="F146" s="55"/>
      <c r="G146" s="55"/>
      <c r="H146" s="55"/>
      <c r="I146" s="55"/>
      <c r="J146" s="55"/>
      <c r="K146" s="19"/>
      <c r="L146" s="19"/>
    </row>
    <row r="147" spans="1:12" s="22" customFormat="1">
      <c r="A147" s="31"/>
      <c r="F147" s="55"/>
      <c r="G147" s="55"/>
      <c r="H147" s="55"/>
      <c r="I147" s="55"/>
      <c r="J147" s="55"/>
      <c r="K147" s="19"/>
      <c r="L147" s="19"/>
    </row>
    <row r="148" spans="1:12" s="22" customFormat="1">
      <c r="A148" s="31"/>
      <c r="F148" s="55"/>
      <c r="G148" s="55"/>
      <c r="H148" s="55"/>
      <c r="I148" s="55"/>
      <c r="J148" s="55"/>
      <c r="K148" s="19"/>
      <c r="L148" s="19"/>
    </row>
    <row r="149" spans="1:12" s="22" customFormat="1">
      <c r="A149" s="31"/>
      <c r="F149" s="55"/>
      <c r="G149" s="55"/>
      <c r="H149" s="55"/>
      <c r="I149" s="55"/>
      <c r="J149" s="55"/>
      <c r="K149" s="19"/>
      <c r="L149" s="19"/>
    </row>
    <row r="150" spans="1:12" s="22" customFormat="1">
      <c r="A150" s="31"/>
      <c r="F150" s="55"/>
      <c r="G150" s="55"/>
      <c r="H150" s="55"/>
      <c r="I150" s="55"/>
      <c r="J150" s="55"/>
      <c r="K150" s="19"/>
      <c r="L150" s="19"/>
    </row>
    <row r="151" spans="1:12" s="22" customFormat="1">
      <c r="A151" s="31"/>
      <c r="F151" s="55"/>
      <c r="G151" s="55"/>
      <c r="H151" s="55"/>
      <c r="I151" s="55"/>
      <c r="J151" s="55"/>
      <c r="K151" s="19"/>
      <c r="L151" s="19"/>
    </row>
    <row r="152" spans="1:12" s="22" customFormat="1">
      <c r="A152" s="31"/>
      <c r="F152" s="55"/>
      <c r="G152" s="55"/>
      <c r="H152" s="55"/>
      <c r="I152" s="55"/>
      <c r="J152" s="55"/>
      <c r="K152" s="19"/>
      <c r="L152" s="19"/>
    </row>
    <row r="153" spans="1:12" s="22" customFormat="1">
      <c r="A153" s="31"/>
      <c r="F153" s="55"/>
      <c r="G153" s="55"/>
      <c r="H153" s="55"/>
      <c r="I153" s="55"/>
      <c r="J153" s="55"/>
      <c r="K153" s="19"/>
      <c r="L153" s="19"/>
    </row>
    <row r="154" spans="1:12" s="22" customFormat="1">
      <c r="A154" s="31"/>
      <c r="F154" s="55"/>
      <c r="G154" s="55"/>
      <c r="H154" s="55"/>
      <c r="I154" s="55"/>
      <c r="J154" s="55"/>
      <c r="K154" s="19"/>
      <c r="L154" s="19"/>
    </row>
    <row r="155" spans="1:12" s="22" customFormat="1">
      <c r="A155" s="31"/>
      <c r="F155" s="55"/>
      <c r="G155" s="55"/>
      <c r="H155" s="55"/>
      <c r="I155" s="55"/>
      <c r="J155" s="55"/>
      <c r="K155" s="19"/>
      <c r="L155" s="19"/>
    </row>
    <row r="156" spans="1:12" s="22" customFormat="1">
      <c r="A156" s="31"/>
      <c r="F156" s="55"/>
      <c r="G156" s="55"/>
      <c r="H156" s="55"/>
      <c r="I156" s="55"/>
      <c r="J156" s="55"/>
      <c r="K156" s="19"/>
      <c r="L156" s="19"/>
    </row>
    <row r="157" spans="1:12" s="22" customFormat="1">
      <c r="A157" s="31"/>
      <c r="F157" s="55"/>
      <c r="G157" s="55"/>
      <c r="H157" s="55"/>
      <c r="I157" s="55"/>
      <c r="J157" s="55"/>
      <c r="K157" s="19"/>
      <c r="L157" s="19"/>
    </row>
    <row r="158" spans="1:12" s="22" customFormat="1">
      <c r="A158" s="31"/>
      <c r="F158" s="55"/>
      <c r="G158" s="55"/>
      <c r="H158" s="55"/>
      <c r="I158" s="55"/>
      <c r="J158" s="55"/>
      <c r="K158" s="19"/>
      <c r="L158" s="19"/>
    </row>
    <row r="159" spans="1:12" s="22" customFormat="1">
      <c r="A159" s="31"/>
      <c r="F159" s="55"/>
      <c r="G159" s="55"/>
      <c r="H159" s="55"/>
      <c r="I159" s="55"/>
      <c r="J159" s="55"/>
      <c r="K159" s="19"/>
      <c r="L159" s="19"/>
    </row>
    <row r="160" spans="1:12" s="22" customFormat="1">
      <c r="A160" s="31"/>
      <c r="F160" s="55"/>
      <c r="G160" s="55"/>
      <c r="H160" s="55"/>
      <c r="I160" s="55"/>
      <c r="J160" s="55"/>
      <c r="K160" s="19"/>
      <c r="L160" s="19"/>
    </row>
    <row r="161" spans="1:12" s="22" customFormat="1">
      <c r="A161" s="31"/>
      <c r="F161" s="55"/>
      <c r="G161" s="55"/>
      <c r="H161" s="55"/>
      <c r="I161" s="55"/>
      <c r="J161" s="55"/>
      <c r="K161" s="19"/>
      <c r="L161" s="19"/>
    </row>
    <row r="162" spans="1:12" s="22" customFormat="1">
      <c r="A162" s="31"/>
      <c r="F162" s="55"/>
      <c r="G162" s="55"/>
      <c r="H162" s="55"/>
      <c r="I162" s="55"/>
      <c r="J162" s="55"/>
      <c r="K162" s="19"/>
      <c r="L162" s="19"/>
    </row>
    <row r="163" spans="1:12" s="22" customFormat="1">
      <c r="A163" s="31"/>
      <c r="F163" s="55"/>
      <c r="G163" s="55"/>
      <c r="H163" s="55"/>
      <c r="I163" s="55"/>
      <c r="J163" s="55"/>
      <c r="K163" s="19"/>
      <c r="L163" s="19"/>
    </row>
    <row r="164" spans="1:12" s="22" customFormat="1">
      <c r="A164" s="31"/>
      <c r="F164" s="55"/>
      <c r="G164" s="55"/>
      <c r="H164" s="55"/>
      <c r="I164" s="55"/>
      <c r="J164" s="55"/>
      <c r="K164" s="19"/>
      <c r="L164" s="19"/>
    </row>
    <row r="165" spans="1:12" s="22" customFormat="1">
      <c r="A165" s="31"/>
      <c r="F165" s="55"/>
      <c r="G165" s="55"/>
      <c r="H165" s="55"/>
      <c r="I165" s="55"/>
      <c r="J165" s="55"/>
      <c r="K165" s="19"/>
      <c r="L165" s="19"/>
    </row>
    <row r="166" spans="1:12" s="22" customFormat="1">
      <c r="A166" s="31"/>
      <c r="F166" s="55"/>
      <c r="G166" s="55"/>
      <c r="H166" s="55"/>
      <c r="I166" s="55"/>
      <c r="J166" s="55"/>
      <c r="K166" s="19"/>
      <c r="L166" s="19"/>
    </row>
    <row r="167" spans="1:12" s="22" customFormat="1">
      <c r="A167" s="31"/>
      <c r="F167" s="55"/>
      <c r="G167" s="55"/>
      <c r="H167" s="55"/>
      <c r="I167" s="55"/>
      <c r="J167" s="55"/>
      <c r="K167" s="19"/>
      <c r="L167" s="19"/>
    </row>
    <row r="168" spans="1:12" s="22" customFormat="1">
      <c r="A168" s="31"/>
      <c r="F168" s="55"/>
      <c r="G168" s="55"/>
      <c r="H168" s="55"/>
      <c r="I168" s="55"/>
      <c r="J168" s="55"/>
      <c r="K168" s="19"/>
      <c r="L168" s="19"/>
    </row>
    <row r="169" spans="1:12" s="22" customFormat="1">
      <c r="A169" s="31"/>
      <c r="F169" s="55"/>
      <c r="G169" s="55"/>
      <c r="H169" s="55"/>
      <c r="I169" s="55"/>
      <c r="J169" s="55"/>
      <c r="K169" s="19"/>
      <c r="L169" s="19"/>
    </row>
    <row r="170" spans="1:12" s="22" customFormat="1">
      <c r="A170" s="31"/>
      <c r="F170" s="55"/>
      <c r="G170" s="55"/>
      <c r="H170" s="55"/>
      <c r="I170" s="55"/>
      <c r="J170" s="55"/>
      <c r="K170" s="19"/>
      <c r="L170" s="19"/>
    </row>
    <row r="171" spans="1:12" s="22" customFormat="1">
      <c r="A171" s="31"/>
      <c r="F171" s="55"/>
      <c r="G171" s="55"/>
      <c r="H171" s="55"/>
      <c r="I171" s="55"/>
      <c r="J171" s="55"/>
      <c r="K171" s="19"/>
      <c r="L171" s="19"/>
    </row>
    <row r="172" spans="1:12" s="22" customFormat="1">
      <c r="A172" s="31"/>
      <c r="F172" s="55"/>
      <c r="G172" s="55"/>
      <c r="H172" s="55"/>
      <c r="I172" s="55"/>
      <c r="J172" s="55"/>
      <c r="K172" s="19"/>
      <c r="L172" s="19"/>
    </row>
    <row r="173" spans="1:12" s="22" customFormat="1">
      <c r="A173" s="31"/>
      <c r="F173" s="55"/>
      <c r="G173" s="55"/>
      <c r="H173" s="55"/>
      <c r="I173" s="55"/>
      <c r="J173" s="55"/>
      <c r="K173" s="19"/>
      <c r="L173" s="19"/>
    </row>
    <row r="174" spans="1:12" s="22" customFormat="1">
      <c r="A174" s="31"/>
      <c r="F174" s="55"/>
      <c r="G174" s="55"/>
      <c r="H174" s="55"/>
      <c r="I174" s="55"/>
      <c r="J174" s="55"/>
      <c r="K174" s="19"/>
      <c r="L174" s="19"/>
    </row>
    <row r="175" spans="1:12" s="22" customFormat="1">
      <c r="A175" s="31"/>
      <c r="F175" s="55"/>
      <c r="G175" s="55"/>
      <c r="H175" s="55"/>
      <c r="I175" s="55"/>
      <c r="J175" s="55"/>
      <c r="K175" s="19"/>
      <c r="L175" s="19"/>
    </row>
    <row r="176" spans="1:12" s="22" customFormat="1">
      <c r="A176" s="31"/>
      <c r="F176" s="55"/>
      <c r="G176" s="55"/>
      <c r="H176" s="55"/>
      <c r="I176" s="55"/>
      <c r="J176" s="55"/>
      <c r="K176" s="19"/>
      <c r="L176" s="19"/>
    </row>
    <row r="177" spans="1:12" s="22" customFormat="1">
      <c r="A177" s="31"/>
      <c r="F177" s="55"/>
      <c r="G177" s="55"/>
      <c r="H177" s="55"/>
      <c r="I177" s="55"/>
      <c r="J177" s="55"/>
      <c r="K177" s="19"/>
      <c r="L177" s="19"/>
    </row>
    <row r="178" spans="1:12" s="22" customFormat="1">
      <c r="A178" s="31"/>
      <c r="F178" s="55"/>
      <c r="G178" s="55"/>
      <c r="H178" s="55"/>
      <c r="I178" s="55"/>
      <c r="J178" s="55"/>
      <c r="K178" s="19"/>
      <c r="L178" s="19"/>
    </row>
    <row r="179" spans="1:12" s="22" customFormat="1">
      <c r="A179" s="31"/>
      <c r="F179" s="55"/>
      <c r="G179" s="55"/>
      <c r="H179" s="55"/>
      <c r="I179" s="55"/>
      <c r="J179" s="55"/>
      <c r="K179" s="19"/>
      <c r="L179" s="19"/>
    </row>
    <row r="180" spans="1:12" s="22" customFormat="1">
      <c r="A180" s="31"/>
      <c r="F180" s="55"/>
      <c r="G180" s="55"/>
      <c r="H180" s="55"/>
      <c r="I180" s="55"/>
      <c r="J180" s="55"/>
      <c r="K180" s="19"/>
      <c r="L180" s="19"/>
    </row>
    <row r="181" spans="1:12" s="22" customFormat="1">
      <c r="A181" s="31"/>
      <c r="F181" s="55"/>
      <c r="G181" s="55"/>
      <c r="H181" s="55"/>
      <c r="I181" s="55"/>
      <c r="J181" s="55"/>
      <c r="K181" s="19"/>
      <c r="L181" s="19"/>
    </row>
    <row r="182" spans="1:12" s="22" customFormat="1">
      <c r="A182" s="31"/>
      <c r="F182" s="55"/>
      <c r="G182" s="55"/>
      <c r="H182" s="55"/>
      <c r="I182" s="55"/>
      <c r="J182" s="55"/>
      <c r="K182" s="19"/>
      <c r="L182" s="19"/>
    </row>
    <row r="183" spans="1:12" s="22" customFormat="1">
      <c r="A183" s="31"/>
      <c r="F183" s="55"/>
      <c r="G183" s="55"/>
      <c r="H183" s="55"/>
      <c r="I183" s="55"/>
      <c r="J183" s="55"/>
      <c r="K183" s="19"/>
      <c r="L183" s="19"/>
    </row>
    <row r="184" spans="1:12" s="22" customFormat="1">
      <c r="A184" s="31"/>
      <c r="F184" s="55"/>
      <c r="G184" s="55"/>
      <c r="H184" s="55"/>
      <c r="I184" s="55"/>
      <c r="J184" s="55"/>
      <c r="K184" s="19"/>
      <c r="L184" s="19"/>
    </row>
    <row r="185" spans="1:12" s="22" customFormat="1">
      <c r="A185" s="31"/>
      <c r="F185" s="55"/>
      <c r="G185" s="55"/>
      <c r="H185" s="55"/>
      <c r="I185" s="55"/>
      <c r="J185" s="55"/>
      <c r="K185" s="19"/>
      <c r="L185" s="19"/>
    </row>
    <row r="186" spans="1:12" s="22" customFormat="1">
      <c r="A186" s="31"/>
      <c r="F186" s="55"/>
      <c r="G186" s="55"/>
      <c r="H186" s="55"/>
      <c r="I186" s="55"/>
      <c r="J186" s="55"/>
      <c r="K186" s="19"/>
      <c r="L186" s="19"/>
    </row>
    <row r="187" spans="1:12" s="22" customFormat="1">
      <c r="A187" s="31"/>
      <c r="F187" s="55"/>
      <c r="G187" s="55"/>
      <c r="H187" s="55"/>
      <c r="I187" s="55"/>
      <c r="J187" s="55"/>
      <c r="K187" s="19"/>
      <c r="L187" s="19"/>
    </row>
    <row r="188" spans="1:12" s="22" customFormat="1">
      <c r="A188" s="31"/>
      <c r="F188" s="55"/>
      <c r="G188" s="55"/>
      <c r="H188" s="55"/>
      <c r="I188" s="55"/>
      <c r="J188" s="55"/>
      <c r="K188" s="19"/>
      <c r="L188" s="19"/>
    </row>
    <row r="189" spans="1:12" s="22" customFormat="1">
      <c r="A189" s="31"/>
      <c r="F189" s="55"/>
      <c r="G189" s="55"/>
      <c r="H189" s="55"/>
      <c r="I189" s="55"/>
      <c r="J189" s="55"/>
      <c r="K189" s="19"/>
      <c r="L189" s="19"/>
    </row>
    <row r="190" spans="1:12" s="22" customFormat="1">
      <c r="A190" s="31"/>
      <c r="F190" s="55"/>
      <c r="G190" s="55"/>
      <c r="H190" s="55"/>
      <c r="I190" s="55"/>
      <c r="J190" s="55"/>
      <c r="K190" s="19"/>
      <c r="L190" s="19"/>
    </row>
    <row r="191" spans="1:12" s="22" customFormat="1">
      <c r="A191" s="31"/>
      <c r="F191" s="55"/>
      <c r="G191" s="55"/>
      <c r="H191" s="55"/>
      <c r="I191" s="55"/>
      <c r="J191" s="55"/>
      <c r="K191" s="19"/>
      <c r="L191" s="19"/>
    </row>
    <row r="192" spans="1:12" s="22" customFormat="1">
      <c r="A192" s="31"/>
      <c r="F192" s="55"/>
      <c r="G192" s="55"/>
      <c r="H192" s="55"/>
      <c r="I192" s="55"/>
      <c r="J192" s="55"/>
      <c r="K192" s="19"/>
      <c r="L192" s="19"/>
    </row>
  </sheetData>
  <mergeCells count="16">
    <mergeCell ref="K1:K26"/>
    <mergeCell ref="K27:K53"/>
    <mergeCell ref="C42:F42"/>
    <mergeCell ref="H42:J42"/>
    <mergeCell ref="A7:J7"/>
    <mergeCell ref="A20:J20"/>
    <mergeCell ref="C41:F41"/>
    <mergeCell ref="H41:J41"/>
    <mergeCell ref="B4:B5"/>
    <mergeCell ref="C4:C5"/>
    <mergeCell ref="A2:J2"/>
    <mergeCell ref="A4:A5"/>
    <mergeCell ref="F4:F5"/>
    <mergeCell ref="G4:J4"/>
    <mergeCell ref="D4:D5"/>
    <mergeCell ref="E4:E5"/>
  </mergeCells>
  <phoneticPr fontId="3" type="noConversion"/>
  <pageMargins left="1.1811023622047245" right="0.39370078740157483" top="0.78740157480314965" bottom="0.78740157480314965" header="0.19685039370078741" footer="0.11811023622047245"/>
  <pageSetup paperSize="9" scale="55" fitToHeight="2" orientation="landscape" verticalDpi="300" r:id="rId1"/>
  <headerFooter alignWithMargins="0"/>
  <rowBreaks count="1" manualBreakCount="1">
    <brk id="2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N103"/>
  <sheetViews>
    <sheetView topLeftCell="A40" zoomScale="70" zoomScaleNormal="70" zoomScaleSheetLayoutView="50" workbookViewId="0">
      <selection activeCell="A55" sqref="A55"/>
    </sheetView>
  </sheetViews>
  <sheetFormatPr defaultColWidth="9.140625" defaultRowHeight="18.75" outlineLevelRow="1"/>
  <cols>
    <col min="1" max="1" width="93.28515625" style="124" customWidth="1"/>
    <col min="2" max="2" width="15" style="124" customWidth="1"/>
    <col min="3" max="3" width="13.42578125" style="124" customWidth="1"/>
    <col min="4" max="10" width="16" style="124" customWidth="1"/>
    <col min="11" max="11" width="9.28515625" style="124" bestFit="1" customWidth="1"/>
    <col min="12" max="12" width="11.85546875" style="124" customWidth="1"/>
    <col min="13" max="16384" width="9.140625" style="124"/>
  </cols>
  <sheetData>
    <row r="1" spans="1:12">
      <c r="I1" s="124" t="s">
        <v>278</v>
      </c>
      <c r="K1" s="426">
        <v>12</v>
      </c>
    </row>
    <row r="2" spans="1:12">
      <c r="A2" s="435" t="s">
        <v>133</v>
      </c>
      <c r="B2" s="435"/>
      <c r="C2" s="435"/>
      <c r="D2" s="435"/>
      <c r="E2" s="435"/>
      <c r="F2" s="435"/>
      <c r="G2" s="435"/>
      <c r="H2" s="435"/>
      <c r="I2" s="435"/>
      <c r="J2" s="435"/>
      <c r="K2" s="426"/>
    </row>
    <row r="3" spans="1:12" outlineLevel="1">
      <c r="A3" s="125"/>
      <c r="B3" s="125"/>
      <c r="C3" s="209"/>
      <c r="D3" s="209"/>
      <c r="E3" s="209"/>
      <c r="F3" s="209">
        <v>2020</v>
      </c>
      <c r="G3" s="125"/>
      <c r="H3" s="125"/>
      <c r="I3" s="125"/>
      <c r="J3" s="125"/>
      <c r="K3" s="426"/>
    </row>
    <row r="4" spans="1:12" ht="48" customHeight="1">
      <c r="A4" s="436" t="s">
        <v>218</v>
      </c>
      <c r="B4" s="424" t="s">
        <v>0</v>
      </c>
      <c r="C4" s="424" t="s">
        <v>30</v>
      </c>
      <c r="D4" s="424" t="s">
        <v>64</v>
      </c>
      <c r="E4" s="424" t="s">
        <v>147</v>
      </c>
      <c r="F4" s="425" t="s">
        <v>19</v>
      </c>
      <c r="G4" s="425" t="s">
        <v>173</v>
      </c>
      <c r="H4" s="425"/>
      <c r="I4" s="425"/>
      <c r="J4" s="425"/>
      <c r="K4" s="426"/>
    </row>
    <row r="5" spans="1:12" ht="38.25" customHeight="1">
      <c r="A5" s="437"/>
      <c r="B5" s="424"/>
      <c r="C5" s="424"/>
      <c r="D5" s="424"/>
      <c r="E5" s="424"/>
      <c r="F5" s="425"/>
      <c r="G5" s="126" t="s">
        <v>174</v>
      </c>
      <c r="H5" s="126" t="s">
        <v>175</v>
      </c>
      <c r="I5" s="126" t="s">
        <v>176</v>
      </c>
      <c r="J5" s="126" t="s">
        <v>68</v>
      </c>
      <c r="K5" s="426"/>
    </row>
    <row r="6" spans="1:12" ht="18" customHeight="1">
      <c r="A6" s="127">
        <v>1</v>
      </c>
      <c r="B6" s="126">
        <v>2</v>
      </c>
      <c r="C6" s="126">
        <v>3</v>
      </c>
      <c r="D6" s="126">
        <v>4</v>
      </c>
      <c r="E6" s="126">
        <v>5</v>
      </c>
      <c r="F6" s="126">
        <v>6</v>
      </c>
      <c r="G6" s="126">
        <v>7</v>
      </c>
      <c r="H6" s="126">
        <v>8</v>
      </c>
      <c r="I6" s="126">
        <v>9</v>
      </c>
      <c r="J6" s="126">
        <v>10</v>
      </c>
      <c r="K6" s="426"/>
    </row>
    <row r="7" spans="1:12" s="128" customFormat="1" ht="20.100000000000001" customHeight="1">
      <c r="A7" s="430" t="s">
        <v>137</v>
      </c>
      <c r="B7" s="430"/>
      <c r="C7" s="430"/>
      <c r="D7" s="430"/>
      <c r="E7" s="430"/>
      <c r="F7" s="430"/>
      <c r="G7" s="430"/>
      <c r="H7" s="430"/>
      <c r="I7" s="430"/>
      <c r="J7" s="430"/>
      <c r="K7" s="426"/>
    </row>
    <row r="8" spans="1:12" ht="20.100000000000001" customHeight="1">
      <c r="A8" s="129" t="s">
        <v>158</v>
      </c>
      <c r="B8" s="130">
        <v>1170</v>
      </c>
      <c r="C8" s="131">
        <v>478</v>
      </c>
      <c r="D8" s="131">
        <f>'1.1. Фін результат_табл. 1'!D70</f>
        <v>1428.1999999999985</v>
      </c>
      <c r="E8" s="131">
        <f>'1.1. Фін результат_табл. 1'!E70</f>
        <v>1428.1999999999985</v>
      </c>
      <c r="F8" s="131">
        <f>'1.1. Фін результат_табл. 1'!F70</f>
        <v>1456.5919999999974</v>
      </c>
      <c r="G8" s="131">
        <f>'1.1. Фін результат_табл. 1'!G70</f>
        <v>364.2</v>
      </c>
      <c r="H8" s="131">
        <f>'1.1. Фін результат_табл. 1'!H70</f>
        <v>364.2</v>
      </c>
      <c r="I8" s="131">
        <f>'1.1. Фін результат_табл. 1'!I70</f>
        <v>364.2</v>
      </c>
      <c r="J8" s="131">
        <f>'1.1. Фін результат_табл. 1'!J70</f>
        <v>364</v>
      </c>
      <c r="K8" s="426"/>
      <c r="L8" s="137">
        <f>G8+H8+J8+I8</f>
        <v>1456.6000000000001</v>
      </c>
    </row>
    <row r="9" spans="1:12" ht="20.100000000000001" customHeight="1">
      <c r="A9" s="132" t="s">
        <v>159</v>
      </c>
      <c r="B9" s="133"/>
      <c r="C9" s="131"/>
      <c r="D9" s="131"/>
      <c r="E9" s="131"/>
      <c r="F9" s="131"/>
      <c r="G9" s="131"/>
      <c r="H9" s="131"/>
      <c r="I9" s="131"/>
      <c r="J9" s="131"/>
      <c r="K9" s="426"/>
      <c r="L9" s="137">
        <f t="shared" ref="L9:L67" si="0">G9+H9+J9+I9</f>
        <v>0</v>
      </c>
    </row>
    <row r="10" spans="1:12" ht="20.100000000000001" customHeight="1">
      <c r="A10" s="132" t="s">
        <v>162</v>
      </c>
      <c r="B10" s="134">
        <v>3000</v>
      </c>
      <c r="C10" s="131">
        <v>478</v>
      </c>
      <c r="D10" s="131">
        <f>'1.1. Фін результат_табл. 1'!D96</f>
        <v>355.8</v>
      </c>
      <c r="E10" s="131">
        <f>'1.1. Фін результат_табл. 1'!E96</f>
        <v>355.8</v>
      </c>
      <c r="F10" s="131">
        <f>'1.1. Фін результат_табл. 1'!F96</f>
        <v>356.4</v>
      </c>
      <c r="G10" s="131">
        <f>'1.1. Фін результат_табл. 1'!G96</f>
        <v>89.1</v>
      </c>
      <c r="H10" s="131">
        <f>'1.1. Фін результат_табл. 1'!H96</f>
        <v>89.1</v>
      </c>
      <c r="I10" s="131">
        <f>'1.1. Фін результат_табл. 1'!I96</f>
        <v>89.1</v>
      </c>
      <c r="J10" s="131">
        <f>'1.1. Фін результат_табл. 1'!J96</f>
        <v>89.1</v>
      </c>
      <c r="K10" s="426"/>
      <c r="L10" s="137">
        <f t="shared" si="0"/>
        <v>356.4</v>
      </c>
    </row>
    <row r="11" spans="1:12" ht="20.100000000000001" customHeight="1">
      <c r="A11" s="132" t="s">
        <v>163</v>
      </c>
      <c r="B11" s="134">
        <v>3010</v>
      </c>
      <c r="C11" s="131"/>
      <c r="D11" s="131"/>
      <c r="E11" s="131"/>
      <c r="F11" s="131"/>
      <c r="G11" s="131"/>
      <c r="H11" s="131"/>
      <c r="I11" s="131"/>
      <c r="J11" s="131"/>
      <c r="K11" s="426"/>
      <c r="L11" s="137">
        <f t="shared" si="0"/>
        <v>0</v>
      </c>
    </row>
    <row r="12" spans="1:12" ht="20.100000000000001" customHeight="1">
      <c r="A12" s="132" t="s">
        <v>164</v>
      </c>
      <c r="B12" s="134">
        <v>3020</v>
      </c>
      <c r="C12" s="131"/>
      <c r="D12" s="131"/>
      <c r="E12" s="131"/>
      <c r="F12" s="131"/>
      <c r="G12" s="131"/>
      <c r="H12" s="131"/>
      <c r="I12" s="131"/>
      <c r="J12" s="131"/>
      <c r="K12" s="426"/>
      <c r="L12" s="137">
        <f t="shared" si="0"/>
        <v>0</v>
      </c>
    </row>
    <row r="13" spans="1:12" ht="42.75" customHeight="1">
      <c r="A13" s="132" t="s">
        <v>165</v>
      </c>
      <c r="B13" s="134">
        <v>3030</v>
      </c>
      <c r="C13" s="131"/>
      <c r="D13" s="131"/>
      <c r="E13" s="131"/>
      <c r="F13" s="131"/>
      <c r="G13" s="131"/>
      <c r="H13" s="131"/>
      <c r="I13" s="131"/>
      <c r="J13" s="131"/>
      <c r="K13" s="426"/>
      <c r="L13" s="137">
        <f t="shared" si="0"/>
        <v>0</v>
      </c>
    </row>
    <row r="14" spans="1:12" ht="42.75" customHeight="1">
      <c r="A14" s="135" t="s">
        <v>207</v>
      </c>
      <c r="B14" s="134">
        <v>3040</v>
      </c>
      <c r="C14" s="131">
        <v>0</v>
      </c>
      <c r="D14" s="131">
        <f>'1.1. Фін результат_табл. 1'!D57</f>
        <v>1420.7999999999984</v>
      </c>
      <c r="E14" s="131">
        <f>'1.1. Фін результат_табл. 1'!E57</f>
        <v>1420.7999999999984</v>
      </c>
      <c r="F14" s="131">
        <v>940.8</v>
      </c>
      <c r="G14" s="131"/>
      <c r="H14" s="131"/>
      <c r="I14" s="131"/>
      <c r="J14" s="131"/>
      <c r="K14" s="426"/>
      <c r="L14" s="137">
        <f t="shared" si="0"/>
        <v>0</v>
      </c>
    </row>
    <row r="15" spans="1:12" ht="20.100000000000001" customHeight="1">
      <c r="A15" s="132" t="s">
        <v>166</v>
      </c>
      <c r="B15" s="134">
        <v>3050</v>
      </c>
      <c r="C15" s="131"/>
      <c r="D15" s="131"/>
      <c r="E15" s="131"/>
      <c r="F15" s="131"/>
      <c r="G15" s="131"/>
      <c r="H15" s="131"/>
      <c r="I15" s="131"/>
      <c r="J15" s="131"/>
      <c r="K15" s="426"/>
      <c r="L15" s="137">
        <f t="shared" si="0"/>
        <v>0</v>
      </c>
    </row>
    <row r="16" spans="1:12" ht="20.100000000000001" customHeight="1">
      <c r="A16" s="132" t="s">
        <v>167</v>
      </c>
      <c r="B16" s="134">
        <v>3060</v>
      </c>
      <c r="C16" s="131"/>
      <c r="D16" s="131"/>
      <c r="E16" s="131"/>
      <c r="F16" s="131"/>
      <c r="G16" s="131"/>
      <c r="H16" s="131"/>
      <c r="I16" s="131"/>
      <c r="J16" s="131"/>
      <c r="K16" s="426"/>
      <c r="L16" s="137">
        <f t="shared" si="0"/>
        <v>0</v>
      </c>
    </row>
    <row r="17" spans="1:12" ht="20.100000000000001" customHeight="1">
      <c r="A17" s="221" t="s">
        <v>160</v>
      </c>
      <c r="B17" s="222">
        <v>3070</v>
      </c>
      <c r="C17" s="217">
        <v>32897.4</v>
      </c>
      <c r="D17" s="217">
        <v>40740</v>
      </c>
      <c r="E17" s="217">
        <v>40740</v>
      </c>
      <c r="F17" s="217">
        <v>37381.1</v>
      </c>
      <c r="G17" s="217">
        <v>9345.2999999999993</v>
      </c>
      <c r="H17" s="215">
        <v>9345.2999999999993</v>
      </c>
      <c r="I17" s="217">
        <v>9345.2999999999993</v>
      </c>
      <c r="J17" s="217">
        <f>F17-G17-H17-I17</f>
        <v>9345.2000000000007</v>
      </c>
      <c r="K17" s="426"/>
      <c r="L17" s="137">
        <f t="shared" si="0"/>
        <v>37381.1</v>
      </c>
    </row>
    <row r="18" spans="1:12" ht="20.100000000000001" customHeight="1">
      <c r="A18" s="223" t="s">
        <v>161</v>
      </c>
      <c r="B18" s="222">
        <v>3080</v>
      </c>
      <c r="C18" s="217">
        <v>22</v>
      </c>
      <c r="D18" s="217">
        <v>257.10000000000002</v>
      </c>
      <c r="E18" s="217">
        <v>257.10000000000002</v>
      </c>
      <c r="F18" s="217">
        <f>'1.1. Фін результат_табл. 1'!F71</f>
        <v>262.18655999999953</v>
      </c>
      <c r="G18" s="217">
        <v>0</v>
      </c>
      <c r="H18" s="217">
        <f>ROUND(F18/3,1)</f>
        <v>87.4</v>
      </c>
      <c r="I18" s="217">
        <f>ROUND(F18/3,1)</f>
        <v>87.4</v>
      </c>
      <c r="J18" s="217">
        <f>F18-H18-I18</f>
        <v>87.38655999999952</v>
      </c>
      <c r="K18" s="426"/>
      <c r="L18" s="137">
        <f t="shared" si="0"/>
        <v>262.18655999999953</v>
      </c>
    </row>
    <row r="19" spans="1:12" ht="20.100000000000001" customHeight="1">
      <c r="A19" s="224" t="s">
        <v>136</v>
      </c>
      <c r="B19" s="222">
        <v>3090</v>
      </c>
      <c r="C19" s="214">
        <f>C17-C18</f>
        <v>32875.4</v>
      </c>
      <c r="D19" s="214">
        <f>D17-D18</f>
        <v>40482.9</v>
      </c>
      <c r="E19" s="214">
        <f>E17-E18</f>
        <v>40482.9</v>
      </c>
      <c r="F19" s="214">
        <f>F17-F18</f>
        <v>37118.913439999997</v>
      </c>
      <c r="G19" s="232">
        <f>F19/4</f>
        <v>9279.7283599999992</v>
      </c>
      <c r="H19" s="232">
        <f>F19/4</f>
        <v>9279.7283599999992</v>
      </c>
      <c r="I19" s="232">
        <f>F19/4</f>
        <v>9279.7283599999992</v>
      </c>
      <c r="J19" s="232">
        <f>F19/4</f>
        <v>9279.7283599999992</v>
      </c>
      <c r="K19" s="426"/>
      <c r="L19" s="137">
        <f t="shared" si="0"/>
        <v>37118.913439999997</v>
      </c>
    </row>
    <row r="20" spans="1:12" ht="20.100000000000001" customHeight="1">
      <c r="A20" s="429" t="s">
        <v>138</v>
      </c>
      <c r="B20" s="429"/>
      <c r="C20" s="429"/>
      <c r="D20" s="429"/>
      <c r="E20" s="429"/>
      <c r="F20" s="429"/>
      <c r="G20" s="429"/>
      <c r="H20" s="429"/>
      <c r="I20" s="429"/>
      <c r="J20" s="429"/>
      <c r="K20" s="426"/>
      <c r="L20" s="137">
        <f t="shared" si="0"/>
        <v>0</v>
      </c>
    </row>
    <row r="21" spans="1:12" ht="20.100000000000001" customHeight="1">
      <c r="A21" s="221" t="s">
        <v>236</v>
      </c>
      <c r="B21" s="225"/>
      <c r="C21" s="218"/>
      <c r="D21" s="218"/>
      <c r="E21" s="218"/>
      <c r="F21" s="218"/>
      <c r="G21" s="218"/>
      <c r="H21" s="218"/>
      <c r="I21" s="218"/>
      <c r="J21" s="218"/>
      <c r="K21" s="426"/>
      <c r="L21" s="137">
        <f t="shared" si="0"/>
        <v>0</v>
      </c>
    </row>
    <row r="22" spans="1:12" ht="20.100000000000001" customHeight="1">
      <c r="A22" s="226" t="s">
        <v>31</v>
      </c>
      <c r="B22" s="225">
        <v>3200</v>
      </c>
      <c r="C22" s="218"/>
      <c r="D22" s="218"/>
      <c r="E22" s="218"/>
      <c r="F22" s="218"/>
      <c r="G22" s="218"/>
      <c r="H22" s="218"/>
      <c r="I22" s="218"/>
      <c r="J22" s="218"/>
      <c r="K22" s="426"/>
      <c r="L22" s="137">
        <f t="shared" si="0"/>
        <v>0</v>
      </c>
    </row>
    <row r="23" spans="1:12" ht="20.100000000000001" customHeight="1">
      <c r="A23" s="226" t="s">
        <v>32</v>
      </c>
      <c r="B23" s="225">
        <v>3210</v>
      </c>
      <c r="C23" s="218"/>
      <c r="D23" s="218"/>
      <c r="E23" s="218"/>
      <c r="F23" s="218"/>
      <c r="G23" s="218"/>
      <c r="H23" s="218"/>
      <c r="I23" s="218"/>
      <c r="J23" s="218"/>
      <c r="K23" s="426"/>
      <c r="L23" s="137">
        <f t="shared" si="0"/>
        <v>0</v>
      </c>
    </row>
    <row r="24" spans="1:12" ht="20.100000000000001" customHeight="1">
      <c r="A24" s="226" t="s">
        <v>52</v>
      </c>
      <c r="B24" s="225">
        <v>3220</v>
      </c>
      <c r="C24" s="218"/>
      <c r="D24" s="218"/>
      <c r="E24" s="218"/>
      <c r="F24" s="218"/>
      <c r="G24" s="218"/>
      <c r="H24" s="218"/>
      <c r="I24" s="218"/>
      <c r="J24" s="218"/>
      <c r="K24" s="426"/>
      <c r="L24" s="137">
        <f t="shared" si="0"/>
        <v>0</v>
      </c>
    </row>
    <row r="25" spans="1:12" ht="20.100000000000001" customHeight="1">
      <c r="A25" s="223" t="s">
        <v>142</v>
      </c>
      <c r="B25" s="225"/>
      <c r="C25" s="218"/>
      <c r="D25" s="218"/>
      <c r="E25" s="218"/>
      <c r="F25" s="218"/>
      <c r="G25" s="218"/>
      <c r="H25" s="218"/>
      <c r="I25" s="218"/>
      <c r="J25" s="218"/>
      <c r="K25" s="426"/>
      <c r="L25" s="137">
        <f t="shared" si="0"/>
        <v>0</v>
      </c>
    </row>
    <row r="26" spans="1:12" ht="20.100000000000001" customHeight="1">
      <c r="A26" s="226" t="s">
        <v>143</v>
      </c>
      <c r="B26" s="225">
        <v>3230</v>
      </c>
      <c r="C26" s="218"/>
      <c r="D26" s="218"/>
      <c r="E26" s="218"/>
      <c r="F26" s="218"/>
      <c r="G26" s="218"/>
      <c r="H26" s="218"/>
      <c r="I26" s="218"/>
      <c r="J26" s="218"/>
      <c r="K26" s="426"/>
      <c r="L26" s="137">
        <f t="shared" si="0"/>
        <v>0</v>
      </c>
    </row>
    <row r="27" spans="1:12" ht="20.100000000000001" customHeight="1">
      <c r="A27" s="226" t="s">
        <v>144</v>
      </c>
      <c r="B27" s="225">
        <v>3240</v>
      </c>
      <c r="C27" s="218"/>
      <c r="D27" s="218"/>
      <c r="E27" s="218"/>
      <c r="F27" s="218"/>
      <c r="G27" s="218"/>
      <c r="H27" s="218"/>
      <c r="I27" s="218"/>
      <c r="J27" s="218"/>
      <c r="K27" s="426"/>
      <c r="L27" s="137">
        <f t="shared" si="0"/>
        <v>0</v>
      </c>
    </row>
    <row r="28" spans="1:12" ht="20.100000000000001" customHeight="1">
      <c r="A28" s="223" t="s">
        <v>145</v>
      </c>
      <c r="B28" s="225">
        <v>3250</v>
      </c>
      <c r="C28" s="218"/>
      <c r="D28" s="218"/>
      <c r="E28" s="218"/>
      <c r="F28" s="218"/>
      <c r="G28" s="218"/>
      <c r="H28" s="218"/>
      <c r="I28" s="218"/>
      <c r="J28" s="218"/>
      <c r="K28" s="426"/>
      <c r="L28" s="137">
        <f t="shared" si="0"/>
        <v>0</v>
      </c>
    </row>
    <row r="29" spans="1:12" ht="20.100000000000001" customHeight="1">
      <c r="A29" s="226" t="s">
        <v>108</v>
      </c>
      <c r="B29" s="225">
        <v>3260</v>
      </c>
      <c r="C29" s="218"/>
      <c r="D29" s="218"/>
      <c r="E29" s="218"/>
      <c r="F29" s="218"/>
      <c r="G29" s="218"/>
      <c r="H29" s="218"/>
      <c r="I29" s="218"/>
      <c r="J29" s="218"/>
      <c r="K29" s="426"/>
      <c r="L29" s="137">
        <f t="shared" si="0"/>
        <v>0</v>
      </c>
    </row>
    <row r="30" spans="1:12" ht="20.100000000000001" customHeight="1">
      <c r="A30" s="221" t="s">
        <v>238</v>
      </c>
      <c r="B30" s="225"/>
      <c r="C30" s="218">
        <f t="shared" ref="C30:J30" si="1">SUM(C31:C35)</f>
        <v>104</v>
      </c>
      <c r="D30" s="218">
        <f t="shared" si="1"/>
        <v>355.8</v>
      </c>
      <c r="E30" s="218">
        <f t="shared" si="1"/>
        <v>355.8</v>
      </c>
      <c r="F30" s="218">
        <f>SUM(F31:F35)</f>
        <v>402.6</v>
      </c>
      <c r="G30" s="218">
        <f t="shared" si="1"/>
        <v>100.7</v>
      </c>
      <c r="H30" s="218">
        <f t="shared" si="1"/>
        <v>100.7</v>
      </c>
      <c r="I30" s="218">
        <f t="shared" si="1"/>
        <v>100.7</v>
      </c>
      <c r="J30" s="218">
        <f t="shared" si="1"/>
        <v>100.5</v>
      </c>
      <c r="K30" s="426"/>
      <c r="L30" s="137">
        <f t="shared" si="0"/>
        <v>402.59999999999997</v>
      </c>
    </row>
    <row r="31" spans="1:12" ht="20.100000000000001" customHeight="1">
      <c r="A31" s="226" t="s">
        <v>109</v>
      </c>
      <c r="B31" s="225">
        <v>3270</v>
      </c>
      <c r="C31" s="218">
        <v>104</v>
      </c>
      <c r="D31" s="218">
        <v>355.8</v>
      </c>
      <c r="E31" s="218">
        <v>355.8</v>
      </c>
      <c r="F31" s="218">
        <v>402.6</v>
      </c>
      <c r="G31" s="218">
        <v>100.7</v>
      </c>
      <c r="H31" s="218">
        <v>100.7</v>
      </c>
      <c r="I31" s="218">
        <v>100.7</v>
      </c>
      <c r="J31" s="218">
        <v>100.5</v>
      </c>
      <c r="K31" s="426"/>
      <c r="L31" s="137">
        <f t="shared" si="0"/>
        <v>402.59999999999997</v>
      </c>
    </row>
    <row r="32" spans="1:12" ht="20.100000000000001" customHeight="1">
      <c r="A32" s="140" t="s">
        <v>110</v>
      </c>
      <c r="B32" s="138">
        <v>3280</v>
      </c>
      <c r="C32" s="139"/>
      <c r="D32" s="139"/>
      <c r="E32" s="139"/>
      <c r="F32" s="139"/>
      <c r="G32" s="139"/>
      <c r="H32" s="139"/>
      <c r="I32" s="139"/>
      <c r="J32" s="139"/>
      <c r="K32" s="426"/>
      <c r="L32" s="137">
        <f t="shared" si="0"/>
        <v>0</v>
      </c>
    </row>
    <row r="33" spans="1:12" ht="20.100000000000001" customHeight="1">
      <c r="A33" s="140" t="s">
        <v>111</v>
      </c>
      <c r="B33" s="138">
        <v>3290</v>
      </c>
      <c r="C33" s="139"/>
      <c r="D33" s="139"/>
      <c r="E33" s="139"/>
      <c r="F33" s="139"/>
      <c r="G33" s="139"/>
      <c r="H33" s="139"/>
      <c r="I33" s="139"/>
      <c r="J33" s="139"/>
      <c r="K33" s="426"/>
      <c r="L33" s="137">
        <f t="shared" si="0"/>
        <v>0</v>
      </c>
    </row>
    <row r="34" spans="1:12" ht="20.100000000000001" customHeight="1">
      <c r="A34" s="140" t="s">
        <v>53</v>
      </c>
      <c r="B34" s="138">
        <v>3300</v>
      </c>
      <c r="C34" s="141"/>
      <c r="D34" s="139"/>
      <c r="E34" s="139"/>
      <c r="F34" s="139"/>
      <c r="G34" s="139"/>
      <c r="H34" s="139"/>
      <c r="I34" s="139"/>
      <c r="J34" s="139"/>
      <c r="K34" s="426"/>
      <c r="L34" s="137">
        <f t="shared" si="0"/>
        <v>0</v>
      </c>
    </row>
    <row r="35" spans="1:12" ht="20.100000000000001" customHeight="1">
      <c r="A35" s="140" t="s">
        <v>102</v>
      </c>
      <c r="B35" s="138">
        <v>3310</v>
      </c>
      <c r="C35" s="139"/>
      <c r="D35" s="139"/>
      <c r="E35" s="139"/>
      <c r="F35" s="139"/>
      <c r="G35" s="139"/>
      <c r="H35" s="139"/>
      <c r="I35" s="139"/>
      <c r="J35" s="139"/>
      <c r="K35" s="426"/>
      <c r="L35" s="137">
        <f t="shared" si="0"/>
        <v>0</v>
      </c>
    </row>
    <row r="36" spans="1:12" ht="20.100000000000001" customHeight="1">
      <c r="A36" s="135" t="s">
        <v>139</v>
      </c>
      <c r="B36" s="138">
        <v>3320</v>
      </c>
      <c r="C36" s="139">
        <v>-104</v>
      </c>
      <c r="D36" s="139">
        <v>-355.8</v>
      </c>
      <c r="E36" s="139">
        <v>-355.8</v>
      </c>
      <c r="F36" s="139">
        <v>-402.6</v>
      </c>
      <c r="G36" s="139">
        <v>0</v>
      </c>
      <c r="H36" s="139">
        <v>-134.19999999999999</v>
      </c>
      <c r="I36" s="139">
        <v>-134.19999999999999</v>
      </c>
      <c r="J36" s="139">
        <v>-134.19999999999999</v>
      </c>
      <c r="K36" s="426"/>
      <c r="L36" s="137">
        <f t="shared" si="0"/>
        <v>-402.59999999999997</v>
      </c>
    </row>
    <row r="37" spans="1:12" ht="20.100000000000001" customHeight="1">
      <c r="A37" s="431" t="s">
        <v>140</v>
      </c>
      <c r="B37" s="431"/>
      <c r="C37" s="431"/>
      <c r="D37" s="431"/>
      <c r="E37" s="431"/>
      <c r="F37" s="431"/>
      <c r="G37" s="431"/>
      <c r="H37" s="431"/>
      <c r="I37" s="431"/>
      <c r="J37" s="431"/>
      <c r="K37" s="426">
        <v>13</v>
      </c>
      <c r="L37" s="137">
        <f t="shared" si="0"/>
        <v>0</v>
      </c>
    </row>
    <row r="38" spans="1:12" ht="20.100000000000001" customHeight="1">
      <c r="A38" s="135" t="s">
        <v>237</v>
      </c>
      <c r="B38" s="138"/>
      <c r="C38" s="139">
        <f>SUM(C39:C49)</f>
        <v>0</v>
      </c>
      <c r="D38" s="139">
        <v>7.4</v>
      </c>
      <c r="E38" s="139">
        <v>7.4</v>
      </c>
      <c r="F38" s="139">
        <v>36.6</v>
      </c>
      <c r="G38" s="139">
        <f>F38/4</f>
        <v>9.15</v>
      </c>
      <c r="H38" s="139">
        <f>F38/4</f>
        <v>9.15</v>
      </c>
      <c r="I38" s="139">
        <f>F38/4</f>
        <v>9.15</v>
      </c>
      <c r="J38" s="139">
        <v>9</v>
      </c>
      <c r="K38" s="426"/>
      <c r="L38" s="137">
        <f t="shared" si="0"/>
        <v>36.450000000000003</v>
      </c>
    </row>
    <row r="39" spans="1:12" ht="20.100000000000001" customHeight="1">
      <c r="A39" s="132" t="s">
        <v>146</v>
      </c>
      <c r="B39" s="138">
        <v>3400</v>
      </c>
      <c r="C39" s="139"/>
      <c r="D39" s="142"/>
      <c r="E39" s="142"/>
      <c r="F39" s="142"/>
      <c r="G39" s="142"/>
      <c r="H39" s="142"/>
      <c r="I39" s="142"/>
      <c r="J39" s="142"/>
      <c r="K39" s="426"/>
      <c r="L39" s="137">
        <f t="shared" si="0"/>
        <v>0</v>
      </c>
    </row>
    <row r="40" spans="1:12" ht="20.100000000000001" customHeight="1">
      <c r="A40" s="140" t="s">
        <v>80</v>
      </c>
      <c r="C40" s="142"/>
      <c r="D40" s="142"/>
      <c r="E40" s="142"/>
      <c r="F40" s="142"/>
      <c r="G40" s="142"/>
      <c r="H40" s="142"/>
      <c r="I40" s="142"/>
      <c r="J40" s="142"/>
      <c r="K40" s="426"/>
      <c r="L40" s="137">
        <f t="shared" si="0"/>
        <v>0</v>
      </c>
    </row>
    <row r="41" spans="1:12" ht="20.100000000000001" customHeight="1">
      <c r="A41" s="140" t="s">
        <v>79</v>
      </c>
      <c r="B41" s="138">
        <v>3410</v>
      </c>
      <c r="C41" s="142"/>
      <c r="D41" s="142"/>
      <c r="E41" s="142"/>
      <c r="F41" s="142"/>
      <c r="G41" s="142"/>
      <c r="H41" s="142"/>
      <c r="I41" s="142"/>
      <c r="J41" s="142"/>
      <c r="K41" s="426"/>
      <c r="L41" s="137">
        <f t="shared" si="0"/>
        <v>0</v>
      </c>
    </row>
    <row r="42" spans="1:12" ht="20.100000000000001" customHeight="1">
      <c r="A42" s="140" t="s">
        <v>84</v>
      </c>
      <c r="B42" s="134">
        <v>3420</v>
      </c>
      <c r="C42" s="142"/>
      <c r="D42" s="142"/>
      <c r="E42" s="142"/>
      <c r="F42" s="142"/>
      <c r="G42" s="142"/>
      <c r="H42" s="142"/>
      <c r="I42" s="142"/>
      <c r="J42" s="142"/>
      <c r="K42" s="426"/>
      <c r="L42" s="137">
        <f t="shared" si="0"/>
        <v>0</v>
      </c>
    </row>
    <row r="43" spans="1:12" ht="20.100000000000001" customHeight="1">
      <c r="A43" s="140" t="s">
        <v>112</v>
      </c>
      <c r="B43" s="138">
        <v>3430</v>
      </c>
      <c r="C43" s="142"/>
      <c r="D43" s="142"/>
      <c r="E43" s="142"/>
      <c r="F43" s="142"/>
      <c r="G43" s="142"/>
      <c r="H43" s="142"/>
      <c r="I43" s="142"/>
      <c r="J43" s="142"/>
      <c r="K43" s="426"/>
      <c r="L43" s="137">
        <f t="shared" si="0"/>
        <v>0</v>
      </c>
    </row>
    <row r="44" spans="1:12" ht="20.100000000000001" customHeight="1">
      <c r="A44" s="140" t="s">
        <v>82</v>
      </c>
      <c r="B44" s="138"/>
      <c r="C44" s="142"/>
      <c r="D44" s="142"/>
      <c r="E44" s="142"/>
      <c r="F44" s="142"/>
      <c r="G44" s="142"/>
      <c r="H44" s="142"/>
      <c r="I44" s="142"/>
      <c r="J44" s="142"/>
      <c r="K44" s="426"/>
      <c r="L44" s="137">
        <f t="shared" si="0"/>
        <v>0</v>
      </c>
    </row>
    <row r="45" spans="1:12" ht="20.100000000000001" customHeight="1">
      <c r="A45" s="140" t="s">
        <v>79</v>
      </c>
      <c r="B45" s="134">
        <v>3440</v>
      </c>
      <c r="C45" s="142"/>
      <c r="D45" s="142"/>
      <c r="E45" s="142"/>
      <c r="F45" s="142"/>
      <c r="G45" s="142"/>
      <c r="H45" s="142"/>
      <c r="I45" s="142"/>
      <c r="J45" s="142"/>
      <c r="K45" s="426"/>
      <c r="L45" s="137">
        <f t="shared" si="0"/>
        <v>0</v>
      </c>
    </row>
    <row r="46" spans="1:12" ht="20.100000000000001" customHeight="1">
      <c r="A46" s="140" t="s">
        <v>84</v>
      </c>
      <c r="B46" s="134">
        <v>3450</v>
      </c>
      <c r="C46" s="131"/>
      <c r="D46" s="143"/>
      <c r="E46" s="143"/>
      <c r="F46" s="143"/>
      <c r="G46" s="143"/>
      <c r="H46" s="143"/>
      <c r="I46" s="143"/>
      <c r="J46" s="143"/>
      <c r="K46" s="426"/>
      <c r="L46" s="137">
        <f t="shared" si="0"/>
        <v>0</v>
      </c>
    </row>
    <row r="47" spans="1:12" ht="20.100000000000001" customHeight="1">
      <c r="A47" s="140" t="s">
        <v>112</v>
      </c>
      <c r="B47" s="134">
        <v>3460</v>
      </c>
      <c r="C47" s="143"/>
      <c r="D47" s="143"/>
      <c r="E47" s="143"/>
      <c r="F47" s="143"/>
      <c r="G47" s="143"/>
      <c r="H47" s="143"/>
      <c r="I47" s="143"/>
      <c r="J47" s="143"/>
      <c r="K47" s="426"/>
      <c r="L47" s="137">
        <f t="shared" si="0"/>
        <v>0</v>
      </c>
    </row>
    <row r="48" spans="1:12" ht="20.100000000000001" customHeight="1">
      <c r="A48" s="140" t="s">
        <v>107</v>
      </c>
      <c r="B48" s="134">
        <v>3470</v>
      </c>
      <c r="C48" s="143"/>
      <c r="D48" s="143"/>
      <c r="E48" s="143"/>
      <c r="F48" s="143"/>
      <c r="G48" s="143"/>
      <c r="H48" s="143"/>
      <c r="I48" s="143"/>
      <c r="J48" s="143"/>
      <c r="K48" s="426"/>
      <c r="L48" s="137">
        <f t="shared" si="0"/>
        <v>0</v>
      </c>
    </row>
    <row r="49" spans="1:12" ht="20.100000000000001" customHeight="1">
      <c r="A49" s="140" t="s">
        <v>108</v>
      </c>
      <c r="B49" s="134">
        <v>3480</v>
      </c>
      <c r="C49" s="143"/>
      <c r="D49" s="131">
        <v>7.4</v>
      </c>
      <c r="E49" s="131">
        <v>7.4</v>
      </c>
      <c r="F49" s="131">
        <v>36.6</v>
      </c>
      <c r="G49" s="131">
        <v>9.1999999999999993</v>
      </c>
      <c r="H49" s="131">
        <v>9.1999999999999993</v>
      </c>
      <c r="I49" s="131">
        <v>9.1999999999999993</v>
      </c>
      <c r="J49" s="131">
        <v>9</v>
      </c>
      <c r="K49" s="426"/>
      <c r="L49" s="137">
        <f t="shared" si="0"/>
        <v>36.599999999999994</v>
      </c>
    </row>
    <row r="50" spans="1:12" ht="20.100000000000001" customHeight="1">
      <c r="A50" s="135" t="s">
        <v>238</v>
      </c>
      <c r="B50" s="138"/>
      <c r="C50" s="131">
        <v>5</v>
      </c>
      <c r="D50" s="131">
        <v>20</v>
      </c>
      <c r="E50" s="131">
        <v>20</v>
      </c>
      <c r="F50" s="131">
        <v>159.6</v>
      </c>
      <c r="G50" s="131">
        <v>39.9</v>
      </c>
      <c r="H50" s="131">
        <v>39.9</v>
      </c>
      <c r="I50" s="131">
        <v>39.9</v>
      </c>
      <c r="J50" s="234">
        <v>39.9</v>
      </c>
      <c r="K50" s="426"/>
      <c r="L50" s="137">
        <f t="shared" si="0"/>
        <v>159.6</v>
      </c>
    </row>
    <row r="51" spans="1:12" ht="20.100000000000001" customHeight="1">
      <c r="A51" s="140" t="s">
        <v>249</v>
      </c>
      <c r="B51" s="138">
        <v>3490</v>
      </c>
      <c r="C51" s="131"/>
      <c r="D51" s="143"/>
      <c r="E51" s="143"/>
      <c r="F51" s="143"/>
      <c r="G51" s="143"/>
      <c r="H51" s="143"/>
      <c r="I51" s="143"/>
      <c r="J51" s="143"/>
      <c r="K51" s="426"/>
      <c r="L51" s="137">
        <f t="shared" si="0"/>
        <v>0</v>
      </c>
    </row>
    <row r="52" spans="1:12" ht="20.100000000000001" customHeight="1">
      <c r="A52" s="140" t="s">
        <v>250</v>
      </c>
      <c r="B52" s="138">
        <v>3500</v>
      </c>
      <c r="C52" s="143"/>
      <c r="D52" s="143"/>
      <c r="E52" s="143"/>
      <c r="F52" s="143"/>
      <c r="G52" s="143"/>
      <c r="H52" s="143"/>
      <c r="I52" s="143"/>
      <c r="J52" s="143"/>
      <c r="K52" s="426"/>
      <c r="L52" s="137">
        <f t="shared" si="0"/>
        <v>0</v>
      </c>
    </row>
    <row r="53" spans="1:12" ht="20.100000000000001" customHeight="1">
      <c r="A53" s="140" t="s">
        <v>83</v>
      </c>
      <c r="B53" s="138"/>
      <c r="C53" s="143"/>
      <c r="D53" s="143"/>
      <c r="E53" s="143"/>
      <c r="F53" s="143"/>
      <c r="G53" s="143"/>
      <c r="H53" s="143"/>
      <c r="I53" s="143"/>
      <c r="J53" s="143"/>
      <c r="K53" s="426"/>
      <c r="L53" s="137">
        <f t="shared" si="0"/>
        <v>0</v>
      </c>
    </row>
    <row r="54" spans="1:12" ht="20.100000000000001" customHeight="1">
      <c r="A54" s="140" t="s">
        <v>79</v>
      </c>
      <c r="B54" s="134">
        <v>3510</v>
      </c>
      <c r="C54" s="143"/>
      <c r="D54" s="143"/>
      <c r="E54" s="143"/>
      <c r="F54" s="143"/>
      <c r="G54" s="143"/>
      <c r="H54" s="143"/>
      <c r="I54" s="143"/>
      <c r="J54" s="143"/>
      <c r="K54" s="426"/>
      <c r="L54" s="137">
        <f t="shared" si="0"/>
        <v>0</v>
      </c>
    </row>
    <row r="55" spans="1:12" ht="20.100000000000001" customHeight="1">
      <c r="A55" s="140" t="s">
        <v>84</v>
      </c>
      <c r="B55" s="134">
        <v>3520</v>
      </c>
      <c r="C55" s="143"/>
      <c r="D55" s="143"/>
      <c r="E55" s="143"/>
      <c r="F55" s="143"/>
      <c r="G55" s="143"/>
      <c r="H55" s="143"/>
      <c r="I55" s="143"/>
      <c r="J55" s="143"/>
      <c r="K55" s="426"/>
      <c r="L55" s="137">
        <f t="shared" si="0"/>
        <v>0</v>
      </c>
    </row>
    <row r="56" spans="1:12" ht="20.100000000000001" customHeight="1">
      <c r="A56" s="140" t="s">
        <v>112</v>
      </c>
      <c r="B56" s="134">
        <v>3530</v>
      </c>
      <c r="C56" s="143"/>
      <c r="D56" s="143"/>
      <c r="E56" s="143"/>
      <c r="F56" s="143"/>
      <c r="G56" s="143"/>
      <c r="H56" s="143"/>
      <c r="I56" s="143"/>
      <c r="J56" s="143"/>
      <c r="K56" s="426"/>
      <c r="L56" s="137">
        <f t="shared" si="0"/>
        <v>0</v>
      </c>
    </row>
    <row r="57" spans="1:12" ht="20.100000000000001" customHeight="1">
      <c r="A57" s="140" t="s">
        <v>81</v>
      </c>
      <c r="B57" s="138"/>
      <c r="C57" s="143"/>
      <c r="D57" s="143"/>
      <c r="E57" s="143"/>
      <c r="F57" s="143"/>
      <c r="G57" s="143"/>
      <c r="H57" s="143"/>
      <c r="I57" s="143"/>
      <c r="J57" s="143"/>
      <c r="K57" s="426"/>
      <c r="L57" s="137">
        <f t="shared" si="0"/>
        <v>0</v>
      </c>
    </row>
    <row r="58" spans="1:12" ht="20.100000000000001" customHeight="1">
      <c r="A58" s="140" t="s">
        <v>79</v>
      </c>
      <c r="B58" s="134">
        <v>3540</v>
      </c>
      <c r="C58" s="143"/>
      <c r="D58" s="143"/>
      <c r="E58" s="143"/>
      <c r="F58" s="143"/>
      <c r="G58" s="143"/>
      <c r="H58" s="143"/>
      <c r="I58" s="143"/>
      <c r="J58" s="143"/>
      <c r="K58" s="426"/>
      <c r="L58" s="137">
        <f t="shared" si="0"/>
        <v>0</v>
      </c>
    </row>
    <row r="59" spans="1:12" ht="20.100000000000001" customHeight="1">
      <c r="A59" s="140" t="s">
        <v>84</v>
      </c>
      <c r="B59" s="134">
        <v>3550</v>
      </c>
      <c r="C59" s="131"/>
      <c r="D59" s="131"/>
      <c r="E59" s="131"/>
      <c r="F59" s="131"/>
      <c r="G59" s="131"/>
      <c r="H59" s="131"/>
      <c r="I59" s="131"/>
      <c r="J59" s="131"/>
      <c r="K59" s="426"/>
      <c r="L59" s="137">
        <f t="shared" si="0"/>
        <v>0</v>
      </c>
    </row>
    <row r="60" spans="1:12" ht="20.100000000000001" customHeight="1">
      <c r="A60" s="140" t="s">
        <v>112</v>
      </c>
      <c r="B60" s="134">
        <v>3560</v>
      </c>
      <c r="C60" s="143"/>
      <c r="D60" s="143"/>
      <c r="E60" s="143"/>
      <c r="F60" s="131"/>
      <c r="G60" s="143"/>
      <c r="H60" s="143"/>
      <c r="I60" s="143"/>
      <c r="J60" s="143"/>
      <c r="K60" s="426"/>
      <c r="L60" s="137">
        <f t="shared" si="0"/>
        <v>0</v>
      </c>
    </row>
    <row r="61" spans="1:12" ht="20.100000000000001" customHeight="1">
      <c r="A61" s="140" t="s">
        <v>102</v>
      </c>
      <c r="B61" s="134">
        <v>3570</v>
      </c>
      <c r="C61" s="143">
        <v>5</v>
      </c>
      <c r="D61" s="131">
        <v>20</v>
      </c>
      <c r="E61" s="131">
        <v>20</v>
      </c>
      <c r="F61" s="217">
        <v>159.6</v>
      </c>
      <c r="G61" s="235">
        <v>39.9</v>
      </c>
      <c r="H61" s="218">
        <v>39.9</v>
      </c>
      <c r="I61" s="235">
        <v>39.9</v>
      </c>
      <c r="J61" s="218">
        <v>39.9</v>
      </c>
      <c r="K61" s="426"/>
      <c r="L61" s="137">
        <f t="shared" si="0"/>
        <v>159.6</v>
      </c>
    </row>
    <row r="62" spans="1:12" ht="20.100000000000001" customHeight="1">
      <c r="A62" s="135" t="s">
        <v>141</v>
      </c>
      <c r="B62" s="134">
        <v>3580</v>
      </c>
      <c r="C62" s="217">
        <f>C38-C50</f>
        <v>-5</v>
      </c>
      <c r="D62" s="217">
        <f>D38-D50</f>
        <v>-12.6</v>
      </c>
      <c r="E62" s="217">
        <f>E38-E50</f>
        <v>-12.6</v>
      </c>
      <c r="F62" s="217">
        <f>F38-F50</f>
        <v>-123</v>
      </c>
      <c r="G62" s="217">
        <v>-30.8</v>
      </c>
      <c r="H62" s="217">
        <v>-30.8</v>
      </c>
      <c r="I62" s="217">
        <v>-30.8</v>
      </c>
      <c r="J62" s="217">
        <v>-30.6</v>
      </c>
      <c r="K62" s="426"/>
      <c r="L62" s="137">
        <f t="shared" si="0"/>
        <v>-123</v>
      </c>
    </row>
    <row r="63" spans="1:12" s="144" customFormat="1" ht="20.100000000000001" customHeight="1">
      <c r="A63" s="140" t="s">
        <v>33</v>
      </c>
      <c r="B63" s="134"/>
      <c r="C63" s="143"/>
      <c r="D63" s="143"/>
      <c r="E63" s="143"/>
      <c r="F63" s="219"/>
      <c r="G63" s="219"/>
      <c r="H63" s="219"/>
      <c r="I63" s="219"/>
      <c r="J63" s="219"/>
      <c r="K63" s="426"/>
      <c r="L63" s="137">
        <f t="shared" si="0"/>
        <v>0</v>
      </c>
    </row>
    <row r="64" spans="1:12" s="144" customFormat="1" ht="20.100000000000001" customHeight="1">
      <c r="A64" s="136" t="s">
        <v>34</v>
      </c>
      <c r="B64" s="134">
        <v>3600</v>
      </c>
      <c r="C64" s="67">
        <v>24.8</v>
      </c>
      <c r="D64" s="67">
        <v>50</v>
      </c>
      <c r="E64" s="67">
        <v>24.4</v>
      </c>
      <c r="F64" s="220">
        <v>25</v>
      </c>
      <c r="G64" s="220">
        <v>25</v>
      </c>
      <c r="H64" s="220"/>
      <c r="I64" s="220"/>
      <c r="J64" s="220"/>
      <c r="K64" s="426"/>
      <c r="L64" s="137">
        <f t="shared" si="0"/>
        <v>25</v>
      </c>
    </row>
    <row r="65" spans="1:14" s="144" customFormat="1" ht="20.100000000000001" customHeight="1">
      <c r="A65" s="146" t="s">
        <v>150</v>
      </c>
      <c r="B65" s="134">
        <v>3610</v>
      </c>
      <c r="C65" s="145"/>
      <c r="D65" s="145"/>
      <c r="E65" s="145"/>
      <c r="F65" s="220"/>
      <c r="G65" s="220"/>
      <c r="H65" s="220"/>
      <c r="I65" s="220"/>
      <c r="J65" s="220"/>
      <c r="K65" s="426"/>
      <c r="L65" s="137">
        <f t="shared" si="0"/>
        <v>0</v>
      </c>
    </row>
    <row r="66" spans="1:14" s="144" customFormat="1" ht="20.100000000000001" customHeight="1">
      <c r="A66" s="136" t="s">
        <v>54</v>
      </c>
      <c r="B66" s="134">
        <v>3620</v>
      </c>
      <c r="C66" s="145">
        <v>24.4</v>
      </c>
      <c r="D66" s="145">
        <v>25</v>
      </c>
      <c r="E66" s="145">
        <v>25</v>
      </c>
      <c r="F66" s="220">
        <v>50.8</v>
      </c>
      <c r="G66" s="220"/>
      <c r="H66" s="220"/>
      <c r="I66" s="220"/>
      <c r="J66" s="220"/>
      <c r="K66" s="426"/>
      <c r="L66" s="137">
        <f t="shared" si="0"/>
        <v>0</v>
      </c>
    </row>
    <row r="67" spans="1:14" s="144" customFormat="1" ht="20.100000000000001" customHeight="1">
      <c r="A67" s="136" t="s">
        <v>35</v>
      </c>
      <c r="B67" s="134">
        <v>3630</v>
      </c>
      <c r="C67" s="145">
        <f t="shared" ref="C67:J67" si="2">C19+C36+C62</f>
        <v>32766.400000000001</v>
      </c>
      <c r="D67" s="145">
        <f t="shared" si="2"/>
        <v>40114.5</v>
      </c>
      <c r="E67" s="145">
        <f t="shared" si="2"/>
        <v>40114.5</v>
      </c>
      <c r="F67" s="145">
        <f t="shared" si="2"/>
        <v>36593.313439999998</v>
      </c>
      <c r="G67" s="145">
        <f t="shared" si="2"/>
        <v>9248.9283599999999</v>
      </c>
      <c r="H67" s="145">
        <f t="shared" si="2"/>
        <v>9114.7283599999992</v>
      </c>
      <c r="I67" s="145">
        <f t="shared" si="2"/>
        <v>9114.7283599999992</v>
      </c>
      <c r="J67" s="145">
        <f t="shared" si="2"/>
        <v>9114.9283599999981</v>
      </c>
      <c r="K67" s="426"/>
      <c r="L67" s="137">
        <f t="shared" si="0"/>
        <v>36593.313439999998</v>
      </c>
      <c r="N67" s="244">
        <f>F67-L67</f>
        <v>0</v>
      </c>
    </row>
    <row r="68" spans="1:14" s="144" customFormat="1" ht="20.100000000000001" customHeight="1">
      <c r="A68" s="124"/>
      <c r="B68" s="147"/>
      <c r="C68" s="236"/>
      <c r="D68" s="236"/>
      <c r="E68" s="149"/>
      <c r="F68" s="150"/>
      <c r="G68" s="149"/>
      <c r="H68" s="149"/>
      <c r="I68" s="149"/>
      <c r="J68" s="149"/>
      <c r="K68" s="426"/>
    </row>
    <row r="69" spans="1:14" s="144" customFormat="1" ht="20.100000000000001" customHeight="1">
      <c r="A69" s="124"/>
      <c r="B69" s="147"/>
      <c r="C69" s="148"/>
      <c r="D69" s="149"/>
      <c r="E69" s="149"/>
      <c r="F69" s="150"/>
      <c r="G69" s="149"/>
      <c r="H69" s="149"/>
      <c r="I69" s="149"/>
      <c r="J69" s="149"/>
      <c r="K69" s="426"/>
    </row>
    <row r="70" spans="1:14" s="144" customFormat="1" ht="20.100000000000001" customHeight="1">
      <c r="A70" s="124"/>
      <c r="B70" s="147"/>
      <c r="C70" s="148"/>
      <c r="D70" s="149"/>
      <c r="E70" s="149"/>
      <c r="F70" s="150"/>
      <c r="G70" s="149"/>
      <c r="H70" s="149"/>
      <c r="I70" s="149"/>
      <c r="J70" s="149"/>
      <c r="K70" s="426"/>
    </row>
    <row r="71" spans="1:14" s="154" customFormat="1" ht="20.100000000000001" customHeight="1">
      <c r="A71" s="151" t="s">
        <v>306</v>
      </c>
      <c r="B71" s="152"/>
      <c r="C71" s="432" t="s">
        <v>95</v>
      </c>
      <c r="D71" s="433"/>
      <c r="E71" s="433"/>
      <c r="F71" s="433"/>
      <c r="G71" s="153"/>
      <c r="H71" s="434" t="s">
        <v>307</v>
      </c>
      <c r="I71" s="434"/>
      <c r="J71" s="434"/>
      <c r="K71" s="426"/>
    </row>
    <row r="72" spans="1:14" ht="20.100000000000001" customHeight="1">
      <c r="A72" s="155" t="s">
        <v>242</v>
      </c>
      <c r="B72" s="154"/>
      <c r="C72" s="427" t="s">
        <v>71</v>
      </c>
      <c r="D72" s="427"/>
      <c r="E72" s="427"/>
      <c r="F72" s="427"/>
      <c r="G72" s="156"/>
      <c r="H72" s="428" t="s">
        <v>93</v>
      </c>
      <c r="I72" s="428"/>
      <c r="J72" s="428"/>
      <c r="K72" s="426"/>
    </row>
    <row r="73" spans="1:14">
      <c r="C73" s="157"/>
    </row>
    <row r="74" spans="1:14">
      <c r="C74" s="157"/>
    </row>
    <row r="75" spans="1:14">
      <c r="C75" s="157"/>
    </row>
    <row r="76" spans="1:14">
      <c r="C76" s="157"/>
    </row>
    <row r="77" spans="1:14">
      <c r="C77" s="157"/>
    </row>
    <row r="78" spans="1:14">
      <c r="C78" s="157"/>
    </row>
    <row r="79" spans="1:14">
      <c r="C79" s="157"/>
    </row>
    <row r="80" spans="1:14">
      <c r="C80" s="157"/>
    </row>
    <row r="81" spans="3:3">
      <c r="C81" s="157"/>
    </row>
    <row r="82" spans="3:3">
      <c r="C82" s="157"/>
    </row>
    <row r="83" spans="3:3">
      <c r="C83" s="157"/>
    </row>
    <row r="84" spans="3:3">
      <c r="C84" s="157"/>
    </row>
    <row r="85" spans="3:3">
      <c r="C85" s="157"/>
    </row>
    <row r="86" spans="3:3">
      <c r="C86" s="157"/>
    </row>
    <row r="87" spans="3:3">
      <c r="C87" s="157"/>
    </row>
    <row r="88" spans="3:3">
      <c r="C88" s="157"/>
    </row>
    <row r="89" spans="3:3">
      <c r="C89" s="157"/>
    </row>
    <row r="90" spans="3:3">
      <c r="C90" s="157"/>
    </row>
    <row r="91" spans="3:3">
      <c r="C91" s="157"/>
    </row>
    <row r="92" spans="3:3">
      <c r="C92" s="157"/>
    </row>
    <row r="93" spans="3:3">
      <c r="C93" s="157"/>
    </row>
    <row r="94" spans="3:3">
      <c r="C94" s="157"/>
    </row>
    <row r="95" spans="3:3">
      <c r="C95" s="157"/>
    </row>
    <row r="96" spans="3:3">
      <c r="C96" s="157"/>
    </row>
    <row r="97" spans="3:3">
      <c r="C97" s="157"/>
    </row>
    <row r="98" spans="3:3">
      <c r="C98" s="157"/>
    </row>
    <row r="99" spans="3:3">
      <c r="C99" s="157"/>
    </row>
    <row r="100" spans="3:3">
      <c r="C100" s="157"/>
    </row>
    <row r="101" spans="3:3">
      <c r="C101" s="157"/>
    </row>
    <row r="102" spans="3:3">
      <c r="C102" s="157"/>
    </row>
    <row r="103" spans="3:3">
      <c r="C103" s="157"/>
    </row>
  </sheetData>
  <mergeCells count="17">
    <mergeCell ref="C4:C5"/>
    <mergeCell ref="D4:D5"/>
    <mergeCell ref="E4:E5"/>
    <mergeCell ref="F4:F5"/>
    <mergeCell ref="K1:K36"/>
    <mergeCell ref="K37:K72"/>
    <mergeCell ref="C72:F72"/>
    <mergeCell ref="H72:J72"/>
    <mergeCell ref="A20:J20"/>
    <mergeCell ref="A7:J7"/>
    <mergeCell ref="A37:J37"/>
    <mergeCell ref="C71:F71"/>
    <mergeCell ref="H71:J71"/>
    <mergeCell ref="A2:J2"/>
    <mergeCell ref="G4:J4"/>
    <mergeCell ref="A4:A5"/>
    <mergeCell ref="B4:B5"/>
  </mergeCells>
  <phoneticPr fontId="3" type="noConversion"/>
  <pageMargins left="1.1811023622047245" right="0.39370078740157483" top="0.78740157480314965" bottom="0.78740157480314965" header="0.19685039370078741" footer="0.23622047244094491"/>
  <pageSetup paperSize="9" scale="54" orientation="landscape" r:id="rId1"/>
  <headerFooter alignWithMargins="0"/>
  <rowBreaks count="1" manualBreakCount="1">
    <brk id="3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Q183"/>
  <sheetViews>
    <sheetView zoomScale="75" zoomScaleNormal="75" zoomScaleSheetLayoutView="50" workbookViewId="0">
      <selection activeCell="F9" sqref="F9"/>
    </sheetView>
  </sheetViews>
  <sheetFormatPr defaultColWidth="9.140625" defaultRowHeight="18.75"/>
  <cols>
    <col min="1" max="1" width="80.140625" style="3" customWidth="1"/>
    <col min="2" max="2" width="9.85546875" style="13" customWidth="1"/>
    <col min="3" max="5" width="19.42578125" style="13" customWidth="1"/>
    <col min="6" max="10" width="19.42578125" style="3" customWidth="1"/>
    <col min="11" max="11" width="9.5703125" style="3" customWidth="1"/>
    <col min="12" max="12" width="9.85546875" style="3" customWidth="1"/>
    <col min="13" max="16384" width="9.140625" style="3"/>
  </cols>
  <sheetData>
    <row r="1" spans="1:17" ht="18.75" customHeight="1">
      <c r="I1" s="3" t="s">
        <v>279</v>
      </c>
      <c r="K1" s="442">
        <v>14</v>
      </c>
    </row>
    <row r="2" spans="1:17">
      <c r="A2" s="381" t="s">
        <v>185</v>
      </c>
      <c r="B2" s="381"/>
      <c r="C2" s="381"/>
      <c r="D2" s="381"/>
      <c r="E2" s="381"/>
      <c r="F2" s="381"/>
      <c r="G2" s="381"/>
      <c r="H2" s="381"/>
      <c r="I2" s="381"/>
      <c r="J2" s="381"/>
      <c r="K2" s="442"/>
    </row>
    <row r="3" spans="1:17">
      <c r="A3" s="210"/>
      <c r="B3" s="210"/>
      <c r="C3" s="210"/>
      <c r="D3" s="210"/>
      <c r="E3" s="210"/>
      <c r="F3" s="210">
        <v>2020</v>
      </c>
      <c r="G3" s="210"/>
      <c r="H3" s="210"/>
      <c r="I3" s="210"/>
      <c r="J3" s="210"/>
      <c r="K3" s="442"/>
    </row>
    <row r="4" spans="1:17" ht="43.5" customHeight="1">
      <c r="A4" s="421" t="s">
        <v>218</v>
      </c>
      <c r="B4" s="443" t="s">
        <v>15</v>
      </c>
      <c r="C4" s="443" t="s">
        <v>30</v>
      </c>
      <c r="D4" s="443" t="s">
        <v>36</v>
      </c>
      <c r="E4" s="423" t="s">
        <v>147</v>
      </c>
      <c r="F4" s="443" t="s">
        <v>19</v>
      </c>
      <c r="G4" s="443" t="s">
        <v>173</v>
      </c>
      <c r="H4" s="443"/>
      <c r="I4" s="443"/>
      <c r="J4" s="443"/>
      <c r="K4" s="442"/>
    </row>
    <row r="5" spans="1:17" ht="56.25" customHeight="1">
      <c r="A5" s="421"/>
      <c r="B5" s="443"/>
      <c r="C5" s="443"/>
      <c r="D5" s="443"/>
      <c r="E5" s="423"/>
      <c r="F5" s="443"/>
      <c r="G5" s="11" t="s">
        <v>174</v>
      </c>
      <c r="H5" s="11" t="s">
        <v>175</v>
      </c>
      <c r="I5" s="11" t="s">
        <v>176</v>
      </c>
      <c r="J5" s="11" t="s">
        <v>68</v>
      </c>
      <c r="K5" s="442"/>
    </row>
    <row r="6" spans="1:17" ht="18" customHeight="1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442"/>
    </row>
    <row r="7" spans="1:17" s="5" customFormat="1" ht="42.75" customHeight="1">
      <c r="A7" s="8" t="s">
        <v>74</v>
      </c>
      <c r="B7" s="40">
        <v>4000</v>
      </c>
      <c r="C7" s="49">
        <f t="shared" ref="C7:J7" si="0">C9</f>
        <v>104</v>
      </c>
      <c r="D7" s="49">
        <f t="shared" si="0"/>
        <v>355.8</v>
      </c>
      <c r="E7" s="49">
        <f t="shared" si="0"/>
        <v>355.8</v>
      </c>
      <c r="F7" s="49">
        <f t="shared" si="0"/>
        <v>356.4</v>
      </c>
      <c r="G7" s="49">
        <f t="shared" si="0"/>
        <v>0</v>
      </c>
      <c r="H7" s="49">
        <f t="shared" si="0"/>
        <v>200</v>
      </c>
      <c r="I7" s="49">
        <f t="shared" si="0"/>
        <v>156.4</v>
      </c>
      <c r="J7" s="49">
        <f t="shared" si="0"/>
        <v>0</v>
      </c>
      <c r="K7" s="442"/>
    </row>
    <row r="8" spans="1:17" ht="20.100000000000001" customHeight="1">
      <c r="A8" s="8" t="s">
        <v>1</v>
      </c>
      <c r="B8" s="41" t="s">
        <v>195</v>
      </c>
      <c r="C8" s="49"/>
      <c r="D8" s="49"/>
      <c r="E8" s="49"/>
      <c r="F8" s="9"/>
      <c r="G8" s="9"/>
      <c r="H8" s="9"/>
      <c r="I8" s="9"/>
      <c r="J8" s="9"/>
      <c r="K8" s="442"/>
    </row>
    <row r="9" spans="1:17" ht="20.100000000000001" customHeight="1">
      <c r="A9" s="8" t="s">
        <v>2</v>
      </c>
      <c r="B9" s="40">
        <v>4020</v>
      </c>
      <c r="C9" s="49">
        <v>104</v>
      </c>
      <c r="D9" s="49">
        <v>355.8</v>
      </c>
      <c r="E9" s="49">
        <v>355.8</v>
      </c>
      <c r="F9" s="9">
        <v>356.4</v>
      </c>
      <c r="G9" s="51">
        <v>0</v>
      </c>
      <c r="H9" s="9">
        <v>200</v>
      </c>
      <c r="I9" s="9">
        <v>156.4</v>
      </c>
      <c r="J9" s="51">
        <v>0</v>
      </c>
      <c r="K9" s="442"/>
      <c r="Q9" s="12"/>
    </row>
    <row r="10" spans="1:17" ht="20.100000000000001" customHeight="1">
      <c r="A10" s="8" t="s">
        <v>29</v>
      </c>
      <c r="B10" s="41">
        <v>4030</v>
      </c>
      <c r="C10" s="49"/>
      <c r="D10" s="49"/>
      <c r="E10" s="49"/>
      <c r="F10" s="49"/>
      <c r="G10" s="9" t="s">
        <v>300</v>
      </c>
      <c r="H10" s="9" t="s">
        <v>300</v>
      </c>
      <c r="I10" s="9" t="s">
        <v>300</v>
      </c>
      <c r="J10" s="9" t="s">
        <v>300</v>
      </c>
      <c r="K10" s="442"/>
      <c r="P10" s="12"/>
    </row>
    <row r="11" spans="1:17" ht="20.100000000000001" customHeight="1">
      <c r="A11" s="8" t="s">
        <v>3</v>
      </c>
      <c r="B11" s="40">
        <v>4040</v>
      </c>
      <c r="C11" s="49"/>
      <c r="D11" s="49"/>
      <c r="E11" s="49"/>
      <c r="F11" s="9"/>
      <c r="G11" s="9"/>
      <c r="H11" s="9"/>
      <c r="I11" s="9"/>
      <c r="J11" s="9"/>
      <c r="K11" s="442"/>
    </row>
    <row r="12" spans="1:17" ht="42.75" customHeight="1">
      <c r="A12" s="8" t="s">
        <v>65</v>
      </c>
      <c r="B12" s="41">
        <v>4050</v>
      </c>
      <c r="C12" s="49"/>
      <c r="D12" s="49"/>
      <c r="E12" s="49"/>
      <c r="F12" s="9"/>
      <c r="G12" s="9"/>
      <c r="H12" s="9"/>
      <c r="I12" s="9"/>
      <c r="J12" s="9"/>
      <c r="K12" s="442"/>
    </row>
    <row r="13" spans="1:17" ht="20.100000000000001" customHeight="1">
      <c r="B13" s="3"/>
      <c r="C13" s="3"/>
      <c r="D13" s="3"/>
      <c r="E13" s="3"/>
      <c r="F13" s="38"/>
      <c r="G13" s="38"/>
      <c r="H13" s="38"/>
      <c r="I13" s="38"/>
      <c r="J13" s="38"/>
      <c r="K13" s="442"/>
    </row>
    <row r="14" spans="1:17" ht="20.100000000000001" customHeight="1">
      <c r="B14" s="3"/>
      <c r="C14" s="3"/>
      <c r="D14" s="3"/>
      <c r="E14" s="3"/>
      <c r="F14" s="38"/>
      <c r="G14" s="38"/>
      <c r="H14" s="38"/>
      <c r="I14" s="38"/>
      <c r="J14" s="38"/>
      <c r="K14" s="442"/>
    </row>
    <row r="15" spans="1:17" s="2" customFormat="1" ht="20.100000000000001" customHeight="1">
      <c r="A15" s="4"/>
      <c r="C15" s="3"/>
      <c r="D15" s="3"/>
      <c r="E15" s="3"/>
      <c r="F15" s="3"/>
      <c r="G15" s="3"/>
      <c r="H15" s="3"/>
      <c r="I15" s="3"/>
      <c r="J15" s="3"/>
      <c r="K15" s="442"/>
    </row>
    <row r="16" spans="1:17" ht="20.100000000000001" customHeight="1">
      <c r="A16" s="28" t="s">
        <v>290</v>
      </c>
      <c r="B16" s="1"/>
      <c r="C16" s="444" t="s">
        <v>95</v>
      </c>
      <c r="D16" s="445"/>
      <c r="E16" s="445"/>
      <c r="F16" s="445"/>
      <c r="G16" s="10"/>
      <c r="H16" s="438" t="s">
        <v>291</v>
      </c>
      <c r="I16" s="439"/>
      <c r="J16" s="439"/>
      <c r="K16" s="442"/>
    </row>
    <row r="17" spans="1:11" s="2" customFormat="1" ht="20.100000000000001" customHeight="1">
      <c r="A17" s="13" t="s">
        <v>70</v>
      </c>
      <c r="B17" s="3"/>
      <c r="C17" s="440" t="s">
        <v>71</v>
      </c>
      <c r="D17" s="440"/>
      <c r="E17" s="440"/>
      <c r="F17" s="440"/>
      <c r="G17" s="14"/>
      <c r="H17" s="441" t="s">
        <v>93</v>
      </c>
      <c r="I17" s="441"/>
      <c r="J17" s="441"/>
      <c r="K17" s="442"/>
    </row>
    <row r="18" spans="1:11">
      <c r="A18" s="24"/>
      <c r="K18" s="442"/>
    </row>
    <row r="19" spans="1:11">
      <c r="A19" s="24"/>
      <c r="K19" s="442"/>
    </row>
    <row r="20" spans="1:11">
      <c r="A20" s="24"/>
      <c r="K20" s="442"/>
    </row>
    <row r="21" spans="1:11">
      <c r="A21" s="24"/>
      <c r="K21" s="442"/>
    </row>
    <row r="22" spans="1:11">
      <c r="A22" s="24"/>
      <c r="K22" s="442"/>
    </row>
    <row r="23" spans="1:11">
      <c r="A23" s="24"/>
      <c r="K23" s="442"/>
    </row>
    <row r="24" spans="1:11">
      <c r="A24" s="24"/>
      <c r="K24" s="442"/>
    </row>
    <row r="25" spans="1:11">
      <c r="A25" s="24"/>
      <c r="K25" s="442"/>
    </row>
    <row r="26" spans="1:11">
      <c r="A26" s="24"/>
      <c r="K26" s="442"/>
    </row>
    <row r="27" spans="1:11">
      <c r="A27" s="24"/>
      <c r="K27" s="442"/>
    </row>
    <row r="28" spans="1:11">
      <c r="A28" s="24"/>
      <c r="K28" s="442"/>
    </row>
    <row r="29" spans="1:11">
      <c r="A29" s="24"/>
      <c r="K29" s="442"/>
    </row>
    <row r="30" spans="1:11">
      <c r="A30" s="24"/>
      <c r="K30" s="442"/>
    </row>
    <row r="31" spans="1:11">
      <c r="A31" s="24"/>
      <c r="K31" s="442"/>
    </row>
    <row r="32" spans="1:11">
      <c r="A32" s="24"/>
      <c r="K32" s="442"/>
    </row>
    <row r="33" spans="1:11">
      <c r="A33" s="24"/>
      <c r="K33" s="442"/>
    </row>
    <row r="34" spans="1:11">
      <c r="A34" s="24"/>
      <c r="K34" s="442"/>
    </row>
    <row r="35" spans="1:11">
      <c r="A35" s="24"/>
      <c r="K35" s="442"/>
    </row>
    <row r="36" spans="1:11">
      <c r="A36" s="24"/>
      <c r="K36" s="442"/>
    </row>
    <row r="37" spans="1:11">
      <c r="A37" s="24"/>
      <c r="K37" s="442"/>
    </row>
    <row r="38" spans="1:11">
      <c r="A38" s="24"/>
      <c r="K38" s="442"/>
    </row>
    <row r="39" spans="1:11">
      <c r="A39" s="24"/>
      <c r="K39" s="442"/>
    </row>
    <row r="40" spans="1:11">
      <c r="A40" s="24"/>
      <c r="K40" s="442"/>
    </row>
    <row r="41" spans="1:11">
      <c r="A41" s="24"/>
      <c r="K41" s="442"/>
    </row>
    <row r="42" spans="1:11">
      <c r="A42" s="24"/>
      <c r="K42" s="442"/>
    </row>
    <row r="43" spans="1:11">
      <c r="A43" s="24"/>
      <c r="K43" s="442"/>
    </row>
    <row r="44" spans="1:11">
      <c r="A44" s="24"/>
      <c r="K44" s="442"/>
    </row>
    <row r="45" spans="1:11">
      <c r="A45" s="24"/>
      <c r="K45" s="442"/>
    </row>
    <row r="46" spans="1:11">
      <c r="A46" s="24"/>
    </row>
    <row r="47" spans="1:11">
      <c r="A47" s="24"/>
    </row>
    <row r="48" spans="1:11">
      <c r="A48" s="24"/>
    </row>
    <row r="49" spans="1:1">
      <c r="A49" s="24"/>
    </row>
    <row r="50" spans="1:1">
      <c r="A50" s="24"/>
    </row>
    <row r="51" spans="1:1">
      <c r="A51" s="24"/>
    </row>
    <row r="52" spans="1:1">
      <c r="A52" s="24"/>
    </row>
    <row r="53" spans="1:1">
      <c r="A53" s="24"/>
    </row>
    <row r="54" spans="1:1">
      <c r="A54" s="24"/>
    </row>
    <row r="55" spans="1:1">
      <c r="A55" s="24"/>
    </row>
    <row r="56" spans="1:1">
      <c r="A56" s="24"/>
    </row>
    <row r="57" spans="1:1">
      <c r="A57" s="24"/>
    </row>
    <row r="58" spans="1:1">
      <c r="A58" s="24"/>
    </row>
    <row r="59" spans="1:1">
      <c r="A59" s="24"/>
    </row>
    <row r="60" spans="1:1">
      <c r="A60" s="24"/>
    </row>
    <row r="61" spans="1:1">
      <c r="A61" s="24"/>
    </row>
    <row r="62" spans="1:1">
      <c r="A62" s="24"/>
    </row>
    <row r="63" spans="1:1">
      <c r="A63" s="24"/>
    </row>
    <row r="64" spans="1:1">
      <c r="A64" s="24"/>
    </row>
    <row r="65" spans="1:1">
      <c r="A65" s="24"/>
    </row>
    <row r="66" spans="1:1">
      <c r="A66" s="24"/>
    </row>
    <row r="67" spans="1:1">
      <c r="A67" s="24"/>
    </row>
    <row r="68" spans="1:1">
      <c r="A68" s="24"/>
    </row>
    <row r="69" spans="1:1">
      <c r="A69" s="24"/>
    </row>
    <row r="70" spans="1:1">
      <c r="A70" s="24"/>
    </row>
    <row r="71" spans="1:1">
      <c r="A71" s="24"/>
    </row>
    <row r="72" spans="1:1">
      <c r="A72" s="24"/>
    </row>
    <row r="73" spans="1:1">
      <c r="A73" s="24"/>
    </row>
    <row r="74" spans="1:1">
      <c r="A74" s="24"/>
    </row>
    <row r="75" spans="1:1">
      <c r="A75" s="24"/>
    </row>
    <row r="76" spans="1:1">
      <c r="A76" s="24"/>
    </row>
    <row r="77" spans="1:1">
      <c r="A77" s="24"/>
    </row>
    <row r="78" spans="1:1">
      <c r="A78" s="24"/>
    </row>
    <row r="79" spans="1:1">
      <c r="A79" s="24"/>
    </row>
    <row r="80" spans="1:1">
      <c r="A80" s="24"/>
    </row>
    <row r="81" spans="1:1">
      <c r="A81" s="24"/>
    </row>
    <row r="82" spans="1:1">
      <c r="A82" s="24"/>
    </row>
    <row r="83" spans="1:1">
      <c r="A83" s="24"/>
    </row>
    <row r="84" spans="1:1">
      <c r="A84" s="24"/>
    </row>
    <row r="85" spans="1:1">
      <c r="A85" s="24"/>
    </row>
    <row r="86" spans="1:1">
      <c r="A86" s="24"/>
    </row>
    <row r="87" spans="1:1">
      <c r="A87" s="24"/>
    </row>
    <row r="88" spans="1:1">
      <c r="A88" s="24"/>
    </row>
    <row r="89" spans="1:1">
      <c r="A89" s="24"/>
    </row>
    <row r="90" spans="1:1">
      <c r="A90" s="24"/>
    </row>
    <row r="91" spans="1:1">
      <c r="A91" s="24"/>
    </row>
    <row r="92" spans="1:1">
      <c r="A92" s="24"/>
    </row>
    <row r="93" spans="1:1">
      <c r="A93" s="24"/>
    </row>
    <row r="94" spans="1:1">
      <c r="A94" s="24"/>
    </row>
    <row r="95" spans="1:1">
      <c r="A95" s="24"/>
    </row>
    <row r="96" spans="1:1">
      <c r="A96" s="24"/>
    </row>
    <row r="97" spans="1:1">
      <c r="A97" s="24"/>
    </row>
    <row r="98" spans="1:1">
      <c r="A98" s="24"/>
    </row>
    <row r="99" spans="1:1">
      <c r="A99" s="24"/>
    </row>
    <row r="100" spans="1:1">
      <c r="A100" s="24"/>
    </row>
    <row r="101" spans="1:1">
      <c r="A101" s="24"/>
    </row>
    <row r="102" spans="1:1">
      <c r="A102" s="24"/>
    </row>
    <row r="103" spans="1:1">
      <c r="A103" s="24"/>
    </row>
    <row r="104" spans="1:1">
      <c r="A104" s="24"/>
    </row>
    <row r="105" spans="1:1">
      <c r="A105" s="24"/>
    </row>
    <row r="106" spans="1:1">
      <c r="A106" s="24"/>
    </row>
    <row r="107" spans="1:1">
      <c r="A107" s="24"/>
    </row>
    <row r="108" spans="1:1">
      <c r="A108" s="24"/>
    </row>
    <row r="109" spans="1:1">
      <c r="A109" s="24"/>
    </row>
    <row r="110" spans="1:1">
      <c r="A110" s="24"/>
    </row>
    <row r="111" spans="1:1">
      <c r="A111" s="24"/>
    </row>
    <row r="112" spans="1:1">
      <c r="A112" s="24"/>
    </row>
    <row r="113" spans="1:1">
      <c r="A113" s="24"/>
    </row>
    <row r="114" spans="1:1">
      <c r="A114" s="24"/>
    </row>
    <row r="115" spans="1:1">
      <c r="A115" s="24"/>
    </row>
    <row r="116" spans="1:1">
      <c r="A116" s="24"/>
    </row>
    <row r="117" spans="1:1">
      <c r="A117" s="24"/>
    </row>
    <row r="118" spans="1:1">
      <c r="A118" s="24"/>
    </row>
    <row r="119" spans="1:1">
      <c r="A119" s="24"/>
    </row>
    <row r="120" spans="1:1">
      <c r="A120" s="24"/>
    </row>
    <row r="121" spans="1:1">
      <c r="A121" s="24"/>
    </row>
    <row r="122" spans="1:1">
      <c r="A122" s="24"/>
    </row>
    <row r="123" spans="1:1">
      <c r="A123" s="24"/>
    </row>
    <row r="124" spans="1:1">
      <c r="A124" s="24"/>
    </row>
    <row r="125" spans="1:1">
      <c r="A125" s="24"/>
    </row>
    <row r="126" spans="1:1">
      <c r="A126" s="24"/>
    </row>
    <row r="127" spans="1:1">
      <c r="A127" s="24"/>
    </row>
    <row r="128" spans="1:1">
      <c r="A128" s="24"/>
    </row>
    <row r="129" spans="1:1">
      <c r="A129" s="24"/>
    </row>
    <row r="130" spans="1:1">
      <c r="A130" s="24"/>
    </row>
    <row r="131" spans="1:1">
      <c r="A131" s="24"/>
    </row>
    <row r="132" spans="1:1">
      <c r="A132" s="24"/>
    </row>
    <row r="133" spans="1:1">
      <c r="A133" s="24"/>
    </row>
    <row r="134" spans="1:1">
      <c r="A134" s="24"/>
    </row>
    <row r="135" spans="1:1">
      <c r="A135" s="24"/>
    </row>
    <row r="136" spans="1:1">
      <c r="A136" s="24"/>
    </row>
    <row r="137" spans="1:1">
      <c r="A137" s="24"/>
    </row>
    <row r="138" spans="1:1">
      <c r="A138" s="24"/>
    </row>
    <row r="139" spans="1:1">
      <c r="A139" s="24"/>
    </row>
    <row r="140" spans="1:1">
      <c r="A140" s="24"/>
    </row>
    <row r="141" spans="1:1">
      <c r="A141" s="24"/>
    </row>
    <row r="142" spans="1:1">
      <c r="A142" s="24"/>
    </row>
    <row r="143" spans="1:1">
      <c r="A143" s="24"/>
    </row>
    <row r="144" spans="1:1">
      <c r="A144" s="24"/>
    </row>
    <row r="145" spans="1:1">
      <c r="A145" s="24"/>
    </row>
    <row r="146" spans="1:1">
      <c r="A146" s="24"/>
    </row>
    <row r="147" spans="1:1">
      <c r="A147" s="24"/>
    </row>
    <row r="148" spans="1:1">
      <c r="A148" s="24"/>
    </row>
    <row r="149" spans="1:1">
      <c r="A149" s="24"/>
    </row>
    <row r="150" spans="1:1">
      <c r="A150" s="24"/>
    </row>
    <row r="151" spans="1:1">
      <c r="A151" s="24"/>
    </row>
    <row r="152" spans="1:1">
      <c r="A152" s="24"/>
    </row>
    <row r="153" spans="1:1">
      <c r="A153" s="24"/>
    </row>
    <row r="154" spans="1:1">
      <c r="A154" s="24"/>
    </row>
    <row r="155" spans="1:1">
      <c r="A155" s="24"/>
    </row>
    <row r="156" spans="1:1">
      <c r="A156" s="24"/>
    </row>
    <row r="157" spans="1:1">
      <c r="A157" s="24"/>
    </row>
    <row r="158" spans="1:1">
      <c r="A158" s="24"/>
    </row>
    <row r="159" spans="1:1">
      <c r="A159" s="24"/>
    </row>
    <row r="160" spans="1:1">
      <c r="A160" s="24"/>
    </row>
    <row r="161" spans="1:1">
      <c r="A161" s="24"/>
    </row>
    <row r="162" spans="1:1">
      <c r="A162" s="24"/>
    </row>
    <row r="163" spans="1:1">
      <c r="A163" s="24"/>
    </row>
    <row r="164" spans="1:1">
      <c r="A164" s="24"/>
    </row>
    <row r="165" spans="1:1">
      <c r="A165" s="24"/>
    </row>
    <row r="166" spans="1:1">
      <c r="A166" s="24"/>
    </row>
    <row r="167" spans="1:1">
      <c r="A167" s="24"/>
    </row>
    <row r="168" spans="1:1">
      <c r="A168" s="24"/>
    </row>
    <row r="169" spans="1:1">
      <c r="A169" s="24"/>
    </row>
    <row r="170" spans="1:1">
      <c r="A170" s="24"/>
    </row>
    <row r="171" spans="1:1">
      <c r="A171" s="24"/>
    </row>
    <row r="172" spans="1:1">
      <c r="A172" s="24"/>
    </row>
    <row r="173" spans="1:1">
      <c r="A173" s="24"/>
    </row>
    <row r="174" spans="1:1">
      <c r="A174" s="24"/>
    </row>
    <row r="175" spans="1:1">
      <c r="A175" s="24"/>
    </row>
    <row r="176" spans="1:1">
      <c r="A176" s="24"/>
    </row>
    <row r="177" spans="1:1">
      <c r="A177" s="24"/>
    </row>
    <row r="178" spans="1:1">
      <c r="A178" s="24"/>
    </row>
    <row r="179" spans="1:1">
      <c r="A179" s="24"/>
    </row>
    <row r="180" spans="1:1">
      <c r="A180" s="24"/>
    </row>
    <row r="181" spans="1:1">
      <c r="A181" s="24"/>
    </row>
    <row r="182" spans="1:1">
      <c r="A182" s="24"/>
    </row>
    <row r="183" spans="1:1">
      <c r="A183" s="24"/>
    </row>
  </sheetData>
  <mergeCells count="13">
    <mergeCell ref="H16:J16"/>
    <mergeCell ref="C17:F17"/>
    <mergeCell ref="H17:J17"/>
    <mergeCell ref="K1:K45"/>
    <mergeCell ref="A4:A5"/>
    <mergeCell ref="A2:J2"/>
    <mergeCell ref="B4:B5"/>
    <mergeCell ref="C4:C5"/>
    <mergeCell ref="D4:D5"/>
    <mergeCell ref="F4:F5"/>
    <mergeCell ref="G4:J4"/>
    <mergeCell ref="E4:E5"/>
    <mergeCell ref="C16:F16"/>
  </mergeCells>
  <phoneticPr fontId="0" type="noConversion"/>
  <pageMargins left="1.1811023622047245" right="0.39370078740157483" top="0.78740157480314965" bottom="0.78740157480314965" header="0.27559055118110237" footer="0.31496062992125984"/>
  <pageSetup paperSize="9" scale="51" firstPageNumber="9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27"/>
  <sheetViews>
    <sheetView topLeftCell="A12" zoomScale="75" zoomScaleNormal="75" zoomScaleSheetLayoutView="75" workbookViewId="0">
      <selection activeCell="G21" sqref="G21"/>
    </sheetView>
  </sheetViews>
  <sheetFormatPr defaultColWidth="9.140625" defaultRowHeight="12.75"/>
  <cols>
    <col min="1" max="1" width="86.85546875" style="15" customWidth="1"/>
    <col min="2" max="2" width="19.42578125" style="15" customWidth="1"/>
    <col min="3" max="3" width="25" style="15" customWidth="1"/>
    <col min="4" max="4" width="20.7109375" style="15" customWidth="1"/>
    <col min="5" max="5" width="22.140625" style="15" customWidth="1"/>
    <col min="6" max="6" width="21" style="15" customWidth="1"/>
    <col min="7" max="7" width="24.42578125" style="15" customWidth="1"/>
    <col min="8" max="8" width="91.85546875" style="15" customWidth="1"/>
    <col min="9" max="9" width="9.5703125" style="15" customWidth="1"/>
    <col min="10" max="16384" width="9.140625" style="15"/>
  </cols>
  <sheetData>
    <row r="1" spans="1:9" ht="24.75" customHeight="1">
      <c r="H1" s="48" t="s">
        <v>280</v>
      </c>
      <c r="I1" s="450">
        <v>15</v>
      </c>
    </row>
    <row r="2" spans="1:9" ht="25.5" customHeight="1">
      <c r="A2" s="451" t="s">
        <v>187</v>
      </c>
      <c r="B2" s="451"/>
      <c r="C2" s="451"/>
      <c r="D2" s="451"/>
      <c r="E2" s="451"/>
      <c r="F2" s="451"/>
      <c r="G2" s="451"/>
      <c r="H2" s="451"/>
      <c r="I2" s="450"/>
    </row>
    <row r="3" spans="1:9" ht="16.5" customHeight="1">
      <c r="D3" s="233">
        <v>2018</v>
      </c>
      <c r="E3" s="233">
        <v>2019</v>
      </c>
      <c r="F3" s="233">
        <v>2019</v>
      </c>
      <c r="G3" s="233">
        <v>2020</v>
      </c>
      <c r="I3" s="450"/>
    </row>
    <row r="4" spans="1:9" ht="45" customHeight="1">
      <c r="A4" s="446" t="s">
        <v>218</v>
      </c>
      <c r="B4" s="446" t="s">
        <v>0</v>
      </c>
      <c r="C4" s="446" t="s">
        <v>89</v>
      </c>
      <c r="D4" s="446" t="s">
        <v>30</v>
      </c>
      <c r="E4" s="446" t="s">
        <v>313</v>
      </c>
      <c r="F4" s="448" t="s">
        <v>147</v>
      </c>
      <c r="G4" s="446" t="s">
        <v>90</v>
      </c>
      <c r="H4" s="446" t="s">
        <v>91</v>
      </c>
      <c r="I4" s="450"/>
    </row>
    <row r="5" spans="1:9" ht="71.25" customHeight="1">
      <c r="A5" s="447"/>
      <c r="B5" s="447"/>
      <c r="C5" s="447"/>
      <c r="D5" s="447"/>
      <c r="E5" s="447"/>
      <c r="F5" s="449"/>
      <c r="G5" s="447"/>
      <c r="H5" s="447"/>
      <c r="I5" s="450"/>
    </row>
    <row r="6" spans="1:9" s="33" customFormat="1" ht="18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450"/>
    </row>
    <row r="7" spans="1:9" s="33" customFormat="1" ht="20.100000000000001" customHeight="1">
      <c r="A7" s="42" t="s">
        <v>170</v>
      </c>
      <c r="B7" s="32"/>
      <c r="C7" s="16"/>
      <c r="D7" s="16"/>
      <c r="E7" s="16"/>
      <c r="F7" s="16"/>
      <c r="G7" s="16"/>
      <c r="H7" s="16"/>
      <c r="I7" s="450"/>
    </row>
    <row r="8" spans="1:9" ht="63.95" customHeight="1">
      <c r="A8" s="8" t="s">
        <v>261</v>
      </c>
      <c r="B8" s="7">
        <v>5000</v>
      </c>
      <c r="C8" s="44" t="s">
        <v>318</v>
      </c>
      <c r="D8" s="240">
        <f>'1. фінплан - зведені показники'!C58/'1. фінплан - зведені показники'!C56*100</f>
        <v>17.161081299989863</v>
      </c>
      <c r="E8" s="50">
        <v>18.2</v>
      </c>
      <c r="F8" s="50">
        <f>'1. фінплан - зведені показники'!E58/'1. фінплан - зведені показники'!E56*100</f>
        <v>15.01988248231125</v>
      </c>
      <c r="G8" s="50">
        <f>'1. фінплан - зведені показники'!F58/'1. фінплан - зведені показники'!F56*100</f>
        <v>17.84417625464738</v>
      </c>
      <c r="H8" s="46"/>
      <c r="I8" s="450"/>
    </row>
    <row r="9" spans="1:9" ht="63.95" customHeight="1">
      <c r="A9" s="8" t="s">
        <v>262</v>
      </c>
      <c r="B9" s="7">
        <v>5010</v>
      </c>
      <c r="C9" s="44"/>
      <c r="D9" s="50">
        <f>'1.1. Фін результат_табл. 1'!C89/'1. фінплан - зведені показники'!C56*100</f>
        <v>2.9766123316796476</v>
      </c>
      <c r="E9" s="50">
        <v>2.5</v>
      </c>
      <c r="F9" s="50">
        <f>'1.1. Фін результат_табл. 1'!E89/'1. фінплан - зведені показники'!E56*100</f>
        <v>4.9334103455553171</v>
      </c>
      <c r="G9" s="50">
        <f>'1.1. Фін результат_табл. 1'!F89/'1. фінплан - зведені показники'!F56*100</f>
        <v>5.2085664356168495</v>
      </c>
      <c r="H9" s="46"/>
      <c r="I9" s="450"/>
    </row>
    <row r="10" spans="1:9" ht="42.75" customHeight="1">
      <c r="A10" s="47" t="s">
        <v>309</v>
      </c>
      <c r="B10" s="7">
        <v>5020</v>
      </c>
      <c r="C10" s="44"/>
      <c r="D10" s="50">
        <f>'1. фінплан - зведені показники'!C69/'1. фінплан - зведені показники'!C95</f>
        <v>4.4002577556844003E-2</v>
      </c>
      <c r="E10" s="50">
        <v>0.01</v>
      </c>
      <c r="F10" s="50">
        <f>'1. фінплан - зведені показники'!E69/'1. фінплан - зведені показники'!E95</f>
        <v>0.12100390568494125</v>
      </c>
      <c r="G10" s="50">
        <f>'1. фінплан - зведені показники'!F69/'1. фінплан - зведені показники'!F95</f>
        <v>0.10263331271052431</v>
      </c>
      <c r="H10" s="46"/>
      <c r="I10" s="450"/>
    </row>
    <row r="11" spans="1:9" ht="42.75" customHeight="1">
      <c r="A11" s="47" t="s">
        <v>308</v>
      </c>
      <c r="B11" s="7">
        <v>5030</v>
      </c>
      <c r="C11" s="44"/>
      <c r="D11" s="50">
        <f>'1. фінплан - зведені показники'!C69/'1. фінплан - зведені показники'!C101</f>
        <v>0.11207502930832271</v>
      </c>
      <c r="E11" s="50">
        <v>0.04</v>
      </c>
      <c r="F11" s="50">
        <f>'1. фінплан - зведені показники'!E69/'1. фінплан - зведені показники'!E101</f>
        <v>0.26652253072371385</v>
      </c>
      <c r="G11" s="50">
        <f>'1. фінплан - зведені показники'!F69/'1. фінплан - зведені показники'!F101</f>
        <v>0.24859622861424419</v>
      </c>
      <c r="H11" s="46"/>
      <c r="I11" s="450"/>
    </row>
    <row r="12" spans="1:9" ht="63.95" customHeight="1">
      <c r="A12" s="47" t="s">
        <v>310</v>
      </c>
      <c r="B12" s="7">
        <v>5040</v>
      </c>
      <c r="C12" s="44" t="s">
        <v>92</v>
      </c>
      <c r="D12" s="50">
        <f>'1. фінплан - зведені показники'!C69/'1. фінплан - зведені показники'!C56</f>
        <v>1.6131753906381708E-2</v>
      </c>
      <c r="E12" s="50">
        <v>0.01</v>
      </c>
      <c r="F12" s="50">
        <f>'1. фінплан - зведені показники'!E69/'1. фінплан - зведені показники'!E56</f>
        <v>3.2520076864121519E-2</v>
      </c>
      <c r="G12" s="50">
        <f>'1. фінплан - зведені показники'!F69/'1. фінплан - зведені показники'!F56</f>
        <v>3.5021212014590089E-2</v>
      </c>
      <c r="H12" s="46" t="s">
        <v>315</v>
      </c>
      <c r="I12" s="450"/>
    </row>
    <row r="13" spans="1:9" ht="20.100000000000001" customHeight="1">
      <c r="A13" s="42" t="s">
        <v>172</v>
      </c>
      <c r="B13" s="7"/>
      <c r="C13" s="45"/>
      <c r="D13" s="50"/>
      <c r="E13" s="50"/>
      <c r="F13" s="50"/>
      <c r="G13" s="50"/>
      <c r="H13" s="46"/>
      <c r="I13" s="450"/>
    </row>
    <row r="14" spans="1:9" ht="63.95" customHeight="1">
      <c r="A14" s="43" t="s">
        <v>251</v>
      </c>
      <c r="B14" s="7">
        <v>5100</v>
      </c>
      <c r="C14" s="44"/>
      <c r="D14" s="50">
        <f>('1. фінплан - зведені показники'!C96+'1. фінплан - зведені показники'!C97)/'1. фінплан - зведені показники'!C63</f>
        <v>7.4807256235827975</v>
      </c>
      <c r="E14" s="50">
        <v>19.09</v>
      </c>
      <c r="F14" s="50">
        <f>('1. фінплан - зведені показники'!E96+'1. фінплан - зведені показники'!E97)/'1. фінплан - зведені показники'!E63</f>
        <v>3.2489023978385712</v>
      </c>
      <c r="G14" s="50">
        <f>('1. фінплан - зведені показники'!F96+'1. фінплан - зведені показники'!F97)/'1. фінплан - зведені показники'!F63</f>
        <v>3.8465608942170473</v>
      </c>
      <c r="H14" s="46"/>
      <c r="I14" s="450"/>
    </row>
    <row r="15" spans="1:9" s="33" customFormat="1" ht="63.95" customHeight="1">
      <c r="A15" s="43" t="s">
        <v>252</v>
      </c>
      <c r="B15" s="7">
        <v>5110</v>
      </c>
      <c r="C15" s="44" t="s">
        <v>157</v>
      </c>
      <c r="D15" s="50">
        <f>'1. фінплан - зведені показники'!C101/('1. фінплан - зведені показники'!C96+'1. фінплан - зведені показники'!C97)</f>
        <v>0.64640800242497731</v>
      </c>
      <c r="E15" s="50">
        <v>0.64</v>
      </c>
      <c r="F15" s="50">
        <f>'1. фінплан - зведені показники'!E101/('1. фінплан - зведені показники'!E96+'1. фінплан - зведені показники'!E97)</f>
        <v>0.76126126126126126</v>
      </c>
      <c r="G15" s="50">
        <f>'1. фінплан - зведені показники'!F101/('1. фінплан - зведені показники'!F96+'1. фінплан - зведені показники'!F97)</f>
        <v>0.70314649495097326</v>
      </c>
      <c r="H15" s="46"/>
      <c r="I15" s="450"/>
    </row>
    <row r="16" spans="1:9" s="33" customFormat="1" ht="63.95" customHeight="1">
      <c r="A16" s="43" t="s">
        <v>253</v>
      </c>
      <c r="B16" s="7">
        <v>5120</v>
      </c>
      <c r="C16" s="44" t="s">
        <v>157</v>
      </c>
      <c r="D16" s="50">
        <f>'1. фінплан - зведені показники'!C93/'1. фінплан - зведені показники'!C97</f>
        <v>1.2273416186723249</v>
      </c>
      <c r="E16" s="50">
        <v>1.27</v>
      </c>
      <c r="F16" s="50">
        <f>'1. фінплан - зведені показники'!E93/'1. фінплан - зведені показники'!E97</f>
        <v>1.220893970893971</v>
      </c>
      <c r="G16" s="50">
        <f>'1. фінплан - зведені показники'!F93/'1. фінплан - зведені показники'!F97</f>
        <v>1.2660617591102006</v>
      </c>
      <c r="H16" s="46" t="s">
        <v>316</v>
      </c>
      <c r="I16" s="450"/>
    </row>
    <row r="17" spans="1:10" ht="20.100000000000001" customHeight="1">
      <c r="A17" s="42" t="s">
        <v>171</v>
      </c>
      <c r="B17" s="7"/>
      <c r="C17" s="44"/>
      <c r="D17" s="50"/>
      <c r="E17" s="50"/>
      <c r="F17" s="50"/>
      <c r="G17" s="50"/>
      <c r="H17" s="46"/>
      <c r="I17" s="450"/>
    </row>
    <row r="18" spans="1:10" ht="42.75" customHeight="1">
      <c r="A18" s="43" t="s">
        <v>254</v>
      </c>
      <c r="B18" s="7">
        <v>5200</v>
      </c>
      <c r="C18" s="44"/>
      <c r="D18" s="50">
        <f>'1. фінплан - зведені показники'!C86/'1.1. Фін результат_табл. 1'!C96</f>
        <v>0.21757322175732219</v>
      </c>
      <c r="E18" s="50">
        <v>0.06</v>
      </c>
      <c r="F18" s="50">
        <f>'1. фінплан - зведені показники'!E86/'1.1. Фін результат_табл. 1'!E96</f>
        <v>1</v>
      </c>
      <c r="G18" s="50">
        <f>'1. фінплан - зведені показники'!F86/'1.1. Фін результат_табл. 1'!F96</f>
        <v>1</v>
      </c>
      <c r="H18" s="46"/>
      <c r="I18" s="450"/>
    </row>
    <row r="19" spans="1:10" ht="63.95" customHeight="1">
      <c r="A19" s="43" t="s">
        <v>255</v>
      </c>
      <c r="B19" s="7">
        <v>5210</v>
      </c>
      <c r="C19" s="44"/>
      <c r="D19" s="211">
        <f>'1. фінплан - зведені показники'!C86/'1. фінплан - зведені показники'!C56</f>
        <v>3.509837670007762E-3</v>
      </c>
      <c r="E19" s="211">
        <v>8.9999999999999998E-4</v>
      </c>
      <c r="F19" s="211">
        <f>'1. фінплан - зведені показники'!E86/'1. фінплан - зведені показники'!E56</f>
        <v>9.8801497295315961E-3</v>
      </c>
      <c r="G19" s="211">
        <f>'1. фінплан - зведені показники'!F86/'1. фінплан - зведені показники'!F56</f>
        <v>1.0450019351887689E-2</v>
      </c>
      <c r="H19" s="46"/>
      <c r="I19" s="450"/>
    </row>
    <row r="20" spans="1:10" ht="63.95" customHeight="1">
      <c r="A20" s="43" t="s">
        <v>263</v>
      </c>
      <c r="B20" s="7">
        <v>5220</v>
      </c>
      <c r="C20" s="44"/>
      <c r="D20" s="158">
        <f>'1.1. Фін результат_табл. 1'!C11/'1.1. Фін результат_табл. 1'!C10</f>
        <v>2.8316123907863384E-2</v>
      </c>
      <c r="E20" s="50">
        <v>0.31</v>
      </c>
      <c r="F20" s="158">
        <f>'1.1. Фін результат_табл. 1'!E11/'1.1. Фін результат_табл. 1'!E10</f>
        <v>2.3789996893445169E-2</v>
      </c>
      <c r="G20" s="158">
        <f>'1.1. Фін результат_табл. 1'!F11/'1.1. Фін результат_табл. 1'!F10</f>
        <v>2.4834931053717132E-2</v>
      </c>
      <c r="H20" s="46" t="s">
        <v>317</v>
      </c>
      <c r="I20" s="450"/>
    </row>
    <row r="21" spans="1:10" ht="20.100000000000001" customHeight="1">
      <c r="A21" s="32" t="s">
        <v>239</v>
      </c>
      <c r="B21" s="7"/>
      <c r="C21" s="44"/>
      <c r="D21" s="50"/>
      <c r="E21" s="50"/>
      <c r="F21" s="50"/>
      <c r="G21" s="50"/>
      <c r="H21" s="46"/>
      <c r="I21" s="450"/>
    </row>
    <row r="22" spans="1:10" ht="81" customHeight="1">
      <c r="A22" s="47" t="s">
        <v>264</v>
      </c>
      <c r="B22" s="7">
        <v>5300</v>
      </c>
      <c r="C22" s="44"/>
      <c r="D22" s="50"/>
      <c r="E22" s="50"/>
      <c r="F22" s="50"/>
      <c r="G22" s="50"/>
      <c r="H22" s="46"/>
      <c r="I22" s="450"/>
    </row>
    <row r="23" spans="1:10" ht="20.100000000000001" customHeight="1">
      <c r="I23" s="450"/>
    </row>
    <row r="24" spans="1:10" ht="20.100000000000001" customHeight="1">
      <c r="I24" s="450"/>
    </row>
    <row r="25" spans="1:10" ht="20.100000000000001" customHeight="1">
      <c r="I25" s="450"/>
    </row>
    <row r="26" spans="1:10" s="3" customFormat="1" ht="20.100000000000001" customHeight="1">
      <c r="A26" s="28" t="s">
        <v>296</v>
      </c>
      <c r="B26" s="28"/>
      <c r="C26" s="1"/>
      <c r="D26" s="444" t="s">
        <v>95</v>
      </c>
      <c r="E26" s="445"/>
      <c r="F26" s="445"/>
      <c r="G26" s="445"/>
      <c r="H26" s="3" t="s">
        <v>297</v>
      </c>
      <c r="I26" s="450"/>
    </row>
    <row r="27" spans="1:10" s="2" customFormat="1" ht="20.100000000000001" customHeight="1">
      <c r="A27" s="37" t="s">
        <v>216</v>
      </c>
      <c r="B27" s="17"/>
      <c r="C27" s="3"/>
      <c r="D27" s="440" t="s">
        <v>71</v>
      </c>
      <c r="E27" s="440"/>
      <c r="F27" s="440"/>
      <c r="G27" s="440"/>
      <c r="H27" s="2" t="s">
        <v>217</v>
      </c>
      <c r="I27" s="450"/>
      <c r="J27" s="30"/>
    </row>
  </sheetData>
  <mergeCells count="12">
    <mergeCell ref="E4:E5"/>
    <mergeCell ref="F4:F5"/>
    <mergeCell ref="G4:G5"/>
    <mergeCell ref="I1:I27"/>
    <mergeCell ref="A2:H2"/>
    <mergeCell ref="H4:H5"/>
    <mergeCell ref="D26:G26"/>
    <mergeCell ref="D27:G27"/>
    <mergeCell ref="A4:A5"/>
    <mergeCell ref="B4:B5"/>
    <mergeCell ref="C4:C5"/>
    <mergeCell ref="D4:D5"/>
  </mergeCells>
  <phoneticPr fontId="3" type="noConversion"/>
  <pageMargins left="1.1811023622047245" right="0.39370078740157483" top="0.78740157480314965" bottom="0.78740157480314965" header="0.27559055118110237" footer="0.31496062992125984"/>
  <pageSetup paperSize="9" scale="41" orientation="landscape" r:id="rId1"/>
  <headerFooter alignWithMargins="0">
    <oddHeader xml:space="preserve">&amp;C&amp;"Times New Roman,обычный"&amp;14
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P93"/>
  <sheetViews>
    <sheetView topLeftCell="A15" zoomScale="75" zoomScaleNormal="75" zoomScaleSheetLayoutView="75" workbookViewId="0">
      <selection activeCell="J32" sqref="J32:K32"/>
    </sheetView>
  </sheetViews>
  <sheetFormatPr defaultRowHeight="18.75" outlineLevelRow="1"/>
  <cols>
    <col min="1" max="1" width="44.85546875" style="2" customWidth="1"/>
    <col min="2" max="2" width="13.5703125" style="254" customWidth="1"/>
    <col min="3" max="3" width="18.5703125" style="2" customWidth="1"/>
    <col min="4" max="4" width="16.140625" style="2" customWidth="1"/>
    <col min="5" max="5" width="15.42578125" style="2" customWidth="1"/>
    <col min="6" max="6" width="16.5703125" style="2" customWidth="1"/>
    <col min="7" max="7" width="15.7109375" style="2" customWidth="1"/>
    <col min="8" max="8" width="16.5703125" style="2" customWidth="1"/>
    <col min="9" max="9" width="16.140625" style="2" customWidth="1"/>
    <col min="10" max="10" width="16.42578125" style="2" customWidth="1"/>
    <col min="11" max="11" width="16.5703125" style="2" customWidth="1"/>
    <col min="12" max="12" width="16.85546875" style="2" customWidth="1"/>
    <col min="13" max="13" width="16.7109375" style="2" customWidth="1"/>
    <col min="14" max="14" width="15.5703125" style="2" customWidth="1"/>
    <col min="15" max="15" width="18" style="2" customWidth="1"/>
    <col min="16" max="256" width="9.140625" style="2"/>
    <col min="257" max="257" width="44.85546875" style="2" customWidth="1"/>
    <col min="258" max="258" width="13.5703125" style="2" customWidth="1"/>
    <col min="259" max="259" width="18.5703125" style="2" customWidth="1"/>
    <col min="260" max="260" width="16.140625" style="2" customWidth="1"/>
    <col min="261" max="261" width="15.42578125" style="2" customWidth="1"/>
    <col min="262" max="262" width="16.5703125" style="2" customWidth="1"/>
    <col min="263" max="263" width="15.7109375" style="2" customWidth="1"/>
    <col min="264" max="264" width="16.5703125" style="2" customWidth="1"/>
    <col min="265" max="265" width="16.140625" style="2" customWidth="1"/>
    <col min="266" max="266" width="16.42578125" style="2" customWidth="1"/>
    <col min="267" max="267" width="16.5703125" style="2" customWidth="1"/>
    <col min="268" max="268" width="16.85546875" style="2" customWidth="1"/>
    <col min="269" max="269" width="16.7109375" style="2" customWidth="1"/>
    <col min="270" max="270" width="15.5703125" style="2" customWidth="1"/>
    <col min="271" max="271" width="18" style="2" customWidth="1"/>
    <col min="272" max="512" width="9.140625" style="2"/>
    <col min="513" max="513" width="44.85546875" style="2" customWidth="1"/>
    <col min="514" max="514" width="13.5703125" style="2" customWidth="1"/>
    <col min="515" max="515" width="18.5703125" style="2" customWidth="1"/>
    <col min="516" max="516" width="16.140625" style="2" customWidth="1"/>
    <col min="517" max="517" width="15.42578125" style="2" customWidth="1"/>
    <col min="518" max="518" width="16.5703125" style="2" customWidth="1"/>
    <col min="519" max="519" width="15.7109375" style="2" customWidth="1"/>
    <col min="520" max="520" width="16.5703125" style="2" customWidth="1"/>
    <col min="521" max="521" width="16.140625" style="2" customWidth="1"/>
    <col min="522" max="522" width="16.42578125" style="2" customWidth="1"/>
    <col min="523" max="523" width="16.5703125" style="2" customWidth="1"/>
    <col min="524" max="524" width="16.85546875" style="2" customWidth="1"/>
    <col min="525" max="525" width="16.7109375" style="2" customWidth="1"/>
    <col min="526" max="526" width="15.5703125" style="2" customWidth="1"/>
    <col min="527" max="527" width="18" style="2" customWidth="1"/>
    <col min="528" max="768" width="9.140625" style="2"/>
    <col min="769" max="769" width="44.85546875" style="2" customWidth="1"/>
    <col min="770" max="770" width="13.5703125" style="2" customWidth="1"/>
    <col min="771" max="771" width="18.5703125" style="2" customWidth="1"/>
    <col min="772" max="772" width="16.140625" style="2" customWidth="1"/>
    <col min="773" max="773" width="15.42578125" style="2" customWidth="1"/>
    <col min="774" max="774" width="16.5703125" style="2" customWidth="1"/>
    <col min="775" max="775" width="15.7109375" style="2" customWidth="1"/>
    <col min="776" max="776" width="16.5703125" style="2" customWidth="1"/>
    <col min="777" max="777" width="16.140625" style="2" customWidth="1"/>
    <col min="778" max="778" width="16.42578125" style="2" customWidth="1"/>
    <col min="779" max="779" width="16.5703125" style="2" customWidth="1"/>
    <col min="780" max="780" width="16.85546875" style="2" customWidth="1"/>
    <col min="781" max="781" width="16.7109375" style="2" customWidth="1"/>
    <col min="782" max="782" width="15.5703125" style="2" customWidth="1"/>
    <col min="783" max="783" width="18" style="2" customWidth="1"/>
    <col min="784" max="1024" width="9.140625" style="2"/>
    <col min="1025" max="1025" width="44.85546875" style="2" customWidth="1"/>
    <col min="1026" max="1026" width="13.5703125" style="2" customWidth="1"/>
    <col min="1027" max="1027" width="18.5703125" style="2" customWidth="1"/>
    <col min="1028" max="1028" width="16.140625" style="2" customWidth="1"/>
    <col min="1029" max="1029" width="15.42578125" style="2" customWidth="1"/>
    <col min="1030" max="1030" width="16.5703125" style="2" customWidth="1"/>
    <col min="1031" max="1031" width="15.7109375" style="2" customWidth="1"/>
    <col min="1032" max="1032" width="16.5703125" style="2" customWidth="1"/>
    <col min="1033" max="1033" width="16.140625" style="2" customWidth="1"/>
    <col min="1034" max="1034" width="16.42578125" style="2" customWidth="1"/>
    <col min="1035" max="1035" width="16.5703125" style="2" customWidth="1"/>
    <col min="1036" max="1036" width="16.85546875" style="2" customWidth="1"/>
    <col min="1037" max="1037" width="16.7109375" style="2" customWidth="1"/>
    <col min="1038" max="1038" width="15.5703125" style="2" customWidth="1"/>
    <col min="1039" max="1039" width="18" style="2" customWidth="1"/>
    <col min="1040" max="1280" width="9.140625" style="2"/>
    <col min="1281" max="1281" width="44.85546875" style="2" customWidth="1"/>
    <col min="1282" max="1282" width="13.5703125" style="2" customWidth="1"/>
    <col min="1283" max="1283" width="18.5703125" style="2" customWidth="1"/>
    <col min="1284" max="1284" width="16.140625" style="2" customWidth="1"/>
    <col min="1285" max="1285" width="15.42578125" style="2" customWidth="1"/>
    <col min="1286" max="1286" width="16.5703125" style="2" customWidth="1"/>
    <col min="1287" max="1287" width="15.7109375" style="2" customWidth="1"/>
    <col min="1288" max="1288" width="16.5703125" style="2" customWidth="1"/>
    <col min="1289" max="1289" width="16.140625" style="2" customWidth="1"/>
    <col min="1290" max="1290" width="16.42578125" style="2" customWidth="1"/>
    <col min="1291" max="1291" width="16.5703125" style="2" customWidth="1"/>
    <col min="1292" max="1292" width="16.85546875" style="2" customWidth="1"/>
    <col min="1293" max="1293" width="16.7109375" style="2" customWidth="1"/>
    <col min="1294" max="1294" width="15.5703125" style="2" customWidth="1"/>
    <col min="1295" max="1295" width="18" style="2" customWidth="1"/>
    <col min="1296" max="1536" width="9.140625" style="2"/>
    <col min="1537" max="1537" width="44.85546875" style="2" customWidth="1"/>
    <col min="1538" max="1538" width="13.5703125" style="2" customWidth="1"/>
    <col min="1539" max="1539" width="18.5703125" style="2" customWidth="1"/>
    <col min="1540" max="1540" width="16.140625" style="2" customWidth="1"/>
    <col min="1541" max="1541" width="15.42578125" style="2" customWidth="1"/>
    <col min="1542" max="1542" width="16.5703125" style="2" customWidth="1"/>
    <col min="1543" max="1543" width="15.7109375" style="2" customWidth="1"/>
    <col min="1544" max="1544" width="16.5703125" style="2" customWidth="1"/>
    <col min="1545" max="1545" width="16.140625" style="2" customWidth="1"/>
    <col min="1546" max="1546" width="16.42578125" style="2" customWidth="1"/>
    <col min="1547" max="1547" width="16.5703125" style="2" customWidth="1"/>
    <col min="1548" max="1548" width="16.85546875" style="2" customWidth="1"/>
    <col min="1549" max="1549" width="16.7109375" style="2" customWidth="1"/>
    <col min="1550" max="1550" width="15.5703125" style="2" customWidth="1"/>
    <col min="1551" max="1551" width="18" style="2" customWidth="1"/>
    <col min="1552" max="1792" width="9.140625" style="2"/>
    <col min="1793" max="1793" width="44.85546875" style="2" customWidth="1"/>
    <col min="1794" max="1794" width="13.5703125" style="2" customWidth="1"/>
    <col min="1795" max="1795" width="18.5703125" style="2" customWidth="1"/>
    <col min="1796" max="1796" width="16.140625" style="2" customWidth="1"/>
    <col min="1797" max="1797" width="15.42578125" style="2" customWidth="1"/>
    <col min="1798" max="1798" width="16.5703125" style="2" customWidth="1"/>
    <col min="1799" max="1799" width="15.7109375" style="2" customWidth="1"/>
    <col min="1800" max="1800" width="16.5703125" style="2" customWidth="1"/>
    <col min="1801" max="1801" width="16.140625" style="2" customWidth="1"/>
    <col min="1802" max="1802" width="16.42578125" style="2" customWidth="1"/>
    <col min="1803" max="1803" width="16.5703125" style="2" customWidth="1"/>
    <col min="1804" max="1804" width="16.85546875" style="2" customWidth="1"/>
    <col min="1805" max="1805" width="16.7109375" style="2" customWidth="1"/>
    <col min="1806" max="1806" width="15.5703125" style="2" customWidth="1"/>
    <col min="1807" max="1807" width="18" style="2" customWidth="1"/>
    <col min="1808" max="2048" width="9.140625" style="2"/>
    <col min="2049" max="2049" width="44.85546875" style="2" customWidth="1"/>
    <col min="2050" max="2050" width="13.5703125" style="2" customWidth="1"/>
    <col min="2051" max="2051" width="18.5703125" style="2" customWidth="1"/>
    <col min="2052" max="2052" width="16.140625" style="2" customWidth="1"/>
    <col min="2053" max="2053" width="15.42578125" style="2" customWidth="1"/>
    <col min="2054" max="2054" width="16.5703125" style="2" customWidth="1"/>
    <col min="2055" max="2055" width="15.7109375" style="2" customWidth="1"/>
    <col min="2056" max="2056" width="16.5703125" style="2" customWidth="1"/>
    <col min="2057" max="2057" width="16.140625" style="2" customWidth="1"/>
    <col min="2058" max="2058" width="16.42578125" style="2" customWidth="1"/>
    <col min="2059" max="2059" width="16.5703125" style="2" customWidth="1"/>
    <col min="2060" max="2060" width="16.85546875" style="2" customWidth="1"/>
    <col min="2061" max="2061" width="16.7109375" style="2" customWidth="1"/>
    <col min="2062" max="2062" width="15.5703125" style="2" customWidth="1"/>
    <col min="2063" max="2063" width="18" style="2" customWidth="1"/>
    <col min="2064" max="2304" width="9.140625" style="2"/>
    <col min="2305" max="2305" width="44.85546875" style="2" customWidth="1"/>
    <col min="2306" max="2306" width="13.5703125" style="2" customWidth="1"/>
    <col min="2307" max="2307" width="18.5703125" style="2" customWidth="1"/>
    <col min="2308" max="2308" width="16.140625" style="2" customWidth="1"/>
    <col min="2309" max="2309" width="15.42578125" style="2" customWidth="1"/>
    <col min="2310" max="2310" width="16.5703125" style="2" customWidth="1"/>
    <col min="2311" max="2311" width="15.7109375" style="2" customWidth="1"/>
    <col min="2312" max="2312" width="16.5703125" style="2" customWidth="1"/>
    <col min="2313" max="2313" width="16.140625" style="2" customWidth="1"/>
    <col min="2314" max="2314" width="16.42578125" style="2" customWidth="1"/>
    <col min="2315" max="2315" width="16.5703125" style="2" customWidth="1"/>
    <col min="2316" max="2316" width="16.85546875" style="2" customWidth="1"/>
    <col min="2317" max="2317" width="16.7109375" style="2" customWidth="1"/>
    <col min="2318" max="2318" width="15.5703125" style="2" customWidth="1"/>
    <col min="2319" max="2319" width="18" style="2" customWidth="1"/>
    <col min="2320" max="2560" width="9.140625" style="2"/>
    <col min="2561" max="2561" width="44.85546875" style="2" customWidth="1"/>
    <col min="2562" max="2562" width="13.5703125" style="2" customWidth="1"/>
    <col min="2563" max="2563" width="18.5703125" style="2" customWidth="1"/>
    <col min="2564" max="2564" width="16.140625" style="2" customWidth="1"/>
    <col min="2565" max="2565" width="15.42578125" style="2" customWidth="1"/>
    <col min="2566" max="2566" width="16.5703125" style="2" customWidth="1"/>
    <col min="2567" max="2567" width="15.7109375" style="2" customWidth="1"/>
    <col min="2568" max="2568" width="16.5703125" style="2" customWidth="1"/>
    <col min="2569" max="2569" width="16.140625" style="2" customWidth="1"/>
    <col min="2570" max="2570" width="16.42578125" style="2" customWidth="1"/>
    <col min="2571" max="2571" width="16.5703125" style="2" customWidth="1"/>
    <col min="2572" max="2572" width="16.85546875" style="2" customWidth="1"/>
    <col min="2573" max="2573" width="16.7109375" style="2" customWidth="1"/>
    <col min="2574" max="2574" width="15.5703125" style="2" customWidth="1"/>
    <col min="2575" max="2575" width="18" style="2" customWidth="1"/>
    <col min="2576" max="2816" width="9.140625" style="2"/>
    <col min="2817" max="2817" width="44.85546875" style="2" customWidth="1"/>
    <col min="2818" max="2818" width="13.5703125" style="2" customWidth="1"/>
    <col min="2819" max="2819" width="18.5703125" style="2" customWidth="1"/>
    <col min="2820" max="2820" width="16.140625" style="2" customWidth="1"/>
    <col min="2821" max="2821" width="15.42578125" style="2" customWidth="1"/>
    <col min="2822" max="2822" width="16.5703125" style="2" customWidth="1"/>
    <col min="2823" max="2823" width="15.7109375" style="2" customWidth="1"/>
    <col min="2824" max="2824" width="16.5703125" style="2" customWidth="1"/>
    <col min="2825" max="2825" width="16.140625" style="2" customWidth="1"/>
    <col min="2826" max="2826" width="16.42578125" style="2" customWidth="1"/>
    <col min="2827" max="2827" width="16.5703125" style="2" customWidth="1"/>
    <col min="2828" max="2828" width="16.85546875" style="2" customWidth="1"/>
    <col min="2829" max="2829" width="16.7109375" style="2" customWidth="1"/>
    <col min="2830" max="2830" width="15.5703125" style="2" customWidth="1"/>
    <col min="2831" max="2831" width="18" style="2" customWidth="1"/>
    <col min="2832" max="3072" width="9.140625" style="2"/>
    <col min="3073" max="3073" width="44.85546875" style="2" customWidth="1"/>
    <col min="3074" max="3074" width="13.5703125" style="2" customWidth="1"/>
    <col min="3075" max="3075" width="18.5703125" style="2" customWidth="1"/>
    <col min="3076" max="3076" width="16.140625" style="2" customWidth="1"/>
    <col min="3077" max="3077" width="15.42578125" style="2" customWidth="1"/>
    <col min="3078" max="3078" width="16.5703125" style="2" customWidth="1"/>
    <col min="3079" max="3079" width="15.7109375" style="2" customWidth="1"/>
    <col min="3080" max="3080" width="16.5703125" style="2" customWidth="1"/>
    <col min="3081" max="3081" width="16.140625" style="2" customWidth="1"/>
    <col min="3082" max="3082" width="16.42578125" style="2" customWidth="1"/>
    <col min="3083" max="3083" width="16.5703125" style="2" customWidth="1"/>
    <col min="3084" max="3084" width="16.85546875" style="2" customWidth="1"/>
    <col min="3085" max="3085" width="16.7109375" style="2" customWidth="1"/>
    <col min="3086" max="3086" width="15.5703125" style="2" customWidth="1"/>
    <col min="3087" max="3087" width="18" style="2" customWidth="1"/>
    <col min="3088" max="3328" width="9.140625" style="2"/>
    <col min="3329" max="3329" width="44.85546875" style="2" customWidth="1"/>
    <col min="3330" max="3330" width="13.5703125" style="2" customWidth="1"/>
    <col min="3331" max="3331" width="18.5703125" style="2" customWidth="1"/>
    <col min="3332" max="3332" width="16.140625" style="2" customWidth="1"/>
    <col min="3333" max="3333" width="15.42578125" style="2" customWidth="1"/>
    <col min="3334" max="3334" width="16.5703125" style="2" customWidth="1"/>
    <col min="3335" max="3335" width="15.7109375" style="2" customWidth="1"/>
    <col min="3336" max="3336" width="16.5703125" style="2" customWidth="1"/>
    <col min="3337" max="3337" width="16.140625" style="2" customWidth="1"/>
    <col min="3338" max="3338" width="16.42578125" style="2" customWidth="1"/>
    <col min="3339" max="3339" width="16.5703125" style="2" customWidth="1"/>
    <col min="3340" max="3340" width="16.85546875" style="2" customWidth="1"/>
    <col min="3341" max="3341" width="16.7109375" style="2" customWidth="1"/>
    <col min="3342" max="3342" width="15.5703125" style="2" customWidth="1"/>
    <col min="3343" max="3343" width="18" style="2" customWidth="1"/>
    <col min="3344" max="3584" width="9.140625" style="2"/>
    <col min="3585" max="3585" width="44.85546875" style="2" customWidth="1"/>
    <col min="3586" max="3586" width="13.5703125" style="2" customWidth="1"/>
    <col min="3587" max="3587" width="18.5703125" style="2" customWidth="1"/>
    <col min="3588" max="3588" width="16.140625" style="2" customWidth="1"/>
    <col min="3589" max="3589" width="15.42578125" style="2" customWidth="1"/>
    <col min="3590" max="3590" width="16.5703125" style="2" customWidth="1"/>
    <col min="3591" max="3591" width="15.7109375" style="2" customWidth="1"/>
    <col min="3592" max="3592" width="16.5703125" style="2" customWidth="1"/>
    <col min="3593" max="3593" width="16.140625" style="2" customWidth="1"/>
    <col min="3594" max="3594" width="16.42578125" style="2" customWidth="1"/>
    <col min="3595" max="3595" width="16.5703125" style="2" customWidth="1"/>
    <col min="3596" max="3596" width="16.85546875" style="2" customWidth="1"/>
    <col min="3597" max="3597" width="16.7109375" style="2" customWidth="1"/>
    <col min="3598" max="3598" width="15.5703125" style="2" customWidth="1"/>
    <col min="3599" max="3599" width="18" style="2" customWidth="1"/>
    <col min="3600" max="3840" width="9.140625" style="2"/>
    <col min="3841" max="3841" width="44.85546875" style="2" customWidth="1"/>
    <col min="3842" max="3842" width="13.5703125" style="2" customWidth="1"/>
    <col min="3843" max="3843" width="18.5703125" style="2" customWidth="1"/>
    <col min="3844" max="3844" width="16.140625" style="2" customWidth="1"/>
    <col min="3845" max="3845" width="15.42578125" style="2" customWidth="1"/>
    <col min="3846" max="3846" width="16.5703125" style="2" customWidth="1"/>
    <col min="3847" max="3847" width="15.7109375" style="2" customWidth="1"/>
    <col min="3848" max="3848" width="16.5703125" style="2" customWidth="1"/>
    <col min="3849" max="3849" width="16.140625" style="2" customWidth="1"/>
    <col min="3850" max="3850" width="16.42578125" style="2" customWidth="1"/>
    <col min="3851" max="3851" width="16.5703125" style="2" customWidth="1"/>
    <col min="3852" max="3852" width="16.85546875" style="2" customWidth="1"/>
    <col min="3853" max="3853" width="16.7109375" style="2" customWidth="1"/>
    <col min="3854" max="3854" width="15.5703125" style="2" customWidth="1"/>
    <col min="3855" max="3855" width="18" style="2" customWidth="1"/>
    <col min="3856" max="4096" width="9.140625" style="2"/>
    <col min="4097" max="4097" width="44.85546875" style="2" customWidth="1"/>
    <col min="4098" max="4098" width="13.5703125" style="2" customWidth="1"/>
    <col min="4099" max="4099" width="18.5703125" style="2" customWidth="1"/>
    <col min="4100" max="4100" width="16.140625" style="2" customWidth="1"/>
    <col min="4101" max="4101" width="15.42578125" style="2" customWidth="1"/>
    <col min="4102" max="4102" width="16.5703125" style="2" customWidth="1"/>
    <col min="4103" max="4103" width="15.7109375" style="2" customWidth="1"/>
    <col min="4104" max="4104" width="16.5703125" style="2" customWidth="1"/>
    <col min="4105" max="4105" width="16.140625" style="2" customWidth="1"/>
    <col min="4106" max="4106" width="16.42578125" style="2" customWidth="1"/>
    <col min="4107" max="4107" width="16.5703125" style="2" customWidth="1"/>
    <col min="4108" max="4108" width="16.85546875" style="2" customWidth="1"/>
    <col min="4109" max="4109" width="16.7109375" style="2" customWidth="1"/>
    <col min="4110" max="4110" width="15.5703125" style="2" customWidth="1"/>
    <col min="4111" max="4111" width="18" style="2" customWidth="1"/>
    <col min="4112" max="4352" width="9.140625" style="2"/>
    <col min="4353" max="4353" width="44.85546875" style="2" customWidth="1"/>
    <col min="4354" max="4354" width="13.5703125" style="2" customWidth="1"/>
    <col min="4355" max="4355" width="18.5703125" style="2" customWidth="1"/>
    <col min="4356" max="4356" width="16.140625" style="2" customWidth="1"/>
    <col min="4357" max="4357" width="15.42578125" style="2" customWidth="1"/>
    <col min="4358" max="4358" width="16.5703125" style="2" customWidth="1"/>
    <col min="4359" max="4359" width="15.7109375" style="2" customWidth="1"/>
    <col min="4360" max="4360" width="16.5703125" style="2" customWidth="1"/>
    <col min="4361" max="4361" width="16.140625" style="2" customWidth="1"/>
    <col min="4362" max="4362" width="16.42578125" style="2" customWidth="1"/>
    <col min="4363" max="4363" width="16.5703125" style="2" customWidth="1"/>
    <col min="4364" max="4364" width="16.85546875" style="2" customWidth="1"/>
    <col min="4365" max="4365" width="16.7109375" style="2" customWidth="1"/>
    <col min="4366" max="4366" width="15.5703125" style="2" customWidth="1"/>
    <col min="4367" max="4367" width="18" style="2" customWidth="1"/>
    <col min="4368" max="4608" width="9.140625" style="2"/>
    <col min="4609" max="4609" width="44.85546875" style="2" customWidth="1"/>
    <col min="4610" max="4610" width="13.5703125" style="2" customWidth="1"/>
    <col min="4611" max="4611" width="18.5703125" style="2" customWidth="1"/>
    <col min="4612" max="4612" width="16.140625" style="2" customWidth="1"/>
    <col min="4613" max="4613" width="15.42578125" style="2" customWidth="1"/>
    <col min="4614" max="4614" width="16.5703125" style="2" customWidth="1"/>
    <col min="4615" max="4615" width="15.7109375" style="2" customWidth="1"/>
    <col min="4616" max="4616" width="16.5703125" style="2" customWidth="1"/>
    <col min="4617" max="4617" width="16.140625" style="2" customWidth="1"/>
    <col min="4618" max="4618" width="16.42578125" style="2" customWidth="1"/>
    <col min="4619" max="4619" width="16.5703125" style="2" customWidth="1"/>
    <col min="4620" max="4620" width="16.85546875" style="2" customWidth="1"/>
    <col min="4621" max="4621" width="16.7109375" style="2" customWidth="1"/>
    <col min="4622" max="4622" width="15.5703125" style="2" customWidth="1"/>
    <col min="4623" max="4623" width="18" style="2" customWidth="1"/>
    <col min="4624" max="4864" width="9.140625" style="2"/>
    <col min="4865" max="4865" width="44.85546875" style="2" customWidth="1"/>
    <col min="4866" max="4866" width="13.5703125" style="2" customWidth="1"/>
    <col min="4867" max="4867" width="18.5703125" style="2" customWidth="1"/>
    <col min="4868" max="4868" width="16.140625" style="2" customWidth="1"/>
    <col min="4869" max="4869" width="15.42578125" style="2" customWidth="1"/>
    <col min="4870" max="4870" width="16.5703125" style="2" customWidth="1"/>
    <col min="4871" max="4871" width="15.7109375" style="2" customWidth="1"/>
    <col min="4872" max="4872" width="16.5703125" style="2" customWidth="1"/>
    <col min="4873" max="4873" width="16.140625" style="2" customWidth="1"/>
    <col min="4874" max="4874" width="16.42578125" style="2" customWidth="1"/>
    <col min="4875" max="4875" width="16.5703125" style="2" customWidth="1"/>
    <col min="4876" max="4876" width="16.85546875" style="2" customWidth="1"/>
    <col min="4877" max="4877" width="16.7109375" style="2" customWidth="1"/>
    <col min="4878" max="4878" width="15.5703125" style="2" customWidth="1"/>
    <col min="4879" max="4879" width="18" style="2" customWidth="1"/>
    <col min="4880" max="5120" width="9.140625" style="2"/>
    <col min="5121" max="5121" width="44.85546875" style="2" customWidth="1"/>
    <col min="5122" max="5122" width="13.5703125" style="2" customWidth="1"/>
    <col min="5123" max="5123" width="18.5703125" style="2" customWidth="1"/>
    <col min="5124" max="5124" width="16.140625" style="2" customWidth="1"/>
    <col min="5125" max="5125" width="15.42578125" style="2" customWidth="1"/>
    <col min="5126" max="5126" width="16.5703125" style="2" customWidth="1"/>
    <col min="5127" max="5127" width="15.7109375" style="2" customWidth="1"/>
    <col min="5128" max="5128" width="16.5703125" style="2" customWidth="1"/>
    <col min="5129" max="5129" width="16.140625" style="2" customWidth="1"/>
    <col min="5130" max="5130" width="16.42578125" style="2" customWidth="1"/>
    <col min="5131" max="5131" width="16.5703125" style="2" customWidth="1"/>
    <col min="5132" max="5132" width="16.85546875" style="2" customWidth="1"/>
    <col min="5133" max="5133" width="16.7109375" style="2" customWidth="1"/>
    <col min="5134" max="5134" width="15.5703125" style="2" customWidth="1"/>
    <col min="5135" max="5135" width="18" style="2" customWidth="1"/>
    <col min="5136" max="5376" width="9.140625" style="2"/>
    <col min="5377" max="5377" width="44.85546875" style="2" customWidth="1"/>
    <col min="5378" max="5378" width="13.5703125" style="2" customWidth="1"/>
    <col min="5379" max="5379" width="18.5703125" style="2" customWidth="1"/>
    <col min="5380" max="5380" width="16.140625" style="2" customWidth="1"/>
    <col min="5381" max="5381" width="15.42578125" style="2" customWidth="1"/>
    <col min="5382" max="5382" width="16.5703125" style="2" customWidth="1"/>
    <col min="5383" max="5383" width="15.7109375" style="2" customWidth="1"/>
    <col min="5384" max="5384" width="16.5703125" style="2" customWidth="1"/>
    <col min="5385" max="5385" width="16.140625" style="2" customWidth="1"/>
    <col min="5386" max="5386" width="16.42578125" style="2" customWidth="1"/>
    <col min="5387" max="5387" width="16.5703125" style="2" customWidth="1"/>
    <col min="5388" max="5388" width="16.85546875" style="2" customWidth="1"/>
    <col min="5389" max="5389" width="16.7109375" style="2" customWidth="1"/>
    <col min="5390" max="5390" width="15.5703125" style="2" customWidth="1"/>
    <col min="5391" max="5391" width="18" style="2" customWidth="1"/>
    <col min="5392" max="5632" width="9.140625" style="2"/>
    <col min="5633" max="5633" width="44.85546875" style="2" customWidth="1"/>
    <col min="5634" max="5634" width="13.5703125" style="2" customWidth="1"/>
    <col min="5635" max="5635" width="18.5703125" style="2" customWidth="1"/>
    <col min="5636" max="5636" width="16.140625" style="2" customWidth="1"/>
    <col min="5637" max="5637" width="15.42578125" style="2" customWidth="1"/>
    <col min="5638" max="5638" width="16.5703125" style="2" customWidth="1"/>
    <col min="5639" max="5639" width="15.7109375" style="2" customWidth="1"/>
    <col min="5640" max="5640" width="16.5703125" style="2" customWidth="1"/>
    <col min="5641" max="5641" width="16.140625" style="2" customWidth="1"/>
    <col min="5642" max="5642" width="16.42578125" style="2" customWidth="1"/>
    <col min="5643" max="5643" width="16.5703125" style="2" customWidth="1"/>
    <col min="5644" max="5644" width="16.85546875" style="2" customWidth="1"/>
    <col min="5645" max="5645" width="16.7109375" style="2" customWidth="1"/>
    <col min="5646" max="5646" width="15.5703125" style="2" customWidth="1"/>
    <col min="5647" max="5647" width="18" style="2" customWidth="1"/>
    <col min="5648" max="5888" width="9.140625" style="2"/>
    <col min="5889" max="5889" width="44.85546875" style="2" customWidth="1"/>
    <col min="5890" max="5890" width="13.5703125" style="2" customWidth="1"/>
    <col min="5891" max="5891" width="18.5703125" style="2" customWidth="1"/>
    <col min="5892" max="5892" width="16.140625" style="2" customWidth="1"/>
    <col min="5893" max="5893" width="15.42578125" style="2" customWidth="1"/>
    <col min="5894" max="5894" width="16.5703125" style="2" customWidth="1"/>
    <col min="5895" max="5895" width="15.7109375" style="2" customWidth="1"/>
    <col min="5896" max="5896" width="16.5703125" style="2" customWidth="1"/>
    <col min="5897" max="5897" width="16.140625" style="2" customWidth="1"/>
    <col min="5898" max="5898" width="16.42578125" style="2" customWidth="1"/>
    <col min="5899" max="5899" width="16.5703125" style="2" customWidth="1"/>
    <col min="5900" max="5900" width="16.85546875" style="2" customWidth="1"/>
    <col min="5901" max="5901" width="16.7109375" style="2" customWidth="1"/>
    <col min="5902" max="5902" width="15.5703125" style="2" customWidth="1"/>
    <col min="5903" max="5903" width="18" style="2" customWidth="1"/>
    <col min="5904" max="6144" width="9.140625" style="2"/>
    <col min="6145" max="6145" width="44.85546875" style="2" customWidth="1"/>
    <col min="6146" max="6146" width="13.5703125" style="2" customWidth="1"/>
    <col min="6147" max="6147" width="18.5703125" style="2" customWidth="1"/>
    <col min="6148" max="6148" width="16.140625" style="2" customWidth="1"/>
    <col min="6149" max="6149" width="15.42578125" style="2" customWidth="1"/>
    <col min="6150" max="6150" width="16.5703125" style="2" customWidth="1"/>
    <col min="6151" max="6151" width="15.7109375" style="2" customWidth="1"/>
    <col min="6152" max="6152" width="16.5703125" style="2" customWidth="1"/>
    <col min="6153" max="6153" width="16.140625" style="2" customWidth="1"/>
    <col min="6154" max="6154" width="16.42578125" style="2" customWidth="1"/>
    <col min="6155" max="6155" width="16.5703125" style="2" customWidth="1"/>
    <col min="6156" max="6156" width="16.85546875" style="2" customWidth="1"/>
    <col min="6157" max="6157" width="16.7109375" style="2" customWidth="1"/>
    <col min="6158" max="6158" width="15.5703125" style="2" customWidth="1"/>
    <col min="6159" max="6159" width="18" style="2" customWidth="1"/>
    <col min="6160" max="6400" width="9.140625" style="2"/>
    <col min="6401" max="6401" width="44.85546875" style="2" customWidth="1"/>
    <col min="6402" max="6402" width="13.5703125" style="2" customWidth="1"/>
    <col min="6403" max="6403" width="18.5703125" style="2" customWidth="1"/>
    <col min="6404" max="6404" width="16.140625" style="2" customWidth="1"/>
    <col min="6405" max="6405" width="15.42578125" style="2" customWidth="1"/>
    <col min="6406" max="6406" width="16.5703125" style="2" customWidth="1"/>
    <col min="6407" max="6407" width="15.7109375" style="2" customWidth="1"/>
    <col min="6408" max="6408" width="16.5703125" style="2" customWidth="1"/>
    <col min="6409" max="6409" width="16.140625" style="2" customWidth="1"/>
    <col min="6410" max="6410" width="16.42578125" style="2" customWidth="1"/>
    <col min="6411" max="6411" width="16.5703125" style="2" customWidth="1"/>
    <col min="6412" max="6412" width="16.85546875" style="2" customWidth="1"/>
    <col min="6413" max="6413" width="16.7109375" style="2" customWidth="1"/>
    <col min="6414" max="6414" width="15.5703125" style="2" customWidth="1"/>
    <col min="6415" max="6415" width="18" style="2" customWidth="1"/>
    <col min="6416" max="6656" width="9.140625" style="2"/>
    <col min="6657" max="6657" width="44.85546875" style="2" customWidth="1"/>
    <col min="6658" max="6658" width="13.5703125" style="2" customWidth="1"/>
    <col min="6659" max="6659" width="18.5703125" style="2" customWidth="1"/>
    <col min="6660" max="6660" width="16.140625" style="2" customWidth="1"/>
    <col min="6661" max="6661" width="15.42578125" style="2" customWidth="1"/>
    <col min="6662" max="6662" width="16.5703125" style="2" customWidth="1"/>
    <col min="6663" max="6663" width="15.7109375" style="2" customWidth="1"/>
    <col min="6664" max="6664" width="16.5703125" style="2" customWidth="1"/>
    <col min="6665" max="6665" width="16.140625" style="2" customWidth="1"/>
    <col min="6666" max="6666" width="16.42578125" style="2" customWidth="1"/>
    <col min="6667" max="6667" width="16.5703125" style="2" customWidth="1"/>
    <col min="6668" max="6668" width="16.85546875" style="2" customWidth="1"/>
    <col min="6669" max="6669" width="16.7109375" style="2" customWidth="1"/>
    <col min="6670" max="6670" width="15.5703125" style="2" customWidth="1"/>
    <col min="6671" max="6671" width="18" style="2" customWidth="1"/>
    <col min="6672" max="6912" width="9.140625" style="2"/>
    <col min="6913" max="6913" width="44.85546875" style="2" customWidth="1"/>
    <col min="6914" max="6914" width="13.5703125" style="2" customWidth="1"/>
    <col min="6915" max="6915" width="18.5703125" style="2" customWidth="1"/>
    <col min="6916" max="6916" width="16.140625" style="2" customWidth="1"/>
    <col min="6917" max="6917" width="15.42578125" style="2" customWidth="1"/>
    <col min="6918" max="6918" width="16.5703125" style="2" customWidth="1"/>
    <col min="6919" max="6919" width="15.7109375" style="2" customWidth="1"/>
    <col min="6920" max="6920" width="16.5703125" style="2" customWidth="1"/>
    <col min="6921" max="6921" width="16.140625" style="2" customWidth="1"/>
    <col min="6922" max="6922" width="16.42578125" style="2" customWidth="1"/>
    <col min="6923" max="6923" width="16.5703125" style="2" customWidth="1"/>
    <col min="6924" max="6924" width="16.85546875" style="2" customWidth="1"/>
    <col min="6925" max="6925" width="16.7109375" style="2" customWidth="1"/>
    <col min="6926" max="6926" width="15.5703125" style="2" customWidth="1"/>
    <col min="6927" max="6927" width="18" style="2" customWidth="1"/>
    <col min="6928" max="7168" width="9.140625" style="2"/>
    <col min="7169" max="7169" width="44.85546875" style="2" customWidth="1"/>
    <col min="7170" max="7170" width="13.5703125" style="2" customWidth="1"/>
    <col min="7171" max="7171" width="18.5703125" style="2" customWidth="1"/>
    <col min="7172" max="7172" width="16.140625" style="2" customWidth="1"/>
    <col min="7173" max="7173" width="15.42578125" style="2" customWidth="1"/>
    <col min="7174" max="7174" width="16.5703125" style="2" customWidth="1"/>
    <col min="7175" max="7175" width="15.7109375" style="2" customWidth="1"/>
    <col min="7176" max="7176" width="16.5703125" style="2" customWidth="1"/>
    <col min="7177" max="7177" width="16.140625" style="2" customWidth="1"/>
    <col min="7178" max="7178" width="16.42578125" style="2" customWidth="1"/>
    <col min="7179" max="7179" width="16.5703125" style="2" customWidth="1"/>
    <col min="7180" max="7180" width="16.85546875" style="2" customWidth="1"/>
    <col min="7181" max="7181" width="16.7109375" style="2" customWidth="1"/>
    <col min="7182" max="7182" width="15.5703125" style="2" customWidth="1"/>
    <col min="7183" max="7183" width="18" style="2" customWidth="1"/>
    <col min="7184" max="7424" width="9.140625" style="2"/>
    <col min="7425" max="7425" width="44.85546875" style="2" customWidth="1"/>
    <col min="7426" max="7426" width="13.5703125" style="2" customWidth="1"/>
    <col min="7427" max="7427" width="18.5703125" style="2" customWidth="1"/>
    <col min="7428" max="7428" width="16.140625" style="2" customWidth="1"/>
    <col min="7429" max="7429" width="15.42578125" style="2" customWidth="1"/>
    <col min="7430" max="7430" width="16.5703125" style="2" customWidth="1"/>
    <col min="7431" max="7431" width="15.7109375" style="2" customWidth="1"/>
    <col min="7432" max="7432" width="16.5703125" style="2" customWidth="1"/>
    <col min="7433" max="7433" width="16.140625" style="2" customWidth="1"/>
    <col min="7434" max="7434" width="16.42578125" style="2" customWidth="1"/>
    <col min="7435" max="7435" width="16.5703125" style="2" customWidth="1"/>
    <col min="7436" max="7436" width="16.85546875" style="2" customWidth="1"/>
    <col min="7437" max="7437" width="16.7109375" style="2" customWidth="1"/>
    <col min="7438" max="7438" width="15.5703125" style="2" customWidth="1"/>
    <col min="7439" max="7439" width="18" style="2" customWidth="1"/>
    <col min="7440" max="7680" width="9.140625" style="2"/>
    <col min="7681" max="7681" width="44.85546875" style="2" customWidth="1"/>
    <col min="7682" max="7682" width="13.5703125" style="2" customWidth="1"/>
    <col min="7683" max="7683" width="18.5703125" style="2" customWidth="1"/>
    <col min="7684" max="7684" width="16.140625" style="2" customWidth="1"/>
    <col min="7685" max="7685" width="15.42578125" style="2" customWidth="1"/>
    <col min="7686" max="7686" width="16.5703125" style="2" customWidth="1"/>
    <col min="7687" max="7687" width="15.7109375" style="2" customWidth="1"/>
    <col min="7688" max="7688" width="16.5703125" style="2" customWidth="1"/>
    <col min="7689" max="7689" width="16.140625" style="2" customWidth="1"/>
    <col min="7690" max="7690" width="16.42578125" style="2" customWidth="1"/>
    <col min="7691" max="7691" width="16.5703125" style="2" customWidth="1"/>
    <col min="7692" max="7692" width="16.85546875" style="2" customWidth="1"/>
    <col min="7693" max="7693" width="16.7109375" style="2" customWidth="1"/>
    <col min="7694" max="7694" width="15.5703125" style="2" customWidth="1"/>
    <col min="7695" max="7695" width="18" style="2" customWidth="1"/>
    <col min="7696" max="7936" width="9.140625" style="2"/>
    <col min="7937" max="7937" width="44.85546875" style="2" customWidth="1"/>
    <col min="7938" max="7938" width="13.5703125" style="2" customWidth="1"/>
    <col min="7939" max="7939" width="18.5703125" style="2" customWidth="1"/>
    <col min="7940" max="7940" width="16.140625" style="2" customWidth="1"/>
    <col min="7941" max="7941" width="15.42578125" style="2" customWidth="1"/>
    <col min="7942" max="7942" width="16.5703125" style="2" customWidth="1"/>
    <col min="7943" max="7943" width="15.7109375" style="2" customWidth="1"/>
    <col min="7944" max="7944" width="16.5703125" style="2" customWidth="1"/>
    <col min="7945" max="7945" width="16.140625" style="2" customWidth="1"/>
    <col min="7946" max="7946" width="16.42578125" style="2" customWidth="1"/>
    <col min="7947" max="7947" width="16.5703125" style="2" customWidth="1"/>
    <col min="7948" max="7948" width="16.85546875" style="2" customWidth="1"/>
    <col min="7949" max="7949" width="16.7109375" style="2" customWidth="1"/>
    <col min="7950" max="7950" width="15.5703125" style="2" customWidth="1"/>
    <col min="7951" max="7951" width="18" style="2" customWidth="1"/>
    <col min="7952" max="8192" width="9.140625" style="2"/>
    <col min="8193" max="8193" width="44.85546875" style="2" customWidth="1"/>
    <col min="8194" max="8194" width="13.5703125" style="2" customWidth="1"/>
    <col min="8195" max="8195" width="18.5703125" style="2" customWidth="1"/>
    <col min="8196" max="8196" width="16.140625" style="2" customWidth="1"/>
    <col min="8197" max="8197" width="15.42578125" style="2" customWidth="1"/>
    <col min="8198" max="8198" width="16.5703125" style="2" customWidth="1"/>
    <col min="8199" max="8199" width="15.7109375" style="2" customWidth="1"/>
    <col min="8200" max="8200" width="16.5703125" style="2" customWidth="1"/>
    <col min="8201" max="8201" width="16.140625" style="2" customWidth="1"/>
    <col min="8202" max="8202" width="16.42578125" style="2" customWidth="1"/>
    <col min="8203" max="8203" width="16.5703125" style="2" customWidth="1"/>
    <col min="8204" max="8204" width="16.85546875" style="2" customWidth="1"/>
    <col min="8205" max="8205" width="16.7109375" style="2" customWidth="1"/>
    <col min="8206" max="8206" width="15.5703125" style="2" customWidth="1"/>
    <col min="8207" max="8207" width="18" style="2" customWidth="1"/>
    <col min="8208" max="8448" width="9.140625" style="2"/>
    <col min="8449" max="8449" width="44.85546875" style="2" customWidth="1"/>
    <col min="8450" max="8450" width="13.5703125" style="2" customWidth="1"/>
    <col min="8451" max="8451" width="18.5703125" style="2" customWidth="1"/>
    <col min="8452" max="8452" width="16.140625" style="2" customWidth="1"/>
    <col min="8453" max="8453" width="15.42578125" style="2" customWidth="1"/>
    <col min="8454" max="8454" width="16.5703125" style="2" customWidth="1"/>
    <col min="8455" max="8455" width="15.7109375" style="2" customWidth="1"/>
    <col min="8456" max="8456" width="16.5703125" style="2" customWidth="1"/>
    <col min="8457" max="8457" width="16.140625" style="2" customWidth="1"/>
    <col min="8458" max="8458" width="16.42578125" style="2" customWidth="1"/>
    <col min="8459" max="8459" width="16.5703125" style="2" customWidth="1"/>
    <col min="8460" max="8460" width="16.85546875" style="2" customWidth="1"/>
    <col min="8461" max="8461" width="16.7109375" style="2" customWidth="1"/>
    <col min="8462" max="8462" width="15.5703125" style="2" customWidth="1"/>
    <col min="8463" max="8463" width="18" style="2" customWidth="1"/>
    <col min="8464" max="8704" width="9.140625" style="2"/>
    <col min="8705" max="8705" width="44.85546875" style="2" customWidth="1"/>
    <col min="8706" max="8706" width="13.5703125" style="2" customWidth="1"/>
    <col min="8707" max="8707" width="18.5703125" style="2" customWidth="1"/>
    <col min="8708" max="8708" width="16.140625" style="2" customWidth="1"/>
    <col min="8709" max="8709" width="15.42578125" style="2" customWidth="1"/>
    <col min="8710" max="8710" width="16.5703125" style="2" customWidth="1"/>
    <col min="8711" max="8711" width="15.7109375" style="2" customWidth="1"/>
    <col min="8712" max="8712" width="16.5703125" style="2" customWidth="1"/>
    <col min="8713" max="8713" width="16.140625" style="2" customWidth="1"/>
    <col min="8714" max="8714" width="16.42578125" style="2" customWidth="1"/>
    <col min="8715" max="8715" width="16.5703125" style="2" customWidth="1"/>
    <col min="8716" max="8716" width="16.85546875" style="2" customWidth="1"/>
    <col min="8717" max="8717" width="16.7109375" style="2" customWidth="1"/>
    <col min="8718" max="8718" width="15.5703125" style="2" customWidth="1"/>
    <col min="8719" max="8719" width="18" style="2" customWidth="1"/>
    <col min="8720" max="8960" width="9.140625" style="2"/>
    <col min="8961" max="8961" width="44.85546875" style="2" customWidth="1"/>
    <col min="8962" max="8962" width="13.5703125" style="2" customWidth="1"/>
    <col min="8963" max="8963" width="18.5703125" style="2" customWidth="1"/>
    <col min="8964" max="8964" width="16.140625" style="2" customWidth="1"/>
    <col min="8965" max="8965" width="15.42578125" style="2" customWidth="1"/>
    <col min="8966" max="8966" width="16.5703125" style="2" customWidth="1"/>
    <col min="8967" max="8967" width="15.7109375" style="2" customWidth="1"/>
    <col min="8968" max="8968" width="16.5703125" style="2" customWidth="1"/>
    <col min="8969" max="8969" width="16.140625" style="2" customWidth="1"/>
    <col min="8970" max="8970" width="16.42578125" style="2" customWidth="1"/>
    <col min="8971" max="8971" width="16.5703125" style="2" customWidth="1"/>
    <col min="8972" max="8972" width="16.85546875" style="2" customWidth="1"/>
    <col min="8973" max="8973" width="16.7109375" style="2" customWidth="1"/>
    <col min="8974" max="8974" width="15.5703125" style="2" customWidth="1"/>
    <col min="8975" max="8975" width="18" style="2" customWidth="1"/>
    <col min="8976" max="9216" width="9.140625" style="2"/>
    <col min="9217" max="9217" width="44.85546875" style="2" customWidth="1"/>
    <col min="9218" max="9218" width="13.5703125" style="2" customWidth="1"/>
    <col min="9219" max="9219" width="18.5703125" style="2" customWidth="1"/>
    <col min="9220" max="9220" width="16.140625" style="2" customWidth="1"/>
    <col min="9221" max="9221" width="15.42578125" style="2" customWidth="1"/>
    <col min="9222" max="9222" width="16.5703125" style="2" customWidth="1"/>
    <col min="9223" max="9223" width="15.7109375" style="2" customWidth="1"/>
    <col min="9224" max="9224" width="16.5703125" style="2" customWidth="1"/>
    <col min="9225" max="9225" width="16.140625" style="2" customWidth="1"/>
    <col min="9226" max="9226" width="16.42578125" style="2" customWidth="1"/>
    <col min="9227" max="9227" width="16.5703125" style="2" customWidth="1"/>
    <col min="9228" max="9228" width="16.85546875" style="2" customWidth="1"/>
    <col min="9229" max="9229" width="16.7109375" style="2" customWidth="1"/>
    <col min="9230" max="9230" width="15.5703125" style="2" customWidth="1"/>
    <col min="9231" max="9231" width="18" style="2" customWidth="1"/>
    <col min="9232" max="9472" width="9.140625" style="2"/>
    <col min="9473" max="9473" width="44.85546875" style="2" customWidth="1"/>
    <col min="9474" max="9474" width="13.5703125" style="2" customWidth="1"/>
    <col min="9475" max="9475" width="18.5703125" style="2" customWidth="1"/>
    <col min="9476" max="9476" width="16.140625" style="2" customWidth="1"/>
    <col min="9477" max="9477" width="15.42578125" style="2" customWidth="1"/>
    <col min="9478" max="9478" width="16.5703125" style="2" customWidth="1"/>
    <col min="9479" max="9479" width="15.7109375" style="2" customWidth="1"/>
    <col min="9480" max="9480" width="16.5703125" style="2" customWidth="1"/>
    <col min="9481" max="9481" width="16.140625" style="2" customWidth="1"/>
    <col min="9482" max="9482" width="16.42578125" style="2" customWidth="1"/>
    <col min="9483" max="9483" width="16.5703125" style="2" customWidth="1"/>
    <col min="9484" max="9484" width="16.85546875" style="2" customWidth="1"/>
    <col min="9485" max="9485" width="16.7109375" style="2" customWidth="1"/>
    <col min="9486" max="9486" width="15.5703125" style="2" customWidth="1"/>
    <col min="9487" max="9487" width="18" style="2" customWidth="1"/>
    <col min="9488" max="9728" width="9.140625" style="2"/>
    <col min="9729" max="9729" width="44.85546875" style="2" customWidth="1"/>
    <col min="9730" max="9730" width="13.5703125" style="2" customWidth="1"/>
    <col min="9731" max="9731" width="18.5703125" style="2" customWidth="1"/>
    <col min="9732" max="9732" width="16.140625" style="2" customWidth="1"/>
    <col min="9733" max="9733" width="15.42578125" style="2" customWidth="1"/>
    <col min="9734" max="9734" width="16.5703125" style="2" customWidth="1"/>
    <col min="9735" max="9735" width="15.7109375" style="2" customWidth="1"/>
    <col min="9736" max="9736" width="16.5703125" style="2" customWidth="1"/>
    <col min="9737" max="9737" width="16.140625" style="2" customWidth="1"/>
    <col min="9738" max="9738" width="16.42578125" style="2" customWidth="1"/>
    <col min="9739" max="9739" width="16.5703125" style="2" customWidth="1"/>
    <col min="9740" max="9740" width="16.85546875" style="2" customWidth="1"/>
    <col min="9741" max="9741" width="16.7109375" style="2" customWidth="1"/>
    <col min="9742" max="9742" width="15.5703125" style="2" customWidth="1"/>
    <col min="9743" max="9743" width="18" style="2" customWidth="1"/>
    <col min="9744" max="9984" width="9.140625" style="2"/>
    <col min="9985" max="9985" width="44.85546875" style="2" customWidth="1"/>
    <col min="9986" max="9986" width="13.5703125" style="2" customWidth="1"/>
    <col min="9987" max="9987" width="18.5703125" style="2" customWidth="1"/>
    <col min="9988" max="9988" width="16.140625" style="2" customWidth="1"/>
    <col min="9989" max="9989" width="15.42578125" style="2" customWidth="1"/>
    <col min="9990" max="9990" width="16.5703125" style="2" customWidth="1"/>
    <col min="9991" max="9991" width="15.7109375" style="2" customWidth="1"/>
    <col min="9992" max="9992" width="16.5703125" style="2" customWidth="1"/>
    <col min="9993" max="9993" width="16.140625" style="2" customWidth="1"/>
    <col min="9994" max="9994" width="16.42578125" style="2" customWidth="1"/>
    <col min="9995" max="9995" width="16.5703125" style="2" customWidth="1"/>
    <col min="9996" max="9996" width="16.85546875" style="2" customWidth="1"/>
    <col min="9997" max="9997" width="16.7109375" style="2" customWidth="1"/>
    <col min="9998" max="9998" width="15.5703125" style="2" customWidth="1"/>
    <col min="9999" max="9999" width="18" style="2" customWidth="1"/>
    <col min="10000" max="10240" width="9.140625" style="2"/>
    <col min="10241" max="10241" width="44.85546875" style="2" customWidth="1"/>
    <col min="10242" max="10242" width="13.5703125" style="2" customWidth="1"/>
    <col min="10243" max="10243" width="18.5703125" style="2" customWidth="1"/>
    <col min="10244" max="10244" width="16.140625" style="2" customWidth="1"/>
    <col min="10245" max="10245" width="15.42578125" style="2" customWidth="1"/>
    <col min="10246" max="10246" width="16.5703125" style="2" customWidth="1"/>
    <col min="10247" max="10247" width="15.7109375" style="2" customWidth="1"/>
    <col min="10248" max="10248" width="16.5703125" style="2" customWidth="1"/>
    <col min="10249" max="10249" width="16.140625" style="2" customWidth="1"/>
    <col min="10250" max="10250" width="16.42578125" style="2" customWidth="1"/>
    <col min="10251" max="10251" width="16.5703125" style="2" customWidth="1"/>
    <col min="10252" max="10252" width="16.85546875" style="2" customWidth="1"/>
    <col min="10253" max="10253" width="16.7109375" style="2" customWidth="1"/>
    <col min="10254" max="10254" width="15.5703125" style="2" customWidth="1"/>
    <col min="10255" max="10255" width="18" style="2" customWidth="1"/>
    <col min="10256" max="10496" width="9.140625" style="2"/>
    <col min="10497" max="10497" width="44.85546875" style="2" customWidth="1"/>
    <col min="10498" max="10498" width="13.5703125" style="2" customWidth="1"/>
    <col min="10499" max="10499" width="18.5703125" style="2" customWidth="1"/>
    <col min="10500" max="10500" width="16.140625" style="2" customWidth="1"/>
    <col min="10501" max="10501" width="15.42578125" style="2" customWidth="1"/>
    <col min="10502" max="10502" width="16.5703125" style="2" customWidth="1"/>
    <col min="10503" max="10503" width="15.7109375" style="2" customWidth="1"/>
    <col min="10504" max="10504" width="16.5703125" style="2" customWidth="1"/>
    <col min="10505" max="10505" width="16.140625" style="2" customWidth="1"/>
    <col min="10506" max="10506" width="16.42578125" style="2" customWidth="1"/>
    <col min="10507" max="10507" width="16.5703125" style="2" customWidth="1"/>
    <col min="10508" max="10508" width="16.85546875" style="2" customWidth="1"/>
    <col min="10509" max="10509" width="16.7109375" style="2" customWidth="1"/>
    <col min="10510" max="10510" width="15.5703125" style="2" customWidth="1"/>
    <col min="10511" max="10511" width="18" style="2" customWidth="1"/>
    <col min="10512" max="10752" width="9.140625" style="2"/>
    <col min="10753" max="10753" width="44.85546875" style="2" customWidth="1"/>
    <col min="10754" max="10754" width="13.5703125" style="2" customWidth="1"/>
    <col min="10755" max="10755" width="18.5703125" style="2" customWidth="1"/>
    <col min="10756" max="10756" width="16.140625" style="2" customWidth="1"/>
    <col min="10757" max="10757" width="15.42578125" style="2" customWidth="1"/>
    <col min="10758" max="10758" width="16.5703125" style="2" customWidth="1"/>
    <col min="10759" max="10759" width="15.7109375" style="2" customWidth="1"/>
    <col min="10760" max="10760" width="16.5703125" style="2" customWidth="1"/>
    <col min="10761" max="10761" width="16.140625" style="2" customWidth="1"/>
    <col min="10762" max="10762" width="16.42578125" style="2" customWidth="1"/>
    <col min="10763" max="10763" width="16.5703125" style="2" customWidth="1"/>
    <col min="10764" max="10764" width="16.85546875" style="2" customWidth="1"/>
    <col min="10765" max="10765" width="16.7109375" style="2" customWidth="1"/>
    <col min="10766" max="10766" width="15.5703125" style="2" customWidth="1"/>
    <col min="10767" max="10767" width="18" style="2" customWidth="1"/>
    <col min="10768" max="11008" width="9.140625" style="2"/>
    <col min="11009" max="11009" width="44.85546875" style="2" customWidth="1"/>
    <col min="11010" max="11010" width="13.5703125" style="2" customWidth="1"/>
    <col min="11011" max="11011" width="18.5703125" style="2" customWidth="1"/>
    <col min="11012" max="11012" width="16.140625" style="2" customWidth="1"/>
    <col min="11013" max="11013" width="15.42578125" style="2" customWidth="1"/>
    <col min="11014" max="11014" width="16.5703125" style="2" customWidth="1"/>
    <col min="11015" max="11015" width="15.7109375" style="2" customWidth="1"/>
    <col min="11016" max="11016" width="16.5703125" style="2" customWidth="1"/>
    <col min="11017" max="11017" width="16.140625" style="2" customWidth="1"/>
    <col min="11018" max="11018" width="16.42578125" style="2" customWidth="1"/>
    <col min="11019" max="11019" width="16.5703125" style="2" customWidth="1"/>
    <col min="11020" max="11020" width="16.85546875" style="2" customWidth="1"/>
    <col min="11021" max="11021" width="16.7109375" style="2" customWidth="1"/>
    <col min="11022" max="11022" width="15.5703125" style="2" customWidth="1"/>
    <col min="11023" max="11023" width="18" style="2" customWidth="1"/>
    <col min="11024" max="11264" width="9.140625" style="2"/>
    <col min="11265" max="11265" width="44.85546875" style="2" customWidth="1"/>
    <col min="11266" max="11266" width="13.5703125" style="2" customWidth="1"/>
    <col min="11267" max="11267" width="18.5703125" style="2" customWidth="1"/>
    <col min="11268" max="11268" width="16.140625" style="2" customWidth="1"/>
    <col min="11269" max="11269" width="15.42578125" style="2" customWidth="1"/>
    <col min="11270" max="11270" width="16.5703125" style="2" customWidth="1"/>
    <col min="11271" max="11271" width="15.7109375" style="2" customWidth="1"/>
    <col min="11272" max="11272" width="16.5703125" style="2" customWidth="1"/>
    <col min="11273" max="11273" width="16.140625" style="2" customWidth="1"/>
    <col min="11274" max="11274" width="16.42578125" style="2" customWidth="1"/>
    <col min="11275" max="11275" width="16.5703125" style="2" customWidth="1"/>
    <col min="11276" max="11276" width="16.85546875" style="2" customWidth="1"/>
    <col min="11277" max="11277" width="16.7109375" style="2" customWidth="1"/>
    <col min="11278" max="11278" width="15.5703125" style="2" customWidth="1"/>
    <col min="11279" max="11279" width="18" style="2" customWidth="1"/>
    <col min="11280" max="11520" width="9.140625" style="2"/>
    <col min="11521" max="11521" width="44.85546875" style="2" customWidth="1"/>
    <col min="11522" max="11522" width="13.5703125" style="2" customWidth="1"/>
    <col min="11523" max="11523" width="18.5703125" style="2" customWidth="1"/>
    <col min="11524" max="11524" width="16.140625" style="2" customWidth="1"/>
    <col min="11525" max="11525" width="15.42578125" style="2" customWidth="1"/>
    <col min="11526" max="11526" width="16.5703125" style="2" customWidth="1"/>
    <col min="11527" max="11527" width="15.7109375" style="2" customWidth="1"/>
    <col min="11528" max="11528" width="16.5703125" style="2" customWidth="1"/>
    <col min="11529" max="11529" width="16.140625" style="2" customWidth="1"/>
    <col min="11530" max="11530" width="16.42578125" style="2" customWidth="1"/>
    <col min="11531" max="11531" width="16.5703125" style="2" customWidth="1"/>
    <col min="11532" max="11532" width="16.85546875" style="2" customWidth="1"/>
    <col min="11533" max="11533" width="16.7109375" style="2" customWidth="1"/>
    <col min="11534" max="11534" width="15.5703125" style="2" customWidth="1"/>
    <col min="11535" max="11535" width="18" style="2" customWidth="1"/>
    <col min="11536" max="11776" width="9.140625" style="2"/>
    <col min="11777" max="11777" width="44.85546875" style="2" customWidth="1"/>
    <col min="11778" max="11778" width="13.5703125" style="2" customWidth="1"/>
    <col min="11779" max="11779" width="18.5703125" style="2" customWidth="1"/>
    <col min="11780" max="11780" width="16.140625" style="2" customWidth="1"/>
    <col min="11781" max="11781" width="15.42578125" style="2" customWidth="1"/>
    <col min="11782" max="11782" width="16.5703125" style="2" customWidth="1"/>
    <col min="11783" max="11783" width="15.7109375" style="2" customWidth="1"/>
    <col min="11784" max="11784" width="16.5703125" style="2" customWidth="1"/>
    <col min="11785" max="11785" width="16.140625" style="2" customWidth="1"/>
    <col min="11786" max="11786" width="16.42578125" style="2" customWidth="1"/>
    <col min="11787" max="11787" width="16.5703125" style="2" customWidth="1"/>
    <col min="11788" max="11788" width="16.85546875" style="2" customWidth="1"/>
    <col min="11789" max="11789" width="16.7109375" style="2" customWidth="1"/>
    <col min="11790" max="11790" width="15.5703125" style="2" customWidth="1"/>
    <col min="11791" max="11791" width="18" style="2" customWidth="1"/>
    <col min="11792" max="12032" width="9.140625" style="2"/>
    <col min="12033" max="12033" width="44.85546875" style="2" customWidth="1"/>
    <col min="12034" max="12034" width="13.5703125" style="2" customWidth="1"/>
    <col min="12035" max="12035" width="18.5703125" style="2" customWidth="1"/>
    <col min="12036" max="12036" width="16.140625" style="2" customWidth="1"/>
    <col min="12037" max="12037" width="15.42578125" style="2" customWidth="1"/>
    <col min="12038" max="12038" width="16.5703125" style="2" customWidth="1"/>
    <col min="12039" max="12039" width="15.7109375" style="2" customWidth="1"/>
    <col min="12040" max="12040" width="16.5703125" style="2" customWidth="1"/>
    <col min="12041" max="12041" width="16.140625" style="2" customWidth="1"/>
    <col min="12042" max="12042" width="16.42578125" style="2" customWidth="1"/>
    <col min="12043" max="12043" width="16.5703125" style="2" customWidth="1"/>
    <col min="12044" max="12044" width="16.85546875" style="2" customWidth="1"/>
    <col min="12045" max="12045" width="16.7109375" style="2" customWidth="1"/>
    <col min="12046" max="12046" width="15.5703125" style="2" customWidth="1"/>
    <col min="12047" max="12047" width="18" style="2" customWidth="1"/>
    <col min="12048" max="12288" width="9.140625" style="2"/>
    <col min="12289" max="12289" width="44.85546875" style="2" customWidth="1"/>
    <col min="12290" max="12290" width="13.5703125" style="2" customWidth="1"/>
    <col min="12291" max="12291" width="18.5703125" style="2" customWidth="1"/>
    <col min="12292" max="12292" width="16.140625" style="2" customWidth="1"/>
    <col min="12293" max="12293" width="15.42578125" style="2" customWidth="1"/>
    <col min="12294" max="12294" width="16.5703125" style="2" customWidth="1"/>
    <col min="12295" max="12295" width="15.7109375" style="2" customWidth="1"/>
    <col min="12296" max="12296" width="16.5703125" style="2" customWidth="1"/>
    <col min="12297" max="12297" width="16.140625" style="2" customWidth="1"/>
    <col min="12298" max="12298" width="16.42578125" style="2" customWidth="1"/>
    <col min="12299" max="12299" width="16.5703125" style="2" customWidth="1"/>
    <col min="12300" max="12300" width="16.85546875" style="2" customWidth="1"/>
    <col min="12301" max="12301" width="16.7109375" style="2" customWidth="1"/>
    <col min="12302" max="12302" width="15.5703125" style="2" customWidth="1"/>
    <col min="12303" max="12303" width="18" style="2" customWidth="1"/>
    <col min="12304" max="12544" width="9.140625" style="2"/>
    <col min="12545" max="12545" width="44.85546875" style="2" customWidth="1"/>
    <col min="12546" max="12546" width="13.5703125" style="2" customWidth="1"/>
    <col min="12547" max="12547" width="18.5703125" style="2" customWidth="1"/>
    <col min="12548" max="12548" width="16.140625" style="2" customWidth="1"/>
    <col min="12549" max="12549" width="15.42578125" style="2" customWidth="1"/>
    <col min="12550" max="12550" width="16.5703125" style="2" customWidth="1"/>
    <col min="12551" max="12551" width="15.7109375" style="2" customWidth="1"/>
    <col min="12552" max="12552" width="16.5703125" style="2" customWidth="1"/>
    <col min="12553" max="12553" width="16.140625" style="2" customWidth="1"/>
    <col min="12554" max="12554" width="16.42578125" style="2" customWidth="1"/>
    <col min="12555" max="12555" width="16.5703125" style="2" customWidth="1"/>
    <col min="12556" max="12556" width="16.85546875" style="2" customWidth="1"/>
    <col min="12557" max="12557" width="16.7109375" style="2" customWidth="1"/>
    <col min="12558" max="12558" width="15.5703125" style="2" customWidth="1"/>
    <col min="12559" max="12559" width="18" style="2" customWidth="1"/>
    <col min="12560" max="12800" width="9.140625" style="2"/>
    <col min="12801" max="12801" width="44.85546875" style="2" customWidth="1"/>
    <col min="12802" max="12802" width="13.5703125" style="2" customWidth="1"/>
    <col min="12803" max="12803" width="18.5703125" style="2" customWidth="1"/>
    <col min="12804" max="12804" width="16.140625" style="2" customWidth="1"/>
    <col min="12805" max="12805" width="15.42578125" style="2" customWidth="1"/>
    <col min="12806" max="12806" width="16.5703125" style="2" customWidth="1"/>
    <col min="12807" max="12807" width="15.7109375" style="2" customWidth="1"/>
    <col min="12808" max="12808" width="16.5703125" style="2" customWidth="1"/>
    <col min="12809" max="12809" width="16.140625" style="2" customWidth="1"/>
    <col min="12810" max="12810" width="16.42578125" style="2" customWidth="1"/>
    <col min="12811" max="12811" width="16.5703125" style="2" customWidth="1"/>
    <col min="12812" max="12812" width="16.85546875" style="2" customWidth="1"/>
    <col min="12813" max="12813" width="16.7109375" style="2" customWidth="1"/>
    <col min="12814" max="12814" width="15.5703125" style="2" customWidth="1"/>
    <col min="12815" max="12815" width="18" style="2" customWidth="1"/>
    <col min="12816" max="13056" width="9.140625" style="2"/>
    <col min="13057" max="13057" width="44.85546875" style="2" customWidth="1"/>
    <col min="13058" max="13058" width="13.5703125" style="2" customWidth="1"/>
    <col min="13059" max="13059" width="18.5703125" style="2" customWidth="1"/>
    <col min="13060" max="13060" width="16.140625" style="2" customWidth="1"/>
    <col min="13061" max="13061" width="15.42578125" style="2" customWidth="1"/>
    <col min="13062" max="13062" width="16.5703125" style="2" customWidth="1"/>
    <col min="13063" max="13063" width="15.7109375" style="2" customWidth="1"/>
    <col min="13064" max="13064" width="16.5703125" style="2" customWidth="1"/>
    <col min="13065" max="13065" width="16.140625" style="2" customWidth="1"/>
    <col min="13066" max="13066" width="16.42578125" style="2" customWidth="1"/>
    <col min="13067" max="13067" width="16.5703125" style="2" customWidth="1"/>
    <col min="13068" max="13068" width="16.85546875" style="2" customWidth="1"/>
    <col min="13069" max="13069" width="16.7109375" style="2" customWidth="1"/>
    <col min="13070" max="13070" width="15.5703125" style="2" customWidth="1"/>
    <col min="13071" max="13071" width="18" style="2" customWidth="1"/>
    <col min="13072" max="13312" width="9.140625" style="2"/>
    <col min="13313" max="13313" width="44.85546875" style="2" customWidth="1"/>
    <col min="13314" max="13314" width="13.5703125" style="2" customWidth="1"/>
    <col min="13315" max="13315" width="18.5703125" style="2" customWidth="1"/>
    <col min="13316" max="13316" width="16.140625" style="2" customWidth="1"/>
    <col min="13317" max="13317" width="15.42578125" style="2" customWidth="1"/>
    <col min="13318" max="13318" width="16.5703125" style="2" customWidth="1"/>
    <col min="13319" max="13319" width="15.7109375" style="2" customWidth="1"/>
    <col min="13320" max="13320" width="16.5703125" style="2" customWidth="1"/>
    <col min="13321" max="13321" width="16.140625" style="2" customWidth="1"/>
    <col min="13322" max="13322" width="16.42578125" style="2" customWidth="1"/>
    <col min="13323" max="13323" width="16.5703125" style="2" customWidth="1"/>
    <col min="13324" max="13324" width="16.85546875" style="2" customWidth="1"/>
    <col min="13325" max="13325" width="16.7109375" style="2" customWidth="1"/>
    <col min="13326" max="13326" width="15.5703125" style="2" customWidth="1"/>
    <col min="13327" max="13327" width="18" style="2" customWidth="1"/>
    <col min="13328" max="13568" width="9.140625" style="2"/>
    <col min="13569" max="13569" width="44.85546875" style="2" customWidth="1"/>
    <col min="13570" max="13570" width="13.5703125" style="2" customWidth="1"/>
    <col min="13571" max="13571" width="18.5703125" style="2" customWidth="1"/>
    <col min="13572" max="13572" width="16.140625" style="2" customWidth="1"/>
    <col min="13573" max="13573" width="15.42578125" style="2" customWidth="1"/>
    <col min="13574" max="13574" width="16.5703125" style="2" customWidth="1"/>
    <col min="13575" max="13575" width="15.7109375" style="2" customWidth="1"/>
    <col min="13576" max="13576" width="16.5703125" style="2" customWidth="1"/>
    <col min="13577" max="13577" width="16.140625" style="2" customWidth="1"/>
    <col min="13578" max="13578" width="16.42578125" style="2" customWidth="1"/>
    <col min="13579" max="13579" width="16.5703125" style="2" customWidth="1"/>
    <col min="13580" max="13580" width="16.85546875" style="2" customWidth="1"/>
    <col min="13581" max="13581" width="16.7109375" style="2" customWidth="1"/>
    <col min="13582" max="13582" width="15.5703125" style="2" customWidth="1"/>
    <col min="13583" max="13583" width="18" style="2" customWidth="1"/>
    <col min="13584" max="13824" width="9.140625" style="2"/>
    <col min="13825" max="13825" width="44.85546875" style="2" customWidth="1"/>
    <col min="13826" max="13826" width="13.5703125" style="2" customWidth="1"/>
    <col min="13827" max="13827" width="18.5703125" style="2" customWidth="1"/>
    <col min="13828" max="13828" width="16.140625" style="2" customWidth="1"/>
    <col min="13829" max="13829" width="15.42578125" style="2" customWidth="1"/>
    <col min="13830" max="13830" width="16.5703125" style="2" customWidth="1"/>
    <col min="13831" max="13831" width="15.7109375" style="2" customWidth="1"/>
    <col min="13832" max="13832" width="16.5703125" style="2" customWidth="1"/>
    <col min="13833" max="13833" width="16.140625" style="2" customWidth="1"/>
    <col min="13834" max="13834" width="16.42578125" style="2" customWidth="1"/>
    <col min="13835" max="13835" width="16.5703125" style="2" customWidth="1"/>
    <col min="13836" max="13836" width="16.85546875" style="2" customWidth="1"/>
    <col min="13837" max="13837" width="16.7109375" style="2" customWidth="1"/>
    <col min="13838" max="13838" width="15.5703125" style="2" customWidth="1"/>
    <col min="13839" max="13839" width="18" style="2" customWidth="1"/>
    <col min="13840" max="14080" width="9.140625" style="2"/>
    <col min="14081" max="14081" width="44.85546875" style="2" customWidth="1"/>
    <col min="14082" max="14082" width="13.5703125" style="2" customWidth="1"/>
    <col min="14083" max="14083" width="18.5703125" style="2" customWidth="1"/>
    <col min="14084" max="14084" width="16.140625" style="2" customWidth="1"/>
    <col min="14085" max="14085" width="15.42578125" style="2" customWidth="1"/>
    <col min="14086" max="14086" width="16.5703125" style="2" customWidth="1"/>
    <col min="14087" max="14087" width="15.7109375" style="2" customWidth="1"/>
    <col min="14088" max="14088" width="16.5703125" style="2" customWidth="1"/>
    <col min="14089" max="14089" width="16.140625" style="2" customWidth="1"/>
    <col min="14090" max="14090" width="16.42578125" style="2" customWidth="1"/>
    <col min="14091" max="14091" width="16.5703125" style="2" customWidth="1"/>
    <col min="14092" max="14092" width="16.85546875" style="2" customWidth="1"/>
    <col min="14093" max="14093" width="16.7109375" style="2" customWidth="1"/>
    <col min="14094" max="14094" width="15.5703125" style="2" customWidth="1"/>
    <col min="14095" max="14095" width="18" style="2" customWidth="1"/>
    <col min="14096" max="14336" width="9.140625" style="2"/>
    <col min="14337" max="14337" width="44.85546875" style="2" customWidth="1"/>
    <col min="14338" max="14338" width="13.5703125" style="2" customWidth="1"/>
    <col min="14339" max="14339" width="18.5703125" style="2" customWidth="1"/>
    <col min="14340" max="14340" width="16.140625" style="2" customWidth="1"/>
    <col min="14341" max="14341" width="15.42578125" style="2" customWidth="1"/>
    <col min="14342" max="14342" width="16.5703125" style="2" customWidth="1"/>
    <col min="14343" max="14343" width="15.7109375" style="2" customWidth="1"/>
    <col min="14344" max="14344" width="16.5703125" style="2" customWidth="1"/>
    <col min="14345" max="14345" width="16.140625" style="2" customWidth="1"/>
    <col min="14346" max="14346" width="16.42578125" style="2" customWidth="1"/>
    <col min="14347" max="14347" width="16.5703125" style="2" customWidth="1"/>
    <col min="14348" max="14348" width="16.85546875" style="2" customWidth="1"/>
    <col min="14349" max="14349" width="16.7109375" style="2" customWidth="1"/>
    <col min="14350" max="14350" width="15.5703125" style="2" customWidth="1"/>
    <col min="14351" max="14351" width="18" style="2" customWidth="1"/>
    <col min="14352" max="14592" width="9.140625" style="2"/>
    <col min="14593" max="14593" width="44.85546875" style="2" customWidth="1"/>
    <col min="14594" max="14594" width="13.5703125" style="2" customWidth="1"/>
    <col min="14595" max="14595" width="18.5703125" style="2" customWidth="1"/>
    <col min="14596" max="14596" width="16.140625" style="2" customWidth="1"/>
    <col min="14597" max="14597" width="15.42578125" style="2" customWidth="1"/>
    <col min="14598" max="14598" width="16.5703125" style="2" customWidth="1"/>
    <col min="14599" max="14599" width="15.7109375" style="2" customWidth="1"/>
    <col min="14600" max="14600" width="16.5703125" style="2" customWidth="1"/>
    <col min="14601" max="14601" width="16.140625" style="2" customWidth="1"/>
    <col min="14602" max="14602" width="16.42578125" style="2" customWidth="1"/>
    <col min="14603" max="14603" width="16.5703125" style="2" customWidth="1"/>
    <col min="14604" max="14604" width="16.85546875" style="2" customWidth="1"/>
    <col min="14605" max="14605" width="16.7109375" style="2" customWidth="1"/>
    <col min="14606" max="14606" width="15.5703125" style="2" customWidth="1"/>
    <col min="14607" max="14607" width="18" style="2" customWidth="1"/>
    <col min="14608" max="14848" width="9.140625" style="2"/>
    <col min="14849" max="14849" width="44.85546875" style="2" customWidth="1"/>
    <col min="14850" max="14850" width="13.5703125" style="2" customWidth="1"/>
    <col min="14851" max="14851" width="18.5703125" style="2" customWidth="1"/>
    <col min="14852" max="14852" width="16.140625" style="2" customWidth="1"/>
    <col min="14853" max="14853" width="15.42578125" style="2" customWidth="1"/>
    <col min="14854" max="14854" width="16.5703125" style="2" customWidth="1"/>
    <col min="14855" max="14855" width="15.7109375" style="2" customWidth="1"/>
    <col min="14856" max="14856" width="16.5703125" style="2" customWidth="1"/>
    <col min="14857" max="14857" width="16.140625" style="2" customWidth="1"/>
    <col min="14858" max="14858" width="16.42578125" style="2" customWidth="1"/>
    <col min="14859" max="14859" width="16.5703125" style="2" customWidth="1"/>
    <col min="14860" max="14860" width="16.85546875" style="2" customWidth="1"/>
    <col min="14861" max="14861" width="16.7109375" style="2" customWidth="1"/>
    <col min="14862" max="14862" width="15.5703125" style="2" customWidth="1"/>
    <col min="14863" max="14863" width="18" style="2" customWidth="1"/>
    <col min="14864" max="15104" width="9.140625" style="2"/>
    <col min="15105" max="15105" width="44.85546875" style="2" customWidth="1"/>
    <col min="15106" max="15106" width="13.5703125" style="2" customWidth="1"/>
    <col min="15107" max="15107" width="18.5703125" style="2" customWidth="1"/>
    <col min="15108" max="15108" width="16.140625" style="2" customWidth="1"/>
    <col min="15109" max="15109" width="15.42578125" style="2" customWidth="1"/>
    <col min="15110" max="15110" width="16.5703125" style="2" customWidth="1"/>
    <col min="15111" max="15111" width="15.7109375" style="2" customWidth="1"/>
    <col min="15112" max="15112" width="16.5703125" style="2" customWidth="1"/>
    <col min="15113" max="15113" width="16.140625" style="2" customWidth="1"/>
    <col min="15114" max="15114" width="16.42578125" style="2" customWidth="1"/>
    <col min="15115" max="15115" width="16.5703125" style="2" customWidth="1"/>
    <col min="15116" max="15116" width="16.85546875" style="2" customWidth="1"/>
    <col min="15117" max="15117" width="16.7109375" style="2" customWidth="1"/>
    <col min="15118" max="15118" width="15.5703125" style="2" customWidth="1"/>
    <col min="15119" max="15119" width="18" style="2" customWidth="1"/>
    <col min="15120" max="15360" width="9.140625" style="2"/>
    <col min="15361" max="15361" width="44.85546875" style="2" customWidth="1"/>
    <col min="15362" max="15362" width="13.5703125" style="2" customWidth="1"/>
    <col min="15363" max="15363" width="18.5703125" style="2" customWidth="1"/>
    <col min="15364" max="15364" width="16.140625" style="2" customWidth="1"/>
    <col min="15365" max="15365" width="15.42578125" style="2" customWidth="1"/>
    <col min="15366" max="15366" width="16.5703125" style="2" customWidth="1"/>
    <col min="15367" max="15367" width="15.7109375" style="2" customWidth="1"/>
    <col min="15368" max="15368" width="16.5703125" style="2" customWidth="1"/>
    <col min="15369" max="15369" width="16.140625" style="2" customWidth="1"/>
    <col min="15370" max="15370" width="16.42578125" style="2" customWidth="1"/>
    <col min="15371" max="15371" width="16.5703125" style="2" customWidth="1"/>
    <col min="15372" max="15372" width="16.85546875" style="2" customWidth="1"/>
    <col min="15373" max="15373" width="16.7109375" style="2" customWidth="1"/>
    <col min="15374" max="15374" width="15.5703125" style="2" customWidth="1"/>
    <col min="15375" max="15375" width="18" style="2" customWidth="1"/>
    <col min="15376" max="15616" width="9.140625" style="2"/>
    <col min="15617" max="15617" width="44.85546875" style="2" customWidth="1"/>
    <col min="15618" max="15618" width="13.5703125" style="2" customWidth="1"/>
    <col min="15619" max="15619" width="18.5703125" style="2" customWidth="1"/>
    <col min="15620" max="15620" width="16.140625" style="2" customWidth="1"/>
    <col min="15621" max="15621" width="15.42578125" style="2" customWidth="1"/>
    <col min="15622" max="15622" width="16.5703125" style="2" customWidth="1"/>
    <col min="15623" max="15623" width="15.7109375" style="2" customWidth="1"/>
    <col min="15624" max="15624" width="16.5703125" style="2" customWidth="1"/>
    <col min="15625" max="15625" width="16.140625" style="2" customWidth="1"/>
    <col min="15626" max="15626" width="16.42578125" style="2" customWidth="1"/>
    <col min="15627" max="15627" width="16.5703125" style="2" customWidth="1"/>
    <col min="15628" max="15628" width="16.85546875" style="2" customWidth="1"/>
    <col min="15629" max="15629" width="16.7109375" style="2" customWidth="1"/>
    <col min="15630" max="15630" width="15.5703125" style="2" customWidth="1"/>
    <col min="15631" max="15631" width="18" style="2" customWidth="1"/>
    <col min="15632" max="15872" width="9.140625" style="2"/>
    <col min="15873" max="15873" width="44.85546875" style="2" customWidth="1"/>
    <col min="15874" max="15874" width="13.5703125" style="2" customWidth="1"/>
    <col min="15875" max="15875" width="18.5703125" style="2" customWidth="1"/>
    <col min="15876" max="15876" width="16.140625" style="2" customWidth="1"/>
    <col min="15877" max="15877" width="15.42578125" style="2" customWidth="1"/>
    <col min="15878" max="15878" width="16.5703125" style="2" customWidth="1"/>
    <col min="15879" max="15879" width="15.7109375" style="2" customWidth="1"/>
    <col min="15880" max="15880" width="16.5703125" style="2" customWidth="1"/>
    <col min="15881" max="15881" width="16.140625" style="2" customWidth="1"/>
    <col min="15882" max="15882" width="16.42578125" style="2" customWidth="1"/>
    <col min="15883" max="15883" width="16.5703125" style="2" customWidth="1"/>
    <col min="15884" max="15884" width="16.85546875" style="2" customWidth="1"/>
    <col min="15885" max="15885" width="16.7109375" style="2" customWidth="1"/>
    <col min="15886" max="15886" width="15.5703125" style="2" customWidth="1"/>
    <col min="15887" max="15887" width="18" style="2" customWidth="1"/>
    <col min="15888" max="16128" width="9.140625" style="2"/>
    <col min="16129" max="16129" width="44.85546875" style="2" customWidth="1"/>
    <col min="16130" max="16130" width="13.5703125" style="2" customWidth="1"/>
    <col min="16131" max="16131" width="18.5703125" style="2" customWidth="1"/>
    <col min="16132" max="16132" width="16.140625" style="2" customWidth="1"/>
    <col min="16133" max="16133" width="15.42578125" style="2" customWidth="1"/>
    <col min="16134" max="16134" width="16.5703125" style="2" customWidth="1"/>
    <col min="16135" max="16135" width="15.7109375" style="2" customWidth="1"/>
    <col min="16136" max="16136" width="16.5703125" style="2" customWidth="1"/>
    <col min="16137" max="16137" width="16.140625" style="2" customWidth="1"/>
    <col min="16138" max="16138" width="16.42578125" style="2" customWidth="1"/>
    <col min="16139" max="16139" width="16.5703125" style="2" customWidth="1"/>
    <col min="16140" max="16140" width="16.85546875" style="2" customWidth="1"/>
    <col min="16141" max="16141" width="16.7109375" style="2" customWidth="1"/>
    <col min="16142" max="16142" width="15.5703125" style="2" customWidth="1"/>
    <col min="16143" max="16143" width="18" style="2" customWidth="1"/>
    <col min="16144" max="16384" width="9.140625" style="2"/>
  </cols>
  <sheetData>
    <row r="1" spans="1:16" ht="18.75" hidden="1" customHeight="1" outlineLevel="1">
      <c r="N1" s="452" t="s">
        <v>346</v>
      </c>
      <c r="O1" s="452"/>
    </row>
    <row r="2" spans="1:16" hidden="1" outlineLevel="1">
      <c r="N2" s="452" t="s">
        <v>347</v>
      </c>
      <c r="O2" s="452"/>
    </row>
    <row r="3" spans="1:16" collapsed="1">
      <c r="A3" s="453" t="s">
        <v>348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4">
        <v>16</v>
      </c>
    </row>
    <row r="4" spans="1:16">
      <c r="A4" s="453" t="s">
        <v>349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4"/>
    </row>
    <row r="5" spans="1:16">
      <c r="A5" s="455" t="s">
        <v>299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4"/>
    </row>
    <row r="6" spans="1:16">
      <c r="A6" s="373" t="s">
        <v>350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454"/>
    </row>
    <row r="7" spans="1:16" ht="24.95" customHeight="1">
      <c r="A7" s="456" t="s">
        <v>351</v>
      </c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4"/>
    </row>
    <row r="8" spans="1:16" ht="9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454"/>
    </row>
    <row r="9" spans="1:16" ht="26.25" customHeight="1">
      <c r="A9" s="457" t="s">
        <v>352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  <c r="O9" s="457"/>
      <c r="P9" s="454"/>
    </row>
    <row r="10" spans="1:16" ht="15.75" customHeight="1">
      <c r="B10" s="2"/>
      <c r="C10" s="2">
        <v>2018</v>
      </c>
      <c r="E10" s="2">
        <v>2018</v>
      </c>
      <c r="G10" s="2">
        <v>2020</v>
      </c>
      <c r="I10" s="2">
        <v>2019</v>
      </c>
      <c r="J10" s="458">
        <v>2019</v>
      </c>
      <c r="K10" s="458"/>
      <c r="P10" s="454"/>
    </row>
    <row r="11" spans="1:16" s="251" customFormat="1" ht="40.5" customHeight="1">
      <c r="A11" s="249" t="s">
        <v>218</v>
      </c>
      <c r="B11" s="443" t="s">
        <v>353</v>
      </c>
      <c r="C11" s="443"/>
      <c r="D11" s="443" t="s">
        <v>30</v>
      </c>
      <c r="E11" s="443"/>
      <c r="F11" s="443" t="s">
        <v>354</v>
      </c>
      <c r="G11" s="443"/>
      <c r="H11" s="443" t="s">
        <v>355</v>
      </c>
      <c r="I11" s="443"/>
      <c r="J11" s="443" t="s">
        <v>356</v>
      </c>
      <c r="K11" s="443"/>
      <c r="L11" s="443" t="s">
        <v>357</v>
      </c>
      <c r="M11" s="443"/>
      <c r="N11" s="443" t="s">
        <v>358</v>
      </c>
      <c r="O11" s="443"/>
      <c r="P11" s="454"/>
    </row>
    <row r="12" spans="1:16" s="251" customFormat="1" ht="17.25" customHeight="1">
      <c r="A12" s="249">
        <v>1</v>
      </c>
      <c r="B12" s="459">
        <v>2</v>
      </c>
      <c r="C12" s="460"/>
      <c r="D12" s="459">
        <v>3</v>
      </c>
      <c r="E12" s="460"/>
      <c r="F12" s="459">
        <v>4</v>
      </c>
      <c r="G12" s="460"/>
      <c r="H12" s="459">
        <v>5</v>
      </c>
      <c r="I12" s="460"/>
      <c r="J12" s="459">
        <v>6</v>
      </c>
      <c r="K12" s="460"/>
      <c r="L12" s="459">
        <v>7</v>
      </c>
      <c r="M12" s="460"/>
      <c r="N12" s="443">
        <v>8</v>
      </c>
      <c r="O12" s="443"/>
      <c r="P12" s="454"/>
    </row>
    <row r="13" spans="1:16" s="251" customFormat="1" ht="34.5" customHeight="1">
      <c r="A13" s="255" t="s">
        <v>359</v>
      </c>
      <c r="B13" s="464">
        <f>B14+B15+B16+B17+B18+B19</f>
        <v>139</v>
      </c>
      <c r="C13" s="465"/>
      <c r="D13" s="465">
        <f>D14+D15+D16+D17+D18+D19</f>
        <v>128</v>
      </c>
      <c r="E13" s="465"/>
      <c r="F13" s="465">
        <f>F14+F15+F16+F17+F18+F19</f>
        <v>130</v>
      </c>
      <c r="G13" s="465"/>
      <c r="H13" s="465">
        <f>H14+H15+H16+H17+H18+H19</f>
        <v>138</v>
      </c>
      <c r="I13" s="465"/>
      <c r="J13" s="465">
        <f>J14+J15+J16+J17+J18+J19</f>
        <v>138</v>
      </c>
      <c r="K13" s="465"/>
      <c r="L13" s="463">
        <f t="shared" ref="L13:L19" si="0">F13-J13</f>
        <v>-8</v>
      </c>
      <c r="M13" s="463"/>
      <c r="N13" s="461">
        <f t="shared" ref="N13:N35" si="1">H13/D13*100</f>
        <v>107.8125</v>
      </c>
      <c r="O13" s="461"/>
      <c r="P13" s="454"/>
    </row>
    <row r="14" spans="1:16" s="251" customFormat="1" ht="20.100000000000001" customHeight="1">
      <c r="A14" s="8" t="s">
        <v>360</v>
      </c>
      <c r="B14" s="462">
        <v>14</v>
      </c>
      <c r="C14" s="462"/>
      <c r="D14" s="462">
        <v>14</v>
      </c>
      <c r="E14" s="462"/>
      <c r="F14" s="462">
        <v>14</v>
      </c>
      <c r="G14" s="462"/>
      <c r="H14" s="462">
        <v>14</v>
      </c>
      <c r="I14" s="462"/>
      <c r="J14" s="462">
        <v>14</v>
      </c>
      <c r="K14" s="462"/>
      <c r="L14" s="463">
        <f t="shared" si="0"/>
        <v>0</v>
      </c>
      <c r="M14" s="463"/>
      <c r="N14" s="461">
        <f t="shared" si="1"/>
        <v>100</v>
      </c>
      <c r="O14" s="461"/>
      <c r="P14" s="454"/>
    </row>
    <row r="15" spans="1:16" s="251" customFormat="1" ht="20.100000000000001" customHeight="1">
      <c r="A15" s="8" t="s">
        <v>361</v>
      </c>
      <c r="B15" s="462">
        <v>7</v>
      </c>
      <c r="C15" s="462"/>
      <c r="D15" s="462">
        <v>7</v>
      </c>
      <c r="E15" s="462"/>
      <c r="F15" s="462">
        <v>7</v>
      </c>
      <c r="G15" s="462"/>
      <c r="H15" s="462">
        <v>7</v>
      </c>
      <c r="I15" s="462"/>
      <c r="J15" s="462">
        <v>7</v>
      </c>
      <c r="K15" s="462"/>
      <c r="L15" s="463">
        <f t="shared" si="0"/>
        <v>0</v>
      </c>
      <c r="M15" s="463"/>
      <c r="N15" s="461">
        <f t="shared" si="1"/>
        <v>100</v>
      </c>
      <c r="O15" s="461"/>
      <c r="P15" s="454"/>
    </row>
    <row r="16" spans="1:16" s="251" customFormat="1" ht="20.100000000000001" customHeight="1">
      <c r="A16" s="8" t="s">
        <v>362</v>
      </c>
      <c r="B16" s="462">
        <v>5</v>
      </c>
      <c r="C16" s="462"/>
      <c r="D16" s="462">
        <v>5</v>
      </c>
      <c r="E16" s="462"/>
      <c r="F16" s="462">
        <v>5</v>
      </c>
      <c r="G16" s="462"/>
      <c r="H16" s="462">
        <v>5</v>
      </c>
      <c r="I16" s="462"/>
      <c r="J16" s="462">
        <v>5</v>
      </c>
      <c r="K16" s="462"/>
      <c r="L16" s="463">
        <f t="shared" si="0"/>
        <v>0</v>
      </c>
      <c r="M16" s="463"/>
      <c r="N16" s="461">
        <f t="shared" si="1"/>
        <v>100</v>
      </c>
      <c r="O16" s="461"/>
      <c r="P16" s="454"/>
    </row>
    <row r="17" spans="1:16" s="251" customFormat="1" ht="20.100000000000001" customHeight="1">
      <c r="A17" s="8" t="s">
        <v>363</v>
      </c>
      <c r="B17" s="462">
        <v>16</v>
      </c>
      <c r="C17" s="462"/>
      <c r="D17" s="462">
        <v>16</v>
      </c>
      <c r="E17" s="462"/>
      <c r="F17" s="462">
        <v>16</v>
      </c>
      <c r="G17" s="462"/>
      <c r="H17" s="462">
        <v>16</v>
      </c>
      <c r="I17" s="462"/>
      <c r="J17" s="462">
        <v>16</v>
      </c>
      <c r="K17" s="462"/>
      <c r="L17" s="463">
        <f t="shared" si="0"/>
        <v>0</v>
      </c>
      <c r="M17" s="463"/>
      <c r="N17" s="461">
        <f t="shared" si="1"/>
        <v>100</v>
      </c>
      <c r="O17" s="461"/>
      <c r="P17" s="454"/>
    </row>
    <row r="18" spans="1:16" s="251" customFormat="1" ht="20.100000000000001" customHeight="1">
      <c r="A18" s="8" t="s">
        <v>364</v>
      </c>
      <c r="B18" s="462">
        <v>44</v>
      </c>
      <c r="C18" s="462"/>
      <c r="D18" s="462">
        <v>41</v>
      </c>
      <c r="E18" s="462"/>
      <c r="F18" s="462">
        <v>43</v>
      </c>
      <c r="G18" s="462"/>
      <c r="H18" s="462">
        <v>44</v>
      </c>
      <c r="I18" s="462"/>
      <c r="J18" s="462">
        <v>44</v>
      </c>
      <c r="K18" s="462"/>
      <c r="L18" s="463">
        <f t="shared" si="0"/>
        <v>-1</v>
      </c>
      <c r="M18" s="463"/>
      <c r="N18" s="461">
        <f t="shared" si="1"/>
        <v>107.31707317073172</v>
      </c>
      <c r="O18" s="461"/>
      <c r="P18" s="454"/>
    </row>
    <row r="19" spans="1:16" s="251" customFormat="1" ht="20.100000000000001" customHeight="1">
      <c r="A19" s="8" t="s">
        <v>365</v>
      </c>
      <c r="B19" s="462">
        <v>53</v>
      </c>
      <c r="C19" s="462"/>
      <c r="D19" s="462">
        <v>45</v>
      </c>
      <c r="E19" s="462"/>
      <c r="F19" s="462">
        <v>45</v>
      </c>
      <c r="G19" s="462"/>
      <c r="H19" s="462">
        <v>52</v>
      </c>
      <c r="I19" s="462"/>
      <c r="J19" s="462">
        <v>52</v>
      </c>
      <c r="K19" s="462"/>
      <c r="L19" s="463">
        <f t="shared" si="0"/>
        <v>-7</v>
      </c>
      <c r="M19" s="463"/>
      <c r="N19" s="461">
        <f t="shared" si="1"/>
        <v>115.55555555555554</v>
      </c>
      <c r="O19" s="461"/>
      <c r="P19" s="454"/>
    </row>
    <row r="20" spans="1:16" s="251" customFormat="1" ht="37.5" customHeight="1">
      <c r="A20" s="255" t="s">
        <v>366</v>
      </c>
      <c r="B20" s="466">
        <f>SUM(B21:C23)</f>
        <v>8835.9</v>
      </c>
      <c r="C20" s="465"/>
      <c r="D20" s="466">
        <f>SUM(D21:E23)</f>
        <v>9425.1</v>
      </c>
      <c r="E20" s="465"/>
      <c r="F20" s="466">
        <f>SUM(F21:G23)</f>
        <v>11711.4</v>
      </c>
      <c r="G20" s="465"/>
      <c r="H20" s="466">
        <f>SUM(H21:I23)</f>
        <v>12812.8</v>
      </c>
      <c r="I20" s="465"/>
      <c r="J20" s="466">
        <f>SUM(J21:K23)</f>
        <v>12812.8</v>
      </c>
      <c r="K20" s="465"/>
      <c r="L20" s="463">
        <f>F20-J20</f>
        <v>-1101.3999999999996</v>
      </c>
      <c r="M20" s="463"/>
      <c r="N20" s="461">
        <f t="shared" si="1"/>
        <v>135.94338521607196</v>
      </c>
      <c r="O20" s="461"/>
      <c r="P20" s="454"/>
    </row>
    <row r="21" spans="1:16" s="251" customFormat="1" ht="20.100000000000001" customHeight="1">
      <c r="A21" s="8" t="s">
        <v>367</v>
      </c>
      <c r="B21" s="467">
        <v>229.2</v>
      </c>
      <c r="C21" s="467"/>
      <c r="D21" s="467">
        <v>356.9</v>
      </c>
      <c r="E21" s="468"/>
      <c r="F21" s="469">
        <v>469.2</v>
      </c>
      <c r="G21" s="470"/>
      <c r="H21" s="467">
        <v>347.1</v>
      </c>
      <c r="I21" s="467"/>
      <c r="J21" s="467">
        <v>347.1</v>
      </c>
      <c r="K21" s="467"/>
      <c r="L21" s="463">
        <f t="shared" ref="L21:L35" si="2">F21-J21</f>
        <v>122.09999999999997</v>
      </c>
      <c r="M21" s="463"/>
      <c r="N21" s="461">
        <f t="shared" si="1"/>
        <v>97.25413281031102</v>
      </c>
      <c r="O21" s="461"/>
      <c r="P21" s="454"/>
    </row>
    <row r="22" spans="1:16" s="251" customFormat="1" ht="40.5" customHeight="1">
      <c r="A22" s="8" t="s">
        <v>368</v>
      </c>
      <c r="B22" s="467">
        <v>3299</v>
      </c>
      <c r="C22" s="467"/>
      <c r="D22" s="467">
        <v>3402.6</v>
      </c>
      <c r="E22" s="468"/>
      <c r="F22" s="469">
        <v>4666.8</v>
      </c>
      <c r="G22" s="470"/>
      <c r="H22" s="467">
        <v>4935.8999999999996</v>
      </c>
      <c r="I22" s="467"/>
      <c r="J22" s="467">
        <v>4935.8999999999996</v>
      </c>
      <c r="K22" s="467"/>
      <c r="L22" s="463">
        <f t="shared" si="2"/>
        <v>-269.09999999999945</v>
      </c>
      <c r="M22" s="463"/>
      <c r="N22" s="461">
        <f t="shared" si="1"/>
        <v>145.06259918885559</v>
      </c>
      <c r="O22" s="461"/>
      <c r="P22" s="454"/>
    </row>
    <row r="23" spans="1:16" s="251" customFormat="1" ht="20.100000000000001" customHeight="1">
      <c r="A23" s="8" t="s">
        <v>369</v>
      </c>
      <c r="B23" s="467">
        <v>5307.7</v>
      </c>
      <c r="C23" s="467"/>
      <c r="D23" s="467">
        <v>5665.6</v>
      </c>
      <c r="E23" s="468"/>
      <c r="F23" s="469">
        <v>6575.4</v>
      </c>
      <c r="G23" s="470"/>
      <c r="H23" s="467">
        <v>7529.8</v>
      </c>
      <c r="I23" s="467"/>
      <c r="J23" s="467">
        <v>7529.8</v>
      </c>
      <c r="K23" s="467"/>
      <c r="L23" s="463">
        <f t="shared" si="2"/>
        <v>-954.40000000000055</v>
      </c>
      <c r="M23" s="463"/>
      <c r="N23" s="461">
        <f t="shared" si="1"/>
        <v>132.90384072295961</v>
      </c>
      <c r="O23" s="461"/>
      <c r="P23" s="454"/>
    </row>
    <row r="24" spans="1:16" s="251" customFormat="1" ht="36" customHeight="1">
      <c r="A24" s="255" t="s">
        <v>370</v>
      </c>
      <c r="B24" s="471">
        <f>B25+B26+B27</f>
        <v>8835.9</v>
      </c>
      <c r="C24" s="471"/>
      <c r="D24" s="464">
        <f>D25+D26+D27</f>
        <v>9425.1</v>
      </c>
      <c r="E24" s="464"/>
      <c r="F24" s="466">
        <f>F25+F26+F27</f>
        <v>11711.4</v>
      </c>
      <c r="G24" s="465"/>
      <c r="H24" s="466">
        <f>H25+H26+H27</f>
        <v>12812.8</v>
      </c>
      <c r="I24" s="465"/>
      <c r="J24" s="466">
        <f>J25+J26+J27</f>
        <v>12812.8</v>
      </c>
      <c r="K24" s="465"/>
      <c r="L24" s="463">
        <f t="shared" si="2"/>
        <v>-1101.3999999999996</v>
      </c>
      <c r="M24" s="463"/>
      <c r="N24" s="461">
        <f t="shared" si="1"/>
        <v>135.94338521607196</v>
      </c>
      <c r="O24" s="461"/>
      <c r="P24" s="454"/>
    </row>
    <row r="25" spans="1:16" s="251" customFormat="1" ht="20.100000000000001" customHeight="1">
      <c r="A25" s="8" t="s">
        <v>367</v>
      </c>
      <c r="B25" s="467">
        <v>229.2</v>
      </c>
      <c r="C25" s="467"/>
      <c r="D25" s="472">
        <v>356.9</v>
      </c>
      <c r="E25" s="473"/>
      <c r="F25" s="469">
        <f>F21</f>
        <v>469.2</v>
      </c>
      <c r="G25" s="470"/>
      <c r="H25" s="467">
        <f>H21</f>
        <v>347.1</v>
      </c>
      <c r="I25" s="467"/>
      <c r="J25" s="467">
        <f>J21</f>
        <v>347.1</v>
      </c>
      <c r="K25" s="467"/>
      <c r="L25" s="463">
        <f t="shared" si="2"/>
        <v>122.09999999999997</v>
      </c>
      <c r="M25" s="463"/>
      <c r="N25" s="461">
        <f t="shared" si="1"/>
        <v>97.25413281031102</v>
      </c>
      <c r="O25" s="461"/>
      <c r="P25" s="454"/>
    </row>
    <row r="26" spans="1:16" s="251" customFormat="1" ht="33.75" customHeight="1">
      <c r="A26" s="8" t="s">
        <v>368</v>
      </c>
      <c r="B26" s="467">
        <v>3299</v>
      </c>
      <c r="C26" s="467"/>
      <c r="D26" s="472">
        <v>3402.6</v>
      </c>
      <c r="E26" s="473"/>
      <c r="F26" s="469">
        <f>F22</f>
        <v>4666.8</v>
      </c>
      <c r="G26" s="470"/>
      <c r="H26" s="467">
        <f>H22</f>
        <v>4935.8999999999996</v>
      </c>
      <c r="I26" s="467"/>
      <c r="J26" s="467">
        <f>J22</f>
        <v>4935.8999999999996</v>
      </c>
      <c r="K26" s="467"/>
      <c r="L26" s="463">
        <f t="shared" si="2"/>
        <v>-269.09999999999945</v>
      </c>
      <c r="M26" s="463"/>
      <c r="N26" s="461">
        <f t="shared" si="1"/>
        <v>145.06259918885559</v>
      </c>
      <c r="O26" s="461"/>
      <c r="P26" s="454"/>
    </row>
    <row r="27" spans="1:16" s="251" customFormat="1" ht="20.100000000000001" customHeight="1">
      <c r="A27" s="8" t="s">
        <v>369</v>
      </c>
      <c r="B27" s="467">
        <v>5307.7</v>
      </c>
      <c r="C27" s="467"/>
      <c r="D27" s="472">
        <v>5665.6</v>
      </c>
      <c r="E27" s="473"/>
      <c r="F27" s="469">
        <f>F23</f>
        <v>6575.4</v>
      </c>
      <c r="G27" s="470"/>
      <c r="H27" s="467">
        <f>H23</f>
        <v>7529.8</v>
      </c>
      <c r="I27" s="467"/>
      <c r="J27" s="467">
        <f>J23</f>
        <v>7529.8</v>
      </c>
      <c r="K27" s="467"/>
      <c r="L27" s="463">
        <f t="shared" si="2"/>
        <v>-954.40000000000055</v>
      </c>
      <c r="M27" s="463"/>
      <c r="N27" s="461">
        <f t="shared" si="1"/>
        <v>132.90384072295961</v>
      </c>
      <c r="O27" s="461"/>
      <c r="P27" s="454"/>
    </row>
    <row r="28" spans="1:16" s="251" customFormat="1" ht="36" customHeight="1">
      <c r="A28" s="255" t="s">
        <v>371</v>
      </c>
      <c r="B28" s="474">
        <v>5297.3</v>
      </c>
      <c r="C28" s="474"/>
      <c r="D28" s="475">
        <v>6136</v>
      </c>
      <c r="E28" s="475"/>
      <c r="F28" s="474">
        <f>F20/F13/12*1000</f>
        <v>7507.3076923076924</v>
      </c>
      <c r="G28" s="474"/>
      <c r="H28" s="474">
        <f>H20/H13/12*1000</f>
        <v>7737.1980676328494</v>
      </c>
      <c r="I28" s="474"/>
      <c r="J28" s="474">
        <f>J20/J13/12*1000</f>
        <v>7737.1980676328494</v>
      </c>
      <c r="K28" s="474"/>
      <c r="L28" s="463">
        <f t="shared" si="2"/>
        <v>-229.89037532515704</v>
      </c>
      <c r="M28" s="463"/>
      <c r="N28" s="461">
        <f t="shared" si="1"/>
        <v>126.09514451813639</v>
      </c>
      <c r="O28" s="461"/>
      <c r="P28" s="454"/>
    </row>
    <row r="29" spans="1:16" s="251" customFormat="1" ht="20.100000000000001" customHeight="1">
      <c r="A29" s="8" t="s">
        <v>367</v>
      </c>
      <c r="B29" s="477">
        <f>B25/12*1000</f>
        <v>19099.999999999996</v>
      </c>
      <c r="C29" s="477"/>
      <c r="D29" s="477">
        <f>D25/12*1000</f>
        <v>29741.666666666664</v>
      </c>
      <c r="E29" s="477"/>
      <c r="F29" s="476">
        <f>F25/12*1000</f>
        <v>39100</v>
      </c>
      <c r="G29" s="476"/>
      <c r="H29" s="476">
        <f>H25/12*1000</f>
        <v>28925</v>
      </c>
      <c r="I29" s="476"/>
      <c r="J29" s="476">
        <f>J25/12*1000</f>
        <v>28925</v>
      </c>
      <c r="K29" s="476"/>
      <c r="L29" s="463">
        <f t="shared" si="2"/>
        <v>10175</v>
      </c>
      <c r="M29" s="463"/>
      <c r="N29" s="461">
        <f t="shared" si="1"/>
        <v>97.25413281031102</v>
      </c>
      <c r="O29" s="461"/>
      <c r="P29" s="454"/>
    </row>
    <row r="30" spans="1:16" s="251" customFormat="1" ht="33" customHeight="1">
      <c r="A30" s="8" t="s">
        <v>368</v>
      </c>
      <c r="B30" s="476">
        <f>B22/12/(B14+B15+B16+B17-1)*1000</f>
        <v>6705.2845528455291</v>
      </c>
      <c r="C30" s="476"/>
      <c r="D30" s="477">
        <v>6916</v>
      </c>
      <c r="E30" s="477"/>
      <c r="F30" s="476">
        <f>F22/12/(F14+F15+F16+F17-1)*1000</f>
        <v>9485.3658536585372</v>
      </c>
      <c r="G30" s="476"/>
      <c r="H30" s="476">
        <f>H22/12/(H14+H15+H16+H17-1)*1000</f>
        <v>10032.317073170731</v>
      </c>
      <c r="I30" s="476"/>
      <c r="J30" s="476">
        <f>J22/12/(J14+J15+J16+J17-1)*1000</f>
        <v>10032.317073170731</v>
      </c>
      <c r="K30" s="476"/>
      <c r="L30" s="463">
        <f t="shared" si="2"/>
        <v>-546.95121951219335</v>
      </c>
      <c r="M30" s="463"/>
      <c r="N30" s="461">
        <f t="shared" si="1"/>
        <v>145.05952968725754</v>
      </c>
      <c r="O30" s="461"/>
      <c r="P30" s="454"/>
    </row>
    <row r="31" spans="1:16" s="251" customFormat="1" ht="24.75" customHeight="1">
      <c r="A31" s="8" t="s">
        <v>369</v>
      </c>
      <c r="B31" s="476">
        <v>4559.88</v>
      </c>
      <c r="C31" s="476"/>
      <c r="D31" s="477">
        <v>5490</v>
      </c>
      <c r="E31" s="477"/>
      <c r="F31" s="476">
        <f>F23/12/(F18+F19)*1000</f>
        <v>6226.7045454545441</v>
      </c>
      <c r="G31" s="476"/>
      <c r="H31" s="476">
        <f>H23/12/(H18+H19)*1000</f>
        <v>6536.2847222222226</v>
      </c>
      <c r="I31" s="476"/>
      <c r="J31" s="476">
        <f>J23/12/(J18+J19)*1000</f>
        <v>6536.2847222222226</v>
      </c>
      <c r="K31" s="476"/>
      <c r="L31" s="463">
        <f t="shared" si="2"/>
        <v>-309.58017676767849</v>
      </c>
      <c r="M31" s="463"/>
      <c r="N31" s="461">
        <f t="shared" si="1"/>
        <v>119.0580095122445</v>
      </c>
      <c r="O31" s="461"/>
      <c r="P31" s="454"/>
    </row>
    <row r="32" spans="1:16" s="251" customFormat="1" ht="35.25" customHeight="1">
      <c r="A32" s="255" t="s">
        <v>372</v>
      </c>
      <c r="B32" s="474">
        <f>B24/B13/12*1000</f>
        <v>5297.3021582733809</v>
      </c>
      <c r="C32" s="474"/>
      <c r="D32" s="475">
        <f>D24/D13/12*1000</f>
        <v>6136.1328125000009</v>
      </c>
      <c r="E32" s="475"/>
      <c r="F32" s="474">
        <f>F24/F13/12*1000</f>
        <v>7507.3076923076924</v>
      </c>
      <c r="G32" s="474"/>
      <c r="H32" s="474">
        <f>H24/H13/12*1000</f>
        <v>7737.1980676328494</v>
      </c>
      <c r="I32" s="474"/>
      <c r="J32" s="474">
        <f>J24/J13/12*1000</f>
        <v>7737.1980676328494</v>
      </c>
      <c r="K32" s="474"/>
      <c r="L32" s="463">
        <f t="shared" si="2"/>
        <v>-229.89037532515704</v>
      </c>
      <c r="M32" s="463"/>
      <c r="N32" s="461">
        <f t="shared" si="1"/>
        <v>126.09241527287833</v>
      </c>
      <c r="O32" s="461"/>
      <c r="P32" s="454"/>
    </row>
    <row r="33" spans="1:16" s="251" customFormat="1" ht="20.100000000000001" customHeight="1">
      <c r="A33" s="8" t="s">
        <v>367</v>
      </c>
      <c r="B33" s="477">
        <f>B29</f>
        <v>19099.999999999996</v>
      </c>
      <c r="C33" s="477"/>
      <c r="D33" s="477">
        <f>D29</f>
        <v>29741.666666666664</v>
      </c>
      <c r="E33" s="477"/>
      <c r="F33" s="476">
        <f>F29</f>
        <v>39100</v>
      </c>
      <c r="G33" s="476"/>
      <c r="H33" s="476">
        <f>H29</f>
        <v>28925</v>
      </c>
      <c r="I33" s="476"/>
      <c r="J33" s="476">
        <f>J29</f>
        <v>28925</v>
      </c>
      <c r="K33" s="476"/>
      <c r="L33" s="463">
        <f t="shared" si="2"/>
        <v>10175</v>
      </c>
      <c r="M33" s="463"/>
      <c r="N33" s="461">
        <f t="shared" si="1"/>
        <v>97.25413281031102</v>
      </c>
      <c r="O33" s="461"/>
      <c r="P33" s="454"/>
    </row>
    <row r="34" spans="1:16" s="251" customFormat="1" ht="35.25" customHeight="1">
      <c r="A34" s="8" t="s">
        <v>368</v>
      </c>
      <c r="B34" s="476">
        <f>B30</f>
        <v>6705.2845528455291</v>
      </c>
      <c r="C34" s="476"/>
      <c r="D34" s="477">
        <f>D30</f>
        <v>6916</v>
      </c>
      <c r="E34" s="477"/>
      <c r="F34" s="476">
        <f>F30</f>
        <v>9485.3658536585372</v>
      </c>
      <c r="G34" s="476"/>
      <c r="H34" s="476">
        <f>H30</f>
        <v>10032.317073170731</v>
      </c>
      <c r="I34" s="476"/>
      <c r="J34" s="476">
        <f>J30</f>
        <v>10032.317073170731</v>
      </c>
      <c r="K34" s="476"/>
      <c r="L34" s="463">
        <f t="shared" si="2"/>
        <v>-546.95121951219335</v>
      </c>
      <c r="M34" s="463"/>
      <c r="N34" s="461">
        <f t="shared" si="1"/>
        <v>145.05952968725754</v>
      </c>
      <c r="O34" s="461"/>
      <c r="P34" s="454"/>
    </row>
    <row r="35" spans="1:16" s="251" customFormat="1" ht="20.100000000000001" customHeight="1">
      <c r="A35" s="8" t="s">
        <v>369</v>
      </c>
      <c r="B35" s="476">
        <f>B31</f>
        <v>4559.88</v>
      </c>
      <c r="C35" s="476"/>
      <c r="D35" s="477">
        <f>D31</f>
        <v>5490</v>
      </c>
      <c r="E35" s="477"/>
      <c r="F35" s="476">
        <f>F31</f>
        <v>6226.7045454545441</v>
      </c>
      <c r="G35" s="476"/>
      <c r="H35" s="476">
        <f>H31</f>
        <v>6536.2847222222226</v>
      </c>
      <c r="I35" s="476"/>
      <c r="J35" s="476">
        <f>J31</f>
        <v>6536.2847222222226</v>
      </c>
      <c r="K35" s="476"/>
      <c r="L35" s="463">
        <f t="shared" si="2"/>
        <v>-309.58017676767849</v>
      </c>
      <c r="M35" s="463"/>
      <c r="N35" s="461">
        <f t="shared" si="1"/>
        <v>119.0580095122445</v>
      </c>
      <c r="O35" s="461"/>
      <c r="P35" s="454"/>
    </row>
    <row r="36" spans="1:16" s="251" customFormat="1" ht="13.5" customHeight="1">
      <c r="A36" s="256"/>
      <c r="B36" s="256"/>
      <c r="C36" s="256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0"/>
      <c r="O36" s="250"/>
      <c r="P36" s="454"/>
    </row>
    <row r="37" spans="1:16" ht="22.5" customHeight="1">
      <c r="A37" s="478" t="s">
        <v>373</v>
      </c>
      <c r="B37" s="478"/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54"/>
    </row>
    <row r="38" spans="1:16" ht="11.25" customHeight="1">
      <c r="A38" s="258"/>
      <c r="B38" s="258"/>
      <c r="C38" s="258"/>
      <c r="D38" s="258"/>
      <c r="E38" s="258"/>
      <c r="F38" s="258"/>
      <c r="G38" s="258"/>
      <c r="H38" s="258"/>
      <c r="I38" s="258"/>
      <c r="P38" s="454"/>
    </row>
    <row r="39" spans="1:16" ht="20.100000000000001" customHeight="1">
      <c r="A39" s="259"/>
      <c r="B39" s="479"/>
      <c r="C39" s="479"/>
      <c r="D39" s="479"/>
      <c r="E39" s="479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P39" s="454"/>
    </row>
    <row r="40" spans="1:16" ht="20.100000000000001" hidden="1" customHeight="1" outlineLevel="1">
      <c r="A40" s="259"/>
      <c r="B40" s="260"/>
      <c r="C40" s="260"/>
      <c r="D40" s="260"/>
      <c r="E40" s="260"/>
      <c r="F40" s="261"/>
      <c r="G40" s="261"/>
      <c r="H40" s="261"/>
      <c r="I40" s="261"/>
      <c r="J40" s="261"/>
      <c r="K40" s="261"/>
      <c r="L40" s="261"/>
      <c r="M40" s="481" t="s">
        <v>346</v>
      </c>
      <c r="N40" s="481"/>
      <c r="O40" s="481"/>
    </row>
    <row r="41" spans="1:16" ht="20.100000000000001" hidden="1" customHeight="1" outlineLevel="1">
      <c r="A41" s="259"/>
      <c r="B41" s="260"/>
      <c r="C41" s="260"/>
      <c r="D41" s="260"/>
      <c r="E41" s="260"/>
      <c r="F41" s="261"/>
      <c r="G41" s="261"/>
      <c r="H41" s="261"/>
      <c r="I41" s="261"/>
      <c r="J41" s="261"/>
      <c r="K41" s="261"/>
      <c r="L41" s="261"/>
      <c r="M41" s="481" t="s">
        <v>374</v>
      </c>
      <c r="N41" s="481"/>
      <c r="O41" s="481"/>
    </row>
    <row r="42" spans="1:16" collapsed="1">
      <c r="A42" s="456" t="s">
        <v>375</v>
      </c>
      <c r="B42" s="456"/>
      <c r="C42" s="456"/>
      <c r="D42" s="456"/>
      <c r="E42" s="456"/>
      <c r="F42" s="456"/>
      <c r="G42" s="456"/>
      <c r="H42" s="456"/>
      <c r="I42" s="456"/>
      <c r="J42" s="456"/>
      <c r="P42" s="450">
        <v>17</v>
      </c>
    </row>
    <row r="43" spans="1:16">
      <c r="A43" s="262"/>
      <c r="E43" s="253">
        <v>2020</v>
      </c>
      <c r="H43" s="48">
        <v>2019</v>
      </c>
      <c r="P43" s="450"/>
    </row>
    <row r="44" spans="1:16" ht="52.5" customHeight="1">
      <c r="A44" s="482" t="s">
        <v>218</v>
      </c>
      <c r="B44" s="483"/>
      <c r="C44" s="484"/>
      <c r="D44" s="443" t="s">
        <v>376</v>
      </c>
      <c r="E44" s="443"/>
      <c r="F44" s="443"/>
      <c r="G44" s="443" t="s">
        <v>377</v>
      </c>
      <c r="H44" s="443"/>
      <c r="I44" s="443"/>
      <c r="J44" s="443" t="s">
        <v>378</v>
      </c>
      <c r="K44" s="443"/>
      <c r="L44" s="443"/>
      <c r="M44" s="459" t="s">
        <v>358</v>
      </c>
      <c r="N44" s="460"/>
      <c r="O44" s="488" t="s">
        <v>379</v>
      </c>
      <c r="P44" s="450"/>
    </row>
    <row r="45" spans="1:16" ht="146.25" customHeight="1">
      <c r="A45" s="485"/>
      <c r="B45" s="486"/>
      <c r="C45" s="487"/>
      <c r="D45" s="249" t="s">
        <v>380</v>
      </c>
      <c r="E45" s="249" t="s">
        <v>381</v>
      </c>
      <c r="F45" s="249" t="s">
        <v>382</v>
      </c>
      <c r="G45" s="249" t="s">
        <v>380</v>
      </c>
      <c r="H45" s="249" t="s">
        <v>381</v>
      </c>
      <c r="I45" s="249" t="s">
        <v>382</v>
      </c>
      <c r="J45" s="249" t="s">
        <v>380</v>
      </c>
      <c r="K45" s="249" t="s">
        <v>383</v>
      </c>
      <c r="L45" s="249" t="s">
        <v>382</v>
      </c>
      <c r="M45" s="249" t="s">
        <v>384</v>
      </c>
      <c r="N45" s="249" t="s">
        <v>385</v>
      </c>
      <c r="O45" s="489"/>
      <c r="P45" s="450"/>
    </row>
    <row r="46" spans="1:16">
      <c r="A46" s="459">
        <v>1</v>
      </c>
      <c r="B46" s="490"/>
      <c r="C46" s="460"/>
      <c r="D46" s="249">
        <v>4</v>
      </c>
      <c r="E46" s="249">
        <v>5</v>
      </c>
      <c r="F46" s="249">
        <v>6</v>
      </c>
      <c r="G46" s="249">
        <v>7</v>
      </c>
      <c r="H46" s="248">
        <v>8</v>
      </c>
      <c r="I46" s="248">
        <v>9</v>
      </c>
      <c r="J46" s="248">
        <v>10</v>
      </c>
      <c r="K46" s="248">
        <v>11</v>
      </c>
      <c r="L46" s="248">
        <v>12</v>
      </c>
      <c r="M46" s="248">
        <v>13</v>
      </c>
      <c r="N46" s="248">
        <v>14</v>
      </c>
      <c r="O46" s="248">
        <v>15</v>
      </c>
      <c r="P46" s="450"/>
    </row>
    <row r="47" spans="1:16">
      <c r="A47" s="491" t="s">
        <v>386</v>
      </c>
      <c r="B47" s="380"/>
      <c r="C47" s="492"/>
      <c r="D47" s="263">
        <f>7.1*12/1.2</f>
        <v>71</v>
      </c>
      <c r="E47" s="249">
        <v>54</v>
      </c>
      <c r="F47" s="264">
        <f>D47/E47*1000/12</f>
        <v>109.5679012345679</v>
      </c>
      <c r="G47" s="263">
        <f>45.5/1.2</f>
        <v>37.916666666666671</v>
      </c>
      <c r="H47" s="249">
        <v>58</v>
      </c>
      <c r="I47" s="265">
        <f>G47/H47/12*1000</f>
        <v>54.477969348659009</v>
      </c>
      <c r="J47" s="266">
        <f t="shared" ref="J47:L52" si="3">D47-G47</f>
        <v>33.083333333333329</v>
      </c>
      <c r="K47" s="248">
        <f t="shared" si="3"/>
        <v>-4</v>
      </c>
      <c r="L47" s="265">
        <f>F47-I47</f>
        <v>55.089931885908889</v>
      </c>
      <c r="M47" s="267">
        <f>D47/G47*100</f>
        <v>187.25274725274724</v>
      </c>
      <c r="N47" s="267">
        <f>E47/H47*100</f>
        <v>93.103448275862064</v>
      </c>
      <c r="O47" s="268" t="s">
        <v>387</v>
      </c>
      <c r="P47" s="450"/>
    </row>
    <row r="48" spans="1:16">
      <c r="A48" s="491" t="s">
        <v>388</v>
      </c>
      <c r="B48" s="380"/>
      <c r="C48" s="492"/>
      <c r="D48" s="263">
        <f>149.5*12/1.2</f>
        <v>1495</v>
      </c>
      <c r="E48" s="249">
        <v>101</v>
      </c>
      <c r="F48" s="264">
        <f>D48/E48*1000/12</f>
        <v>1233.4983498349836</v>
      </c>
      <c r="G48" s="249">
        <f>1554/1.2</f>
        <v>1295</v>
      </c>
      <c r="H48" s="249">
        <v>112</v>
      </c>
      <c r="I48" s="265">
        <f>G48/H48/12*1000</f>
        <v>963.54166666666663</v>
      </c>
      <c r="J48" s="266">
        <f t="shared" si="3"/>
        <v>200</v>
      </c>
      <c r="K48" s="248">
        <f t="shared" si="3"/>
        <v>-11</v>
      </c>
      <c r="L48" s="265">
        <f t="shared" si="3"/>
        <v>269.956683168317</v>
      </c>
      <c r="M48" s="267">
        <f t="shared" ref="M48:N51" si="4">D48/G48*100</f>
        <v>115.44401544401543</v>
      </c>
      <c r="N48" s="267">
        <f t="shared" si="4"/>
        <v>90.178571428571431</v>
      </c>
      <c r="O48" s="268" t="s">
        <v>387</v>
      </c>
      <c r="P48" s="450"/>
    </row>
    <row r="49" spans="1:16">
      <c r="A49" s="491" t="s">
        <v>389</v>
      </c>
      <c r="B49" s="380"/>
      <c r="C49" s="492"/>
      <c r="D49" s="263">
        <f>289.1*12/1.2</f>
        <v>2891.0000000000005</v>
      </c>
      <c r="E49" s="249">
        <v>41</v>
      </c>
      <c r="F49" s="264">
        <f>D49/E49*1000/12</f>
        <v>5876.0162601626034</v>
      </c>
      <c r="G49" s="263">
        <f>3039.2/1.2</f>
        <v>2532.6666666666665</v>
      </c>
      <c r="H49" s="249">
        <v>42</v>
      </c>
      <c r="I49" s="265">
        <f>G49/H49/12*1000</f>
        <v>5025.1322751322741</v>
      </c>
      <c r="J49" s="266">
        <f t="shared" si="3"/>
        <v>358.33333333333394</v>
      </c>
      <c r="K49" s="248">
        <f t="shared" si="3"/>
        <v>-1</v>
      </c>
      <c r="L49" s="265">
        <f t="shared" si="3"/>
        <v>850.88398503032931</v>
      </c>
      <c r="M49" s="267">
        <f t="shared" si="4"/>
        <v>114.14846012108453</v>
      </c>
      <c r="N49" s="267">
        <f t="shared" si="4"/>
        <v>97.61904761904762</v>
      </c>
      <c r="O49" s="268" t="s">
        <v>387</v>
      </c>
      <c r="P49" s="450"/>
    </row>
    <row r="50" spans="1:16">
      <c r="A50" s="491" t="s">
        <v>390</v>
      </c>
      <c r="B50" s="380"/>
      <c r="C50" s="492"/>
      <c r="D50" s="263">
        <f>1196.1*12/1.2</f>
        <v>11961</v>
      </c>
      <c r="E50" s="249">
        <f>75+13</f>
        <v>88</v>
      </c>
      <c r="F50" s="264">
        <f>D50/E50*1000/12</f>
        <v>11326.704545454544</v>
      </c>
      <c r="G50" s="263">
        <f>11094.3/1.2</f>
        <v>9245.25</v>
      </c>
      <c r="H50" s="249">
        <v>80</v>
      </c>
      <c r="I50" s="265">
        <f>G50/H50/12*1000</f>
        <v>9630.46875</v>
      </c>
      <c r="J50" s="266">
        <f t="shared" si="3"/>
        <v>2715.75</v>
      </c>
      <c r="K50" s="248">
        <f t="shared" si="3"/>
        <v>8</v>
      </c>
      <c r="L50" s="265">
        <f t="shared" si="3"/>
        <v>1696.2357954545441</v>
      </c>
      <c r="M50" s="267">
        <f t="shared" si="4"/>
        <v>129.37454368459481</v>
      </c>
      <c r="N50" s="267">
        <f t="shared" si="4"/>
        <v>110.00000000000001</v>
      </c>
      <c r="O50" s="268" t="s">
        <v>387</v>
      </c>
      <c r="P50" s="450"/>
    </row>
    <row r="51" spans="1:16">
      <c r="A51" s="491" t="s">
        <v>391</v>
      </c>
      <c r="B51" s="380"/>
      <c r="C51" s="492"/>
      <c r="D51" s="263">
        <f>1597.2*12/1.2</f>
        <v>15972.000000000002</v>
      </c>
      <c r="E51" s="249">
        <f>39+2</f>
        <v>41</v>
      </c>
      <c r="F51" s="264">
        <f>D51/E51*1000/12</f>
        <v>32463.414634146346</v>
      </c>
      <c r="G51" s="263">
        <f>19977.8/1.2</f>
        <v>16648.166666666668</v>
      </c>
      <c r="H51" s="249">
        <v>49</v>
      </c>
      <c r="I51" s="265">
        <f>G51/H51/12*1000</f>
        <v>28313.208616780044</v>
      </c>
      <c r="J51" s="266">
        <f t="shared" si="3"/>
        <v>-676.16666666666606</v>
      </c>
      <c r="K51" s="248">
        <f t="shared" si="3"/>
        <v>-8</v>
      </c>
      <c r="L51" s="265">
        <f t="shared" si="3"/>
        <v>4150.2060173663012</v>
      </c>
      <c r="M51" s="267">
        <f t="shared" si="4"/>
        <v>95.938491725815652</v>
      </c>
      <c r="N51" s="267">
        <f t="shared" si="4"/>
        <v>83.673469387755105</v>
      </c>
      <c r="O51" s="268" t="s">
        <v>392</v>
      </c>
      <c r="P51" s="450"/>
    </row>
    <row r="52" spans="1:16" ht="21.75" customHeight="1">
      <c r="A52" s="491" t="s">
        <v>393</v>
      </c>
      <c r="B52" s="380"/>
      <c r="C52" s="492"/>
      <c r="D52" s="263">
        <v>1715.2</v>
      </c>
      <c r="E52" s="249"/>
      <c r="F52" s="264"/>
      <c r="G52" s="263">
        <v>6252.6</v>
      </c>
      <c r="H52" s="249"/>
      <c r="I52" s="265"/>
      <c r="J52" s="266">
        <f t="shared" si="3"/>
        <v>-4537.4000000000005</v>
      </c>
      <c r="K52" s="248"/>
      <c r="L52" s="265"/>
      <c r="M52" s="267"/>
      <c r="N52" s="267"/>
      <c r="O52" s="268" t="s">
        <v>392</v>
      </c>
      <c r="P52" s="450"/>
    </row>
    <row r="53" spans="1:16" ht="24.95" customHeight="1">
      <c r="A53" s="493" t="s">
        <v>55</v>
      </c>
      <c r="B53" s="494"/>
      <c r="C53" s="495"/>
      <c r="D53" s="269">
        <f>D47+D48+D49+D50+D51+D52</f>
        <v>34105.199999999997</v>
      </c>
      <c r="E53" s="270">
        <f>E47+E48+E49+E50+E51</f>
        <v>325</v>
      </c>
      <c r="F53" s="271"/>
      <c r="G53" s="271">
        <f>G47+G48+G49+G50+G51+G52</f>
        <v>36011.599999999999</v>
      </c>
      <c r="H53" s="270">
        <f>H47+H48+H49+H50+H51</f>
        <v>341</v>
      </c>
      <c r="I53" s="271"/>
      <c r="J53" s="271"/>
      <c r="K53" s="272"/>
      <c r="L53" s="272"/>
      <c r="M53" s="267"/>
      <c r="N53" s="267"/>
      <c r="O53" s="272"/>
      <c r="P53" s="450"/>
    </row>
    <row r="54" spans="1:16">
      <c r="A54" s="12"/>
      <c r="B54" s="273"/>
      <c r="C54" s="273"/>
      <c r="D54" s="273"/>
      <c r="E54" s="273"/>
      <c r="F54" s="247"/>
      <c r="G54" s="247"/>
      <c r="H54" s="247"/>
      <c r="I54" s="5"/>
      <c r="J54" s="5"/>
      <c r="K54" s="5"/>
      <c r="L54" s="5"/>
      <c r="M54" s="5"/>
      <c r="N54" s="5"/>
      <c r="O54" s="5"/>
      <c r="P54" s="450"/>
    </row>
    <row r="55" spans="1:16">
      <c r="A55" s="456" t="s">
        <v>394</v>
      </c>
      <c r="B55" s="456"/>
      <c r="C55" s="456"/>
      <c r="D55" s="456"/>
      <c r="E55" s="456"/>
      <c r="F55" s="456"/>
      <c r="G55" s="456"/>
      <c r="H55" s="456"/>
      <c r="I55" s="456"/>
      <c r="J55" s="456"/>
      <c r="K55" s="456"/>
      <c r="L55" s="456"/>
      <c r="M55" s="456"/>
      <c r="N55" s="456"/>
      <c r="O55" s="456"/>
      <c r="P55" s="450"/>
    </row>
    <row r="56" spans="1:16">
      <c r="A56" s="262"/>
      <c r="P56" s="450"/>
    </row>
    <row r="57" spans="1:16" ht="56.25" customHeight="1">
      <c r="A57" s="249" t="s">
        <v>395</v>
      </c>
      <c r="B57" s="459" t="s">
        <v>396</v>
      </c>
      <c r="C57" s="460"/>
      <c r="D57" s="459" t="s">
        <v>397</v>
      </c>
      <c r="E57" s="460"/>
      <c r="F57" s="459" t="s">
        <v>398</v>
      </c>
      <c r="G57" s="460"/>
      <c r="H57" s="459" t="s">
        <v>399</v>
      </c>
      <c r="I57" s="490"/>
      <c r="J57" s="460"/>
      <c r="K57" s="459" t="s">
        <v>400</v>
      </c>
      <c r="L57" s="460"/>
      <c r="M57" s="459" t="s">
        <v>401</v>
      </c>
      <c r="N57" s="490"/>
      <c r="O57" s="460"/>
      <c r="P57" s="450"/>
    </row>
    <row r="58" spans="1:16">
      <c r="A58" s="248">
        <v>1</v>
      </c>
      <c r="B58" s="506">
        <v>2</v>
      </c>
      <c r="C58" s="507"/>
      <c r="D58" s="506">
        <v>3</v>
      </c>
      <c r="E58" s="507"/>
      <c r="F58" s="506">
        <v>4</v>
      </c>
      <c r="G58" s="507"/>
      <c r="H58" s="506">
        <v>5</v>
      </c>
      <c r="I58" s="508"/>
      <c r="J58" s="507"/>
      <c r="K58" s="506">
        <v>6</v>
      </c>
      <c r="L58" s="507"/>
      <c r="M58" s="506">
        <v>7</v>
      </c>
      <c r="N58" s="508"/>
      <c r="O58" s="507"/>
      <c r="P58" s="450"/>
    </row>
    <row r="59" spans="1:16" ht="37.5" customHeight="1">
      <c r="A59" s="274"/>
      <c r="B59" s="496"/>
      <c r="C59" s="497"/>
      <c r="D59" s="498"/>
      <c r="E59" s="499"/>
      <c r="F59" s="500"/>
      <c r="G59" s="501"/>
      <c r="H59" s="502"/>
      <c r="I59" s="503"/>
      <c r="J59" s="504"/>
      <c r="K59" s="498"/>
      <c r="L59" s="499"/>
      <c r="M59" s="498"/>
      <c r="N59" s="505"/>
      <c r="O59" s="499"/>
      <c r="P59" s="450"/>
    </row>
    <row r="60" spans="1:16">
      <c r="A60" s="274"/>
      <c r="B60" s="496"/>
      <c r="C60" s="497"/>
      <c r="D60" s="498"/>
      <c r="E60" s="499"/>
      <c r="F60" s="500"/>
      <c r="G60" s="501"/>
      <c r="H60" s="511"/>
      <c r="I60" s="503"/>
      <c r="J60" s="504"/>
      <c r="K60" s="498"/>
      <c r="L60" s="499"/>
      <c r="M60" s="498"/>
      <c r="N60" s="505"/>
      <c r="O60" s="499"/>
      <c r="P60" s="450"/>
    </row>
    <row r="61" spans="1:16">
      <c r="A61" s="274"/>
      <c r="B61" s="509"/>
      <c r="C61" s="510"/>
      <c r="D61" s="498"/>
      <c r="E61" s="499"/>
      <c r="F61" s="500"/>
      <c r="G61" s="501"/>
      <c r="H61" s="511"/>
      <c r="I61" s="503"/>
      <c r="J61" s="504"/>
      <c r="K61" s="498"/>
      <c r="L61" s="499"/>
      <c r="M61" s="498"/>
      <c r="N61" s="505"/>
      <c r="O61" s="499"/>
      <c r="P61" s="450"/>
    </row>
    <row r="62" spans="1:16">
      <c r="A62" s="274"/>
      <c r="B62" s="513"/>
      <c r="C62" s="513"/>
      <c r="D62" s="463"/>
      <c r="E62" s="463"/>
      <c r="F62" s="461"/>
      <c r="G62" s="461"/>
      <c r="H62" s="512"/>
      <c r="I62" s="512"/>
      <c r="J62" s="512"/>
      <c r="K62" s="498"/>
      <c r="L62" s="499"/>
      <c r="M62" s="463"/>
      <c r="N62" s="463"/>
      <c r="O62" s="463"/>
      <c r="P62" s="450"/>
    </row>
    <row r="63" spans="1:16">
      <c r="A63" s="275" t="s">
        <v>55</v>
      </c>
      <c r="B63" s="421" t="s">
        <v>402</v>
      </c>
      <c r="C63" s="421"/>
      <c r="D63" s="421" t="s">
        <v>402</v>
      </c>
      <c r="E63" s="421"/>
      <c r="F63" s="421" t="s">
        <v>402</v>
      </c>
      <c r="G63" s="421"/>
      <c r="H63" s="512"/>
      <c r="I63" s="512"/>
      <c r="J63" s="512"/>
      <c r="K63" s="498"/>
      <c r="L63" s="499"/>
      <c r="M63" s="463"/>
      <c r="N63" s="463"/>
      <c r="O63" s="463"/>
      <c r="P63" s="450"/>
    </row>
    <row r="64" spans="1:16">
      <c r="A64" s="247"/>
      <c r="B64" s="252"/>
      <c r="C64" s="252"/>
      <c r="D64" s="252"/>
      <c r="E64" s="252"/>
      <c r="F64" s="252"/>
      <c r="G64" s="252"/>
      <c r="H64" s="252"/>
      <c r="I64" s="252"/>
      <c r="J64" s="252"/>
      <c r="K64" s="251"/>
      <c r="L64" s="251"/>
      <c r="M64" s="251"/>
      <c r="N64" s="251"/>
      <c r="O64" s="251"/>
      <c r="P64" s="450"/>
    </row>
    <row r="65" spans="1:16">
      <c r="A65" s="456" t="s">
        <v>403</v>
      </c>
      <c r="B65" s="456"/>
      <c r="C65" s="456"/>
      <c r="D65" s="456"/>
      <c r="E65" s="456"/>
      <c r="F65" s="456"/>
      <c r="G65" s="456"/>
      <c r="H65" s="456"/>
      <c r="I65" s="456"/>
      <c r="J65" s="456"/>
      <c r="K65" s="456"/>
      <c r="L65" s="456"/>
      <c r="M65" s="456"/>
      <c r="N65" s="456"/>
      <c r="O65" s="456"/>
      <c r="P65" s="450"/>
    </row>
    <row r="66" spans="1:16" ht="15" customHeight="1">
      <c r="A66" s="5"/>
      <c r="B66" s="276"/>
      <c r="C66" s="5"/>
      <c r="D66" s="5"/>
      <c r="E66" s="5"/>
      <c r="F66" s="5"/>
      <c r="G66" s="5"/>
      <c r="H66" s="5"/>
      <c r="I66" s="277"/>
      <c r="P66" s="450"/>
    </row>
    <row r="67" spans="1:16" ht="42.75" customHeight="1">
      <c r="A67" s="443" t="s">
        <v>404</v>
      </c>
      <c r="B67" s="443"/>
      <c r="C67" s="443"/>
      <c r="D67" s="443" t="s">
        <v>405</v>
      </c>
      <c r="E67" s="443"/>
      <c r="F67" s="443" t="s">
        <v>406</v>
      </c>
      <c r="G67" s="443"/>
      <c r="H67" s="443"/>
      <c r="I67" s="443"/>
      <c r="J67" s="443" t="s">
        <v>407</v>
      </c>
      <c r="K67" s="443"/>
      <c r="L67" s="443"/>
      <c r="M67" s="443"/>
      <c r="N67" s="443" t="s">
        <v>408</v>
      </c>
      <c r="O67" s="443"/>
      <c r="P67" s="450"/>
    </row>
    <row r="68" spans="1:16" ht="42.75" customHeight="1">
      <c r="A68" s="443"/>
      <c r="B68" s="443"/>
      <c r="C68" s="443"/>
      <c r="D68" s="443"/>
      <c r="E68" s="443"/>
      <c r="F68" s="421" t="s">
        <v>409</v>
      </c>
      <c r="G68" s="421"/>
      <c r="H68" s="443" t="s">
        <v>410</v>
      </c>
      <c r="I68" s="443"/>
      <c r="J68" s="421" t="s">
        <v>409</v>
      </c>
      <c r="K68" s="421"/>
      <c r="L68" s="443" t="s">
        <v>410</v>
      </c>
      <c r="M68" s="443"/>
      <c r="N68" s="443"/>
      <c r="O68" s="443"/>
      <c r="P68" s="450"/>
    </row>
    <row r="69" spans="1:16">
      <c r="A69" s="443">
        <v>1</v>
      </c>
      <c r="B69" s="443"/>
      <c r="C69" s="443"/>
      <c r="D69" s="459">
        <v>2</v>
      </c>
      <c r="E69" s="460"/>
      <c r="F69" s="459">
        <v>3</v>
      </c>
      <c r="G69" s="460"/>
      <c r="H69" s="506">
        <v>4</v>
      </c>
      <c r="I69" s="507"/>
      <c r="J69" s="506">
        <v>5</v>
      </c>
      <c r="K69" s="507"/>
      <c r="L69" s="506">
        <v>6</v>
      </c>
      <c r="M69" s="507"/>
      <c r="N69" s="506">
        <v>7</v>
      </c>
      <c r="O69" s="507"/>
      <c r="P69" s="450"/>
    </row>
    <row r="70" spans="1:16" ht="20.100000000000001" customHeight="1">
      <c r="A70" s="514" t="s">
        <v>411</v>
      </c>
      <c r="B70" s="514"/>
      <c r="C70" s="514"/>
      <c r="D70" s="498"/>
      <c r="E70" s="499"/>
      <c r="F70" s="498"/>
      <c r="G70" s="499"/>
      <c r="H70" s="498"/>
      <c r="I70" s="499"/>
      <c r="J70" s="498"/>
      <c r="K70" s="499"/>
      <c r="L70" s="498"/>
      <c r="M70" s="499"/>
      <c r="N70" s="498"/>
      <c r="O70" s="499"/>
      <c r="P70" s="450"/>
    </row>
    <row r="71" spans="1:16" ht="20.100000000000001" customHeight="1">
      <c r="A71" s="514" t="s">
        <v>412</v>
      </c>
      <c r="B71" s="514"/>
      <c r="C71" s="514"/>
      <c r="D71" s="498"/>
      <c r="E71" s="499"/>
      <c r="F71" s="498"/>
      <c r="G71" s="499"/>
      <c r="H71" s="498"/>
      <c r="I71" s="499"/>
      <c r="J71" s="498"/>
      <c r="K71" s="499"/>
      <c r="L71" s="498"/>
      <c r="M71" s="499"/>
      <c r="N71" s="498"/>
      <c r="O71" s="499"/>
      <c r="P71" s="450"/>
    </row>
    <row r="72" spans="1:16" ht="20.100000000000001" customHeight="1">
      <c r="A72" s="514"/>
      <c r="B72" s="514"/>
      <c r="C72" s="514"/>
      <c r="D72" s="498"/>
      <c r="E72" s="499"/>
      <c r="F72" s="498"/>
      <c r="G72" s="499"/>
      <c r="H72" s="498"/>
      <c r="I72" s="499"/>
      <c r="J72" s="498"/>
      <c r="K72" s="499"/>
      <c r="L72" s="498"/>
      <c r="M72" s="499"/>
      <c r="N72" s="498"/>
      <c r="O72" s="499"/>
      <c r="P72" s="450"/>
    </row>
    <row r="73" spans="1:16" ht="20.100000000000001" customHeight="1">
      <c r="A73" s="514" t="s">
        <v>413</v>
      </c>
      <c r="B73" s="514"/>
      <c r="C73" s="514"/>
      <c r="D73" s="498"/>
      <c r="E73" s="499"/>
      <c r="F73" s="498"/>
      <c r="G73" s="499"/>
      <c r="H73" s="498"/>
      <c r="I73" s="499"/>
      <c r="J73" s="498"/>
      <c r="K73" s="499"/>
      <c r="L73" s="498"/>
      <c r="M73" s="499"/>
      <c r="N73" s="498"/>
      <c r="O73" s="499"/>
      <c r="P73" s="450"/>
    </row>
    <row r="74" spans="1:16" ht="20.100000000000001" customHeight="1">
      <c r="A74" s="514" t="s">
        <v>414</v>
      </c>
      <c r="B74" s="514"/>
      <c r="C74" s="514"/>
      <c r="D74" s="498"/>
      <c r="E74" s="499"/>
      <c r="F74" s="498"/>
      <c r="G74" s="499"/>
      <c r="H74" s="498"/>
      <c r="I74" s="499"/>
      <c r="J74" s="498"/>
      <c r="K74" s="499"/>
      <c r="L74" s="498"/>
      <c r="M74" s="499"/>
      <c r="N74" s="498"/>
      <c r="O74" s="499"/>
      <c r="P74" s="450"/>
    </row>
    <row r="75" spans="1:16" ht="20.100000000000001" customHeight="1">
      <c r="A75" s="514"/>
      <c r="B75" s="514"/>
      <c r="C75" s="514"/>
      <c r="D75" s="498"/>
      <c r="E75" s="499"/>
      <c r="F75" s="498"/>
      <c r="G75" s="499"/>
      <c r="H75" s="498"/>
      <c r="I75" s="499"/>
      <c r="J75" s="498"/>
      <c r="K75" s="499"/>
      <c r="L75" s="498"/>
      <c r="M75" s="499"/>
      <c r="N75" s="498"/>
      <c r="O75" s="499"/>
      <c r="P75" s="450"/>
    </row>
    <row r="76" spans="1:16" ht="20.100000000000001" customHeight="1">
      <c r="A76" s="514" t="s">
        <v>415</v>
      </c>
      <c r="B76" s="514"/>
      <c r="C76" s="514"/>
      <c r="D76" s="498"/>
      <c r="E76" s="499"/>
      <c r="F76" s="498"/>
      <c r="G76" s="499"/>
      <c r="H76" s="498"/>
      <c r="I76" s="499"/>
      <c r="J76" s="498"/>
      <c r="K76" s="499"/>
      <c r="L76" s="498"/>
      <c r="M76" s="499"/>
      <c r="N76" s="498"/>
      <c r="O76" s="499"/>
      <c r="P76" s="450"/>
    </row>
    <row r="77" spans="1:16" ht="20.100000000000001" customHeight="1">
      <c r="A77" s="514" t="s">
        <v>412</v>
      </c>
      <c r="B77" s="514"/>
      <c r="C77" s="514"/>
      <c r="D77" s="498"/>
      <c r="E77" s="499"/>
      <c r="F77" s="498"/>
      <c r="G77" s="499"/>
      <c r="H77" s="498"/>
      <c r="I77" s="499"/>
      <c r="J77" s="498"/>
      <c r="K77" s="499"/>
      <c r="L77" s="498"/>
      <c r="M77" s="499"/>
      <c r="N77" s="498"/>
      <c r="O77" s="499"/>
      <c r="P77" s="450"/>
    </row>
    <row r="78" spans="1:16" ht="20.100000000000001" customHeight="1">
      <c r="A78" s="514"/>
      <c r="B78" s="514"/>
      <c r="C78" s="514"/>
      <c r="D78" s="498"/>
      <c r="E78" s="499"/>
      <c r="F78" s="498"/>
      <c r="G78" s="499"/>
      <c r="H78" s="498"/>
      <c r="I78" s="499"/>
      <c r="J78" s="498"/>
      <c r="K78" s="499"/>
      <c r="L78" s="498"/>
      <c r="M78" s="499"/>
      <c r="N78" s="498"/>
      <c r="O78" s="499"/>
      <c r="P78" s="450"/>
    </row>
    <row r="79" spans="1:16" ht="24.95" customHeight="1">
      <c r="A79" s="514" t="s">
        <v>55</v>
      </c>
      <c r="B79" s="514"/>
      <c r="C79" s="514"/>
      <c r="D79" s="498"/>
      <c r="E79" s="499"/>
      <c r="F79" s="498"/>
      <c r="G79" s="499"/>
      <c r="H79" s="498"/>
      <c r="I79" s="499"/>
      <c r="J79" s="498"/>
      <c r="K79" s="499"/>
      <c r="L79" s="498"/>
      <c r="M79" s="499"/>
      <c r="N79" s="498"/>
      <c r="O79" s="499"/>
      <c r="P79" s="450"/>
    </row>
    <row r="80" spans="1:16">
      <c r="C80" s="278"/>
      <c r="D80" s="278"/>
      <c r="E80" s="278"/>
    </row>
    <row r="81" spans="3:5">
      <c r="C81" s="278"/>
      <c r="D81" s="278"/>
      <c r="E81" s="278"/>
    </row>
    <row r="82" spans="3:5">
      <c r="C82" s="278"/>
      <c r="D82" s="278"/>
      <c r="E82" s="278"/>
    </row>
    <row r="83" spans="3:5">
      <c r="C83" s="278"/>
      <c r="D83" s="278"/>
      <c r="E83" s="278"/>
    </row>
    <row r="84" spans="3:5">
      <c r="C84" s="278"/>
      <c r="D84" s="278"/>
      <c r="E84" s="278"/>
    </row>
    <row r="85" spans="3:5">
      <c r="C85" s="278"/>
      <c r="D85" s="278"/>
      <c r="E85" s="278"/>
    </row>
    <row r="86" spans="3:5">
      <c r="C86" s="278"/>
      <c r="D86" s="278"/>
      <c r="E86" s="278"/>
    </row>
    <row r="87" spans="3:5">
      <c r="C87" s="278"/>
      <c r="D87" s="278"/>
      <c r="E87" s="278"/>
    </row>
    <row r="88" spans="3:5">
      <c r="C88" s="278"/>
      <c r="D88" s="278"/>
      <c r="E88" s="278"/>
    </row>
    <row r="89" spans="3:5">
      <c r="C89" s="278"/>
      <c r="D89" s="278"/>
      <c r="E89" s="278"/>
    </row>
    <row r="90" spans="3:5">
      <c r="C90" s="278"/>
      <c r="D90" s="278"/>
      <c r="E90" s="278"/>
    </row>
    <row r="91" spans="3:5">
      <c r="C91" s="278"/>
      <c r="D91" s="278"/>
      <c r="E91" s="278"/>
    </row>
    <row r="92" spans="3:5">
      <c r="C92" s="278"/>
      <c r="D92" s="278"/>
      <c r="E92" s="278"/>
    </row>
    <row r="93" spans="3:5">
      <c r="C93" s="278"/>
      <c r="D93" s="278"/>
      <c r="E93" s="278"/>
    </row>
  </sheetData>
  <mergeCells count="336">
    <mergeCell ref="N79:O79"/>
    <mergeCell ref="A79:C79"/>
    <mergeCell ref="D79:E79"/>
    <mergeCell ref="F79:G79"/>
    <mergeCell ref="H79:I79"/>
    <mergeCell ref="J79:K79"/>
    <mergeCell ref="L79:M79"/>
    <mergeCell ref="N77:O77"/>
    <mergeCell ref="A78:C78"/>
    <mergeCell ref="D78:E78"/>
    <mergeCell ref="F78:G78"/>
    <mergeCell ref="H78:I78"/>
    <mergeCell ref="J78:K78"/>
    <mergeCell ref="L78:M78"/>
    <mergeCell ref="N78:O78"/>
    <mergeCell ref="A77:C77"/>
    <mergeCell ref="D77:E77"/>
    <mergeCell ref="F77:G77"/>
    <mergeCell ref="H77:I77"/>
    <mergeCell ref="J77:K77"/>
    <mergeCell ref="L77:M77"/>
    <mergeCell ref="N75:O75"/>
    <mergeCell ref="A76:C76"/>
    <mergeCell ref="D76:E76"/>
    <mergeCell ref="F76:G76"/>
    <mergeCell ref="H76:I76"/>
    <mergeCell ref="J76:K76"/>
    <mergeCell ref="L76:M76"/>
    <mergeCell ref="N76:O76"/>
    <mergeCell ref="A75:C75"/>
    <mergeCell ref="D75:E75"/>
    <mergeCell ref="F75:G75"/>
    <mergeCell ref="H75:I75"/>
    <mergeCell ref="J75:K75"/>
    <mergeCell ref="L75:M75"/>
    <mergeCell ref="N73:O73"/>
    <mergeCell ref="A74:C74"/>
    <mergeCell ref="D74:E74"/>
    <mergeCell ref="F74:G74"/>
    <mergeCell ref="H74:I74"/>
    <mergeCell ref="J74:K74"/>
    <mergeCell ref="L74:M74"/>
    <mergeCell ref="N74:O74"/>
    <mergeCell ref="A73:C73"/>
    <mergeCell ref="D73:E73"/>
    <mergeCell ref="F73:G73"/>
    <mergeCell ref="H73:I73"/>
    <mergeCell ref="J73:K73"/>
    <mergeCell ref="L73:M73"/>
    <mergeCell ref="N71:O71"/>
    <mergeCell ref="A72:C72"/>
    <mergeCell ref="D72:E72"/>
    <mergeCell ref="F72:G72"/>
    <mergeCell ref="H72:I72"/>
    <mergeCell ref="J72:K72"/>
    <mergeCell ref="L72:M72"/>
    <mergeCell ref="N72:O72"/>
    <mergeCell ref="A71:C71"/>
    <mergeCell ref="D71:E71"/>
    <mergeCell ref="F71:G71"/>
    <mergeCell ref="H71:I71"/>
    <mergeCell ref="J71:K71"/>
    <mergeCell ref="L71:M71"/>
    <mergeCell ref="N69:O69"/>
    <mergeCell ref="A70:C70"/>
    <mergeCell ref="D70:E70"/>
    <mergeCell ref="F70:G70"/>
    <mergeCell ref="H70:I70"/>
    <mergeCell ref="J70:K70"/>
    <mergeCell ref="L70:M70"/>
    <mergeCell ref="N70:O70"/>
    <mergeCell ref="A69:C69"/>
    <mergeCell ref="D69:E69"/>
    <mergeCell ref="F69:G69"/>
    <mergeCell ref="H69:I69"/>
    <mergeCell ref="J69:K69"/>
    <mergeCell ref="L69:M69"/>
    <mergeCell ref="A65:O65"/>
    <mergeCell ref="A67:C68"/>
    <mergeCell ref="D67:E68"/>
    <mergeCell ref="F67:I67"/>
    <mergeCell ref="J67:M67"/>
    <mergeCell ref="N67:O68"/>
    <mergeCell ref="F68:G68"/>
    <mergeCell ref="H68:I68"/>
    <mergeCell ref="J68:K68"/>
    <mergeCell ref="L68:M68"/>
    <mergeCell ref="B63:C63"/>
    <mergeCell ref="D63:E63"/>
    <mergeCell ref="F63:G63"/>
    <mergeCell ref="H63:J63"/>
    <mergeCell ref="K63:L63"/>
    <mergeCell ref="M63:O63"/>
    <mergeCell ref="B62:C62"/>
    <mergeCell ref="D62:E62"/>
    <mergeCell ref="F62:G62"/>
    <mergeCell ref="H62:J62"/>
    <mergeCell ref="K62:L62"/>
    <mergeCell ref="M62:O62"/>
    <mergeCell ref="B61:C61"/>
    <mergeCell ref="D61:E61"/>
    <mergeCell ref="F61:G61"/>
    <mergeCell ref="H61:J61"/>
    <mergeCell ref="K61:L61"/>
    <mergeCell ref="M61:O61"/>
    <mergeCell ref="B60:C60"/>
    <mergeCell ref="D60:E60"/>
    <mergeCell ref="F60:G60"/>
    <mergeCell ref="H60:J60"/>
    <mergeCell ref="K60:L60"/>
    <mergeCell ref="M60:O60"/>
    <mergeCell ref="D59:E59"/>
    <mergeCell ref="F59:G59"/>
    <mergeCell ref="H59:J59"/>
    <mergeCell ref="K59:L59"/>
    <mergeCell ref="M59:O59"/>
    <mergeCell ref="B58:C58"/>
    <mergeCell ref="D58:E58"/>
    <mergeCell ref="F58:G58"/>
    <mergeCell ref="H58:J58"/>
    <mergeCell ref="K58:L58"/>
    <mergeCell ref="M58:O58"/>
    <mergeCell ref="A42:J42"/>
    <mergeCell ref="P42:P79"/>
    <mergeCell ref="A44:C45"/>
    <mergeCell ref="D44:F44"/>
    <mergeCell ref="G44:I44"/>
    <mergeCell ref="J44:L44"/>
    <mergeCell ref="M44:N44"/>
    <mergeCell ref="O44:O45"/>
    <mergeCell ref="A46:C46"/>
    <mergeCell ref="A47:C47"/>
    <mergeCell ref="A55:O55"/>
    <mergeCell ref="B57:C57"/>
    <mergeCell ref="D57:E57"/>
    <mergeCell ref="F57:G57"/>
    <mergeCell ref="H57:J57"/>
    <mergeCell ref="K57:L57"/>
    <mergeCell ref="M57:O57"/>
    <mergeCell ref="A48:C48"/>
    <mergeCell ref="A49:C49"/>
    <mergeCell ref="A50:C50"/>
    <mergeCell ref="A51:C51"/>
    <mergeCell ref="A52:C52"/>
    <mergeCell ref="A53:C53"/>
    <mergeCell ref="B59:C59"/>
    <mergeCell ref="N35:O35"/>
    <mergeCell ref="A37:O37"/>
    <mergeCell ref="B39:E39"/>
    <mergeCell ref="F39:O39"/>
    <mergeCell ref="M40:O40"/>
    <mergeCell ref="M41:O41"/>
    <mergeCell ref="B35:C35"/>
    <mergeCell ref="D35:E35"/>
    <mergeCell ref="F35:G35"/>
    <mergeCell ref="H35:I35"/>
    <mergeCell ref="J35:K35"/>
    <mergeCell ref="L35:M35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N31:O31"/>
    <mergeCell ref="B32:C32"/>
    <mergeCell ref="D32:E32"/>
    <mergeCell ref="F32:G32"/>
    <mergeCell ref="H32:I32"/>
    <mergeCell ref="J32:K32"/>
    <mergeCell ref="L32:M32"/>
    <mergeCell ref="N32:O32"/>
    <mergeCell ref="B31:C31"/>
    <mergeCell ref="D31:E31"/>
    <mergeCell ref="F31:G31"/>
    <mergeCell ref="H31:I31"/>
    <mergeCell ref="J31:K31"/>
    <mergeCell ref="L31:M31"/>
    <mergeCell ref="N29:O29"/>
    <mergeCell ref="B30:C30"/>
    <mergeCell ref="D30:E30"/>
    <mergeCell ref="F30:G30"/>
    <mergeCell ref="H30:I30"/>
    <mergeCell ref="J30:K30"/>
    <mergeCell ref="L30:M30"/>
    <mergeCell ref="N30:O30"/>
    <mergeCell ref="B29:C29"/>
    <mergeCell ref="D29:E29"/>
    <mergeCell ref="F29:G29"/>
    <mergeCell ref="H29:I29"/>
    <mergeCell ref="J29:K29"/>
    <mergeCell ref="L29:M29"/>
    <mergeCell ref="N27:O27"/>
    <mergeCell ref="B28:C28"/>
    <mergeCell ref="D28:E28"/>
    <mergeCell ref="F28:G28"/>
    <mergeCell ref="H28:I28"/>
    <mergeCell ref="J28:K28"/>
    <mergeCell ref="L28:M28"/>
    <mergeCell ref="N28:O28"/>
    <mergeCell ref="B27:C27"/>
    <mergeCell ref="D27:E27"/>
    <mergeCell ref="F27:G27"/>
    <mergeCell ref="H27:I27"/>
    <mergeCell ref="J27:K27"/>
    <mergeCell ref="L27:M27"/>
    <mergeCell ref="N25:O25"/>
    <mergeCell ref="B26:C26"/>
    <mergeCell ref="D26:E26"/>
    <mergeCell ref="F26:G26"/>
    <mergeCell ref="H26:I26"/>
    <mergeCell ref="J26:K26"/>
    <mergeCell ref="L26:M26"/>
    <mergeCell ref="N26:O26"/>
    <mergeCell ref="B25:C25"/>
    <mergeCell ref="D25:E25"/>
    <mergeCell ref="F25:G25"/>
    <mergeCell ref="H25:I25"/>
    <mergeCell ref="J25:K25"/>
    <mergeCell ref="L25:M25"/>
    <mergeCell ref="N23:O23"/>
    <mergeCell ref="B24:C24"/>
    <mergeCell ref="D24:E24"/>
    <mergeCell ref="F24:G24"/>
    <mergeCell ref="H24:I24"/>
    <mergeCell ref="J24:K24"/>
    <mergeCell ref="L24:M24"/>
    <mergeCell ref="N24:O24"/>
    <mergeCell ref="B23:C23"/>
    <mergeCell ref="D23:E23"/>
    <mergeCell ref="F23:G23"/>
    <mergeCell ref="H23:I23"/>
    <mergeCell ref="J23:K23"/>
    <mergeCell ref="L23:M23"/>
    <mergeCell ref="N21:O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N19:O19"/>
    <mergeCell ref="B20:C20"/>
    <mergeCell ref="D20:E20"/>
    <mergeCell ref="F20:G20"/>
    <mergeCell ref="H20:I20"/>
    <mergeCell ref="J20:K20"/>
    <mergeCell ref="L20:M20"/>
    <mergeCell ref="N20:O20"/>
    <mergeCell ref="B19:C19"/>
    <mergeCell ref="D19:E19"/>
    <mergeCell ref="F19:G19"/>
    <mergeCell ref="H19:I19"/>
    <mergeCell ref="J19:K19"/>
    <mergeCell ref="L19:M19"/>
    <mergeCell ref="N17:O17"/>
    <mergeCell ref="B18:C18"/>
    <mergeCell ref="D18:E18"/>
    <mergeCell ref="F18:G18"/>
    <mergeCell ref="H18:I18"/>
    <mergeCell ref="J18:K18"/>
    <mergeCell ref="L18:M18"/>
    <mergeCell ref="N18:O18"/>
    <mergeCell ref="B17:C17"/>
    <mergeCell ref="D17:E17"/>
    <mergeCell ref="F17:G17"/>
    <mergeCell ref="H17:I17"/>
    <mergeCell ref="J17:K17"/>
    <mergeCell ref="L17:M17"/>
    <mergeCell ref="N15:O15"/>
    <mergeCell ref="B16:C16"/>
    <mergeCell ref="D16:E16"/>
    <mergeCell ref="F16:G16"/>
    <mergeCell ref="H16:I16"/>
    <mergeCell ref="J16:K16"/>
    <mergeCell ref="L16:M16"/>
    <mergeCell ref="N16:O16"/>
    <mergeCell ref="B15:C15"/>
    <mergeCell ref="D15:E15"/>
    <mergeCell ref="F15:G15"/>
    <mergeCell ref="H15:I15"/>
    <mergeCell ref="J15:K15"/>
    <mergeCell ref="L15:M15"/>
    <mergeCell ref="N13:O13"/>
    <mergeCell ref="B14:C14"/>
    <mergeCell ref="D14:E14"/>
    <mergeCell ref="F14:G14"/>
    <mergeCell ref="H14:I14"/>
    <mergeCell ref="J14:K14"/>
    <mergeCell ref="L14:M14"/>
    <mergeCell ref="N14:O14"/>
    <mergeCell ref="B13:C13"/>
    <mergeCell ref="D13:E13"/>
    <mergeCell ref="F13:G13"/>
    <mergeCell ref="H13:I13"/>
    <mergeCell ref="J13:K13"/>
    <mergeCell ref="L13:M13"/>
    <mergeCell ref="N1:O1"/>
    <mergeCell ref="N2:O2"/>
    <mergeCell ref="A3:O3"/>
    <mergeCell ref="P3:P39"/>
    <mergeCell ref="A4:O4"/>
    <mergeCell ref="A5:O5"/>
    <mergeCell ref="A6:O6"/>
    <mergeCell ref="A7:O7"/>
    <mergeCell ref="A9:O9"/>
    <mergeCell ref="J10:K10"/>
    <mergeCell ref="N11:O11"/>
    <mergeCell ref="B12:C12"/>
    <mergeCell ref="D12:E12"/>
    <mergeCell ref="F12:G12"/>
    <mergeCell ref="H12:I12"/>
    <mergeCell ref="J12:K12"/>
    <mergeCell ref="L12:M12"/>
    <mergeCell ref="N12:O12"/>
    <mergeCell ref="B11:C11"/>
    <mergeCell ref="D11:E11"/>
    <mergeCell ref="F11:G11"/>
    <mergeCell ref="H11:I11"/>
    <mergeCell ref="J11:K11"/>
    <mergeCell ref="L11:M11"/>
  </mergeCells>
  <pageMargins left="1.1811023622047245" right="0.39370078740157483" top="0.78740157480314965" bottom="0.78740157480314965" header="0.31496062992125984" footer="0.15748031496062992"/>
  <pageSetup paperSize="9" scale="45" fitToHeight="0" orientation="landscape" horizontalDpi="1200" verticalDpi="1200" r:id="rId1"/>
  <headerFooter alignWithMargins="0">
    <oddHeader xml:space="preserve">&amp;C
&amp;R&amp;"Times New Roman,обычный"&amp;14
Таблиця 6  </oddHeader>
  </headerFooter>
  <rowBreaks count="1" manualBreakCount="1">
    <brk id="41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F90"/>
  <sheetViews>
    <sheetView topLeftCell="A34" zoomScale="75" zoomScaleNormal="75" zoomScaleSheetLayoutView="75" workbookViewId="0">
      <selection activeCell="B43" sqref="B43:F43"/>
    </sheetView>
  </sheetViews>
  <sheetFormatPr defaultRowHeight="18.75"/>
  <cols>
    <col min="1" max="1" width="3.42578125" style="2" customWidth="1"/>
    <col min="2" max="2" width="18.28515625" style="2" customWidth="1"/>
    <col min="3" max="3" width="6.7109375" style="2" customWidth="1"/>
    <col min="4" max="4" width="5.140625" style="2" customWidth="1"/>
    <col min="5" max="5" width="5.85546875" style="2" customWidth="1"/>
    <col min="6" max="6" width="5.7109375" style="2" customWidth="1"/>
    <col min="7" max="7" width="13.140625" style="2" customWidth="1"/>
    <col min="8" max="8" width="10" style="2" customWidth="1"/>
    <col min="9" max="9" width="10.140625" style="2" customWidth="1"/>
    <col min="10" max="10" width="9.5703125" style="2" customWidth="1"/>
    <col min="11" max="11" width="9.85546875" style="2" customWidth="1"/>
    <col min="12" max="12" width="5.85546875" style="2" customWidth="1"/>
    <col min="13" max="13" width="5.5703125" style="2" customWidth="1"/>
    <col min="14" max="14" width="6.42578125" style="2" customWidth="1"/>
    <col min="15" max="15" width="3.42578125" style="2" customWidth="1"/>
    <col min="16" max="16" width="6.140625" style="2" customWidth="1"/>
    <col min="17" max="17" width="4.7109375" style="2" customWidth="1"/>
    <col min="18" max="18" width="6.140625" style="2" customWidth="1"/>
    <col min="19" max="19" width="5.140625" style="2" customWidth="1"/>
    <col min="20" max="20" width="6.28515625" style="2" customWidth="1"/>
    <col min="21" max="21" width="9.7109375" style="2" customWidth="1"/>
    <col min="22" max="22" width="8" style="2" customWidth="1"/>
    <col min="23" max="23" width="14" style="2" customWidth="1"/>
    <col min="24" max="24" width="6.5703125" style="2" customWidth="1"/>
    <col min="25" max="25" width="6.42578125" style="2" customWidth="1"/>
    <col min="26" max="26" width="5.42578125" style="2" customWidth="1"/>
    <col min="27" max="27" width="7.140625" style="2" customWidth="1"/>
    <col min="28" max="29" width="7.42578125" style="2" customWidth="1"/>
    <col min="30" max="31" width="5.85546875" style="2" customWidth="1"/>
    <col min="32" max="256" width="9.140625" style="2"/>
    <col min="257" max="257" width="3.42578125" style="2" customWidth="1"/>
    <col min="258" max="258" width="18.28515625" style="2" customWidth="1"/>
    <col min="259" max="259" width="6.7109375" style="2" customWidth="1"/>
    <col min="260" max="260" width="5.140625" style="2" customWidth="1"/>
    <col min="261" max="261" width="5.85546875" style="2" customWidth="1"/>
    <col min="262" max="262" width="5.7109375" style="2" customWidth="1"/>
    <col min="263" max="263" width="13.140625" style="2" customWidth="1"/>
    <col min="264" max="264" width="10" style="2" customWidth="1"/>
    <col min="265" max="265" width="10.140625" style="2" customWidth="1"/>
    <col min="266" max="266" width="9.5703125" style="2" customWidth="1"/>
    <col min="267" max="267" width="9.85546875" style="2" customWidth="1"/>
    <col min="268" max="268" width="5.85546875" style="2" customWidth="1"/>
    <col min="269" max="269" width="5.5703125" style="2" customWidth="1"/>
    <col min="270" max="270" width="6.42578125" style="2" customWidth="1"/>
    <col min="271" max="271" width="3.42578125" style="2" customWidth="1"/>
    <col min="272" max="272" width="6.140625" style="2" customWidth="1"/>
    <col min="273" max="273" width="4.7109375" style="2" customWidth="1"/>
    <col min="274" max="274" width="6.140625" style="2" customWidth="1"/>
    <col min="275" max="275" width="5.140625" style="2" customWidth="1"/>
    <col min="276" max="276" width="6.28515625" style="2" customWidth="1"/>
    <col min="277" max="277" width="9.7109375" style="2" customWidth="1"/>
    <col min="278" max="278" width="8" style="2" customWidth="1"/>
    <col min="279" max="279" width="14" style="2" customWidth="1"/>
    <col min="280" max="280" width="6.5703125" style="2" customWidth="1"/>
    <col min="281" max="281" width="6.42578125" style="2" customWidth="1"/>
    <col min="282" max="282" width="5.42578125" style="2" customWidth="1"/>
    <col min="283" max="283" width="7.140625" style="2" customWidth="1"/>
    <col min="284" max="285" width="7.42578125" style="2" customWidth="1"/>
    <col min="286" max="287" width="5.85546875" style="2" customWidth="1"/>
    <col min="288" max="512" width="9.140625" style="2"/>
    <col min="513" max="513" width="3.42578125" style="2" customWidth="1"/>
    <col min="514" max="514" width="18.28515625" style="2" customWidth="1"/>
    <col min="515" max="515" width="6.7109375" style="2" customWidth="1"/>
    <col min="516" max="516" width="5.140625" style="2" customWidth="1"/>
    <col min="517" max="517" width="5.85546875" style="2" customWidth="1"/>
    <col min="518" max="518" width="5.7109375" style="2" customWidth="1"/>
    <col min="519" max="519" width="13.140625" style="2" customWidth="1"/>
    <col min="520" max="520" width="10" style="2" customWidth="1"/>
    <col min="521" max="521" width="10.140625" style="2" customWidth="1"/>
    <col min="522" max="522" width="9.5703125" style="2" customWidth="1"/>
    <col min="523" max="523" width="9.85546875" style="2" customWidth="1"/>
    <col min="524" max="524" width="5.85546875" style="2" customWidth="1"/>
    <col min="525" max="525" width="5.5703125" style="2" customWidth="1"/>
    <col min="526" max="526" width="6.42578125" style="2" customWidth="1"/>
    <col min="527" max="527" width="3.42578125" style="2" customWidth="1"/>
    <col min="528" max="528" width="6.140625" style="2" customWidth="1"/>
    <col min="529" max="529" width="4.7109375" style="2" customWidth="1"/>
    <col min="530" max="530" width="6.140625" style="2" customWidth="1"/>
    <col min="531" max="531" width="5.140625" style="2" customWidth="1"/>
    <col min="532" max="532" width="6.28515625" style="2" customWidth="1"/>
    <col min="533" max="533" width="9.7109375" style="2" customWidth="1"/>
    <col min="534" max="534" width="8" style="2" customWidth="1"/>
    <col min="535" max="535" width="14" style="2" customWidth="1"/>
    <col min="536" max="536" width="6.5703125" style="2" customWidth="1"/>
    <col min="537" max="537" width="6.42578125" style="2" customWidth="1"/>
    <col min="538" max="538" width="5.42578125" style="2" customWidth="1"/>
    <col min="539" max="539" width="7.140625" style="2" customWidth="1"/>
    <col min="540" max="541" width="7.42578125" style="2" customWidth="1"/>
    <col min="542" max="543" width="5.85546875" style="2" customWidth="1"/>
    <col min="544" max="768" width="9.140625" style="2"/>
    <col min="769" max="769" width="3.42578125" style="2" customWidth="1"/>
    <col min="770" max="770" width="18.28515625" style="2" customWidth="1"/>
    <col min="771" max="771" width="6.7109375" style="2" customWidth="1"/>
    <col min="772" max="772" width="5.140625" style="2" customWidth="1"/>
    <col min="773" max="773" width="5.85546875" style="2" customWidth="1"/>
    <col min="774" max="774" width="5.7109375" style="2" customWidth="1"/>
    <col min="775" max="775" width="13.140625" style="2" customWidth="1"/>
    <col min="776" max="776" width="10" style="2" customWidth="1"/>
    <col min="777" max="777" width="10.140625" style="2" customWidth="1"/>
    <col min="778" max="778" width="9.5703125" style="2" customWidth="1"/>
    <col min="779" max="779" width="9.85546875" style="2" customWidth="1"/>
    <col min="780" max="780" width="5.85546875" style="2" customWidth="1"/>
    <col min="781" max="781" width="5.5703125" style="2" customWidth="1"/>
    <col min="782" max="782" width="6.42578125" style="2" customWidth="1"/>
    <col min="783" max="783" width="3.42578125" style="2" customWidth="1"/>
    <col min="784" max="784" width="6.140625" style="2" customWidth="1"/>
    <col min="785" max="785" width="4.7109375" style="2" customWidth="1"/>
    <col min="786" max="786" width="6.140625" style="2" customWidth="1"/>
    <col min="787" max="787" width="5.140625" style="2" customWidth="1"/>
    <col min="788" max="788" width="6.28515625" style="2" customWidth="1"/>
    <col min="789" max="789" width="9.7109375" style="2" customWidth="1"/>
    <col min="790" max="790" width="8" style="2" customWidth="1"/>
    <col min="791" max="791" width="14" style="2" customWidth="1"/>
    <col min="792" max="792" width="6.5703125" style="2" customWidth="1"/>
    <col min="793" max="793" width="6.42578125" style="2" customWidth="1"/>
    <col min="794" max="794" width="5.42578125" style="2" customWidth="1"/>
    <col min="795" max="795" width="7.140625" style="2" customWidth="1"/>
    <col min="796" max="797" width="7.42578125" style="2" customWidth="1"/>
    <col min="798" max="799" width="5.85546875" style="2" customWidth="1"/>
    <col min="800" max="1024" width="9.140625" style="2"/>
    <col min="1025" max="1025" width="3.42578125" style="2" customWidth="1"/>
    <col min="1026" max="1026" width="18.28515625" style="2" customWidth="1"/>
    <col min="1027" max="1027" width="6.7109375" style="2" customWidth="1"/>
    <col min="1028" max="1028" width="5.140625" style="2" customWidth="1"/>
    <col min="1029" max="1029" width="5.85546875" style="2" customWidth="1"/>
    <col min="1030" max="1030" width="5.7109375" style="2" customWidth="1"/>
    <col min="1031" max="1031" width="13.140625" style="2" customWidth="1"/>
    <col min="1032" max="1032" width="10" style="2" customWidth="1"/>
    <col min="1033" max="1033" width="10.140625" style="2" customWidth="1"/>
    <col min="1034" max="1034" width="9.5703125" style="2" customWidth="1"/>
    <col min="1035" max="1035" width="9.85546875" style="2" customWidth="1"/>
    <col min="1036" max="1036" width="5.85546875" style="2" customWidth="1"/>
    <col min="1037" max="1037" width="5.5703125" style="2" customWidth="1"/>
    <col min="1038" max="1038" width="6.42578125" style="2" customWidth="1"/>
    <col min="1039" max="1039" width="3.42578125" style="2" customWidth="1"/>
    <col min="1040" max="1040" width="6.140625" style="2" customWidth="1"/>
    <col min="1041" max="1041" width="4.7109375" style="2" customWidth="1"/>
    <col min="1042" max="1042" width="6.140625" style="2" customWidth="1"/>
    <col min="1043" max="1043" width="5.140625" style="2" customWidth="1"/>
    <col min="1044" max="1044" width="6.28515625" style="2" customWidth="1"/>
    <col min="1045" max="1045" width="9.7109375" style="2" customWidth="1"/>
    <col min="1046" max="1046" width="8" style="2" customWidth="1"/>
    <col min="1047" max="1047" width="14" style="2" customWidth="1"/>
    <col min="1048" max="1048" width="6.5703125" style="2" customWidth="1"/>
    <col min="1049" max="1049" width="6.42578125" style="2" customWidth="1"/>
    <col min="1050" max="1050" width="5.42578125" style="2" customWidth="1"/>
    <col min="1051" max="1051" width="7.140625" style="2" customWidth="1"/>
    <col min="1052" max="1053" width="7.42578125" style="2" customWidth="1"/>
    <col min="1054" max="1055" width="5.85546875" style="2" customWidth="1"/>
    <col min="1056" max="1280" width="9.140625" style="2"/>
    <col min="1281" max="1281" width="3.42578125" style="2" customWidth="1"/>
    <col min="1282" max="1282" width="18.28515625" style="2" customWidth="1"/>
    <col min="1283" max="1283" width="6.7109375" style="2" customWidth="1"/>
    <col min="1284" max="1284" width="5.140625" style="2" customWidth="1"/>
    <col min="1285" max="1285" width="5.85546875" style="2" customWidth="1"/>
    <col min="1286" max="1286" width="5.7109375" style="2" customWidth="1"/>
    <col min="1287" max="1287" width="13.140625" style="2" customWidth="1"/>
    <col min="1288" max="1288" width="10" style="2" customWidth="1"/>
    <col min="1289" max="1289" width="10.140625" style="2" customWidth="1"/>
    <col min="1290" max="1290" width="9.5703125" style="2" customWidth="1"/>
    <col min="1291" max="1291" width="9.85546875" style="2" customWidth="1"/>
    <col min="1292" max="1292" width="5.85546875" style="2" customWidth="1"/>
    <col min="1293" max="1293" width="5.5703125" style="2" customWidth="1"/>
    <col min="1294" max="1294" width="6.42578125" style="2" customWidth="1"/>
    <col min="1295" max="1295" width="3.42578125" style="2" customWidth="1"/>
    <col min="1296" max="1296" width="6.140625" style="2" customWidth="1"/>
    <col min="1297" max="1297" width="4.7109375" style="2" customWidth="1"/>
    <col min="1298" max="1298" width="6.140625" style="2" customWidth="1"/>
    <col min="1299" max="1299" width="5.140625" style="2" customWidth="1"/>
    <col min="1300" max="1300" width="6.28515625" style="2" customWidth="1"/>
    <col min="1301" max="1301" width="9.7109375" style="2" customWidth="1"/>
    <col min="1302" max="1302" width="8" style="2" customWidth="1"/>
    <col min="1303" max="1303" width="14" style="2" customWidth="1"/>
    <col min="1304" max="1304" width="6.5703125" style="2" customWidth="1"/>
    <col min="1305" max="1305" width="6.42578125" style="2" customWidth="1"/>
    <col min="1306" max="1306" width="5.42578125" style="2" customWidth="1"/>
    <col min="1307" max="1307" width="7.140625" style="2" customWidth="1"/>
    <col min="1308" max="1309" width="7.42578125" style="2" customWidth="1"/>
    <col min="1310" max="1311" width="5.85546875" style="2" customWidth="1"/>
    <col min="1312" max="1536" width="9.140625" style="2"/>
    <col min="1537" max="1537" width="3.42578125" style="2" customWidth="1"/>
    <col min="1538" max="1538" width="18.28515625" style="2" customWidth="1"/>
    <col min="1539" max="1539" width="6.7109375" style="2" customWidth="1"/>
    <col min="1540" max="1540" width="5.140625" style="2" customWidth="1"/>
    <col min="1541" max="1541" width="5.85546875" style="2" customWidth="1"/>
    <col min="1542" max="1542" width="5.7109375" style="2" customWidth="1"/>
    <col min="1543" max="1543" width="13.140625" style="2" customWidth="1"/>
    <col min="1544" max="1544" width="10" style="2" customWidth="1"/>
    <col min="1545" max="1545" width="10.140625" style="2" customWidth="1"/>
    <col min="1546" max="1546" width="9.5703125" style="2" customWidth="1"/>
    <col min="1547" max="1547" width="9.85546875" style="2" customWidth="1"/>
    <col min="1548" max="1548" width="5.85546875" style="2" customWidth="1"/>
    <col min="1549" max="1549" width="5.5703125" style="2" customWidth="1"/>
    <col min="1550" max="1550" width="6.42578125" style="2" customWidth="1"/>
    <col min="1551" max="1551" width="3.42578125" style="2" customWidth="1"/>
    <col min="1552" max="1552" width="6.140625" style="2" customWidth="1"/>
    <col min="1553" max="1553" width="4.7109375" style="2" customWidth="1"/>
    <col min="1554" max="1554" width="6.140625" style="2" customWidth="1"/>
    <col min="1555" max="1555" width="5.140625" style="2" customWidth="1"/>
    <col min="1556" max="1556" width="6.28515625" style="2" customWidth="1"/>
    <col min="1557" max="1557" width="9.7109375" style="2" customWidth="1"/>
    <col min="1558" max="1558" width="8" style="2" customWidth="1"/>
    <col min="1559" max="1559" width="14" style="2" customWidth="1"/>
    <col min="1560" max="1560" width="6.5703125" style="2" customWidth="1"/>
    <col min="1561" max="1561" width="6.42578125" style="2" customWidth="1"/>
    <col min="1562" max="1562" width="5.42578125" style="2" customWidth="1"/>
    <col min="1563" max="1563" width="7.140625" style="2" customWidth="1"/>
    <col min="1564" max="1565" width="7.42578125" style="2" customWidth="1"/>
    <col min="1566" max="1567" width="5.85546875" style="2" customWidth="1"/>
    <col min="1568" max="1792" width="9.140625" style="2"/>
    <col min="1793" max="1793" width="3.42578125" style="2" customWidth="1"/>
    <col min="1794" max="1794" width="18.28515625" style="2" customWidth="1"/>
    <col min="1795" max="1795" width="6.7109375" style="2" customWidth="1"/>
    <col min="1796" max="1796" width="5.140625" style="2" customWidth="1"/>
    <col min="1797" max="1797" width="5.85546875" style="2" customWidth="1"/>
    <col min="1798" max="1798" width="5.7109375" style="2" customWidth="1"/>
    <col min="1799" max="1799" width="13.140625" style="2" customWidth="1"/>
    <col min="1800" max="1800" width="10" style="2" customWidth="1"/>
    <col min="1801" max="1801" width="10.140625" style="2" customWidth="1"/>
    <col min="1802" max="1802" width="9.5703125" style="2" customWidth="1"/>
    <col min="1803" max="1803" width="9.85546875" style="2" customWidth="1"/>
    <col min="1804" max="1804" width="5.85546875" style="2" customWidth="1"/>
    <col min="1805" max="1805" width="5.5703125" style="2" customWidth="1"/>
    <col min="1806" max="1806" width="6.42578125" style="2" customWidth="1"/>
    <col min="1807" max="1807" width="3.42578125" style="2" customWidth="1"/>
    <col min="1808" max="1808" width="6.140625" style="2" customWidth="1"/>
    <col min="1809" max="1809" width="4.7109375" style="2" customWidth="1"/>
    <col min="1810" max="1810" width="6.140625" style="2" customWidth="1"/>
    <col min="1811" max="1811" width="5.140625" style="2" customWidth="1"/>
    <col min="1812" max="1812" width="6.28515625" style="2" customWidth="1"/>
    <col min="1813" max="1813" width="9.7109375" style="2" customWidth="1"/>
    <col min="1814" max="1814" width="8" style="2" customWidth="1"/>
    <col min="1815" max="1815" width="14" style="2" customWidth="1"/>
    <col min="1816" max="1816" width="6.5703125" style="2" customWidth="1"/>
    <col min="1817" max="1817" width="6.42578125" style="2" customWidth="1"/>
    <col min="1818" max="1818" width="5.42578125" style="2" customWidth="1"/>
    <col min="1819" max="1819" width="7.140625" style="2" customWidth="1"/>
    <col min="1820" max="1821" width="7.42578125" style="2" customWidth="1"/>
    <col min="1822" max="1823" width="5.85546875" style="2" customWidth="1"/>
    <col min="1824" max="2048" width="9.140625" style="2"/>
    <col min="2049" max="2049" width="3.42578125" style="2" customWidth="1"/>
    <col min="2050" max="2050" width="18.28515625" style="2" customWidth="1"/>
    <col min="2051" max="2051" width="6.7109375" style="2" customWidth="1"/>
    <col min="2052" max="2052" width="5.140625" style="2" customWidth="1"/>
    <col min="2053" max="2053" width="5.85546875" style="2" customWidth="1"/>
    <col min="2054" max="2054" width="5.7109375" style="2" customWidth="1"/>
    <col min="2055" max="2055" width="13.140625" style="2" customWidth="1"/>
    <col min="2056" max="2056" width="10" style="2" customWidth="1"/>
    <col min="2057" max="2057" width="10.140625" style="2" customWidth="1"/>
    <col min="2058" max="2058" width="9.5703125" style="2" customWidth="1"/>
    <col min="2059" max="2059" width="9.85546875" style="2" customWidth="1"/>
    <col min="2060" max="2060" width="5.85546875" style="2" customWidth="1"/>
    <col min="2061" max="2061" width="5.5703125" style="2" customWidth="1"/>
    <col min="2062" max="2062" width="6.42578125" style="2" customWidth="1"/>
    <col min="2063" max="2063" width="3.42578125" style="2" customWidth="1"/>
    <col min="2064" max="2064" width="6.140625" style="2" customWidth="1"/>
    <col min="2065" max="2065" width="4.7109375" style="2" customWidth="1"/>
    <col min="2066" max="2066" width="6.140625" style="2" customWidth="1"/>
    <col min="2067" max="2067" width="5.140625" style="2" customWidth="1"/>
    <col min="2068" max="2068" width="6.28515625" style="2" customWidth="1"/>
    <col min="2069" max="2069" width="9.7109375" style="2" customWidth="1"/>
    <col min="2070" max="2070" width="8" style="2" customWidth="1"/>
    <col min="2071" max="2071" width="14" style="2" customWidth="1"/>
    <col min="2072" max="2072" width="6.5703125" style="2" customWidth="1"/>
    <col min="2073" max="2073" width="6.42578125" style="2" customWidth="1"/>
    <col min="2074" max="2074" width="5.42578125" style="2" customWidth="1"/>
    <col min="2075" max="2075" width="7.140625" style="2" customWidth="1"/>
    <col min="2076" max="2077" width="7.42578125" style="2" customWidth="1"/>
    <col min="2078" max="2079" width="5.85546875" style="2" customWidth="1"/>
    <col min="2080" max="2304" width="9.140625" style="2"/>
    <col min="2305" max="2305" width="3.42578125" style="2" customWidth="1"/>
    <col min="2306" max="2306" width="18.28515625" style="2" customWidth="1"/>
    <col min="2307" max="2307" width="6.7109375" style="2" customWidth="1"/>
    <col min="2308" max="2308" width="5.140625" style="2" customWidth="1"/>
    <col min="2309" max="2309" width="5.85546875" style="2" customWidth="1"/>
    <col min="2310" max="2310" width="5.7109375" style="2" customWidth="1"/>
    <col min="2311" max="2311" width="13.140625" style="2" customWidth="1"/>
    <col min="2312" max="2312" width="10" style="2" customWidth="1"/>
    <col min="2313" max="2313" width="10.140625" style="2" customWidth="1"/>
    <col min="2314" max="2314" width="9.5703125" style="2" customWidth="1"/>
    <col min="2315" max="2315" width="9.85546875" style="2" customWidth="1"/>
    <col min="2316" max="2316" width="5.85546875" style="2" customWidth="1"/>
    <col min="2317" max="2317" width="5.5703125" style="2" customWidth="1"/>
    <col min="2318" max="2318" width="6.42578125" style="2" customWidth="1"/>
    <col min="2319" max="2319" width="3.42578125" style="2" customWidth="1"/>
    <col min="2320" max="2320" width="6.140625" style="2" customWidth="1"/>
    <col min="2321" max="2321" width="4.7109375" style="2" customWidth="1"/>
    <col min="2322" max="2322" width="6.140625" style="2" customWidth="1"/>
    <col min="2323" max="2323" width="5.140625" style="2" customWidth="1"/>
    <col min="2324" max="2324" width="6.28515625" style="2" customWidth="1"/>
    <col min="2325" max="2325" width="9.7109375" style="2" customWidth="1"/>
    <col min="2326" max="2326" width="8" style="2" customWidth="1"/>
    <col min="2327" max="2327" width="14" style="2" customWidth="1"/>
    <col min="2328" max="2328" width="6.5703125" style="2" customWidth="1"/>
    <col min="2329" max="2329" width="6.42578125" style="2" customWidth="1"/>
    <col min="2330" max="2330" width="5.42578125" style="2" customWidth="1"/>
    <col min="2331" max="2331" width="7.140625" style="2" customWidth="1"/>
    <col min="2332" max="2333" width="7.42578125" style="2" customWidth="1"/>
    <col min="2334" max="2335" width="5.85546875" style="2" customWidth="1"/>
    <col min="2336" max="2560" width="9.140625" style="2"/>
    <col min="2561" max="2561" width="3.42578125" style="2" customWidth="1"/>
    <col min="2562" max="2562" width="18.28515625" style="2" customWidth="1"/>
    <col min="2563" max="2563" width="6.7109375" style="2" customWidth="1"/>
    <col min="2564" max="2564" width="5.140625" style="2" customWidth="1"/>
    <col min="2565" max="2565" width="5.85546875" style="2" customWidth="1"/>
    <col min="2566" max="2566" width="5.7109375" style="2" customWidth="1"/>
    <col min="2567" max="2567" width="13.140625" style="2" customWidth="1"/>
    <col min="2568" max="2568" width="10" style="2" customWidth="1"/>
    <col min="2569" max="2569" width="10.140625" style="2" customWidth="1"/>
    <col min="2570" max="2570" width="9.5703125" style="2" customWidth="1"/>
    <col min="2571" max="2571" width="9.85546875" style="2" customWidth="1"/>
    <col min="2572" max="2572" width="5.85546875" style="2" customWidth="1"/>
    <col min="2573" max="2573" width="5.5703125" style="2" customWidth="1"/>
    <col min="2574" max="2574" width="6.42578125" style="2" customWidth="1"/>
    <col min="2575" max="2575" width="3.42578125" style="2" customWidth="1"/>
    <col min="2576" max="2576" width="6.140625" style="2" customWidth="1"/>
    <col min="2577" max="2577" width="4.7109375" style="2" customWidth="1"/>
    <col min="2578" max="2578" width="6.140625" style="2" customWidth="1"/>
    <col min="2579" max="2579" width="5.140625" style="2" customWidth="1"/>
    <col min="2580" max="2580" width="6.28515625" style="2" customWidth="1"/>
    <col min="2581" max="2581" width="9.7109375" style="2" customWidth="1"/>
    <col min="2582" max="2582" width="8" style="2" customWidth="1"/>
    <col min="2583" max="2583" width="14" style="2" customWidth="1"/>
    <col min="2584" max="2584" width="6.5703125" style="2" customWidth="1"/>
    <col min="2585" max="2585" width="6.42578125" style="2" customWidth="1"/>
    <col min="2586" max="2586" width="5.42578125" style="2" customWidth="1"/>
    <col min="2587" max="2587" width="7.140625" style="2" customWidth="1"/>
    <col min="2588" max="2589" width="7.42578125" style="2" customWidth="1"/>
    <col min="2590" max="2591" width="5.85546875" style="2" customWidth="1"/>
    <col min="2592" max="2816" width="9.140625" style="2"/>
    <col min="2817" max="2817" width="3.42578125" style="2" customWidth="1"/>
    <col min="2818" max="2818" width="18.28515625" style="2" customWidth="1"/>
    <col min="2819" max="2819" width="6.7109375" style="2" customWidth="1"/>
    <col min="2820" max="2820" width="5.140625" style="2" customWidth="1"/>
    <col min="2821" max="2821" width="5.85546875" style="2" customWidth="1"/>
    <col min="2822" max="2822" width="5.7109375" style="2" customWidth="1"/>
    <col min="2823" max="2823" width="13.140625" style="2" customWidth="1"/>
    <col min="2824" max="2824" width="10" style="2" customWidth="1"/>
    <col min="2825" max="2825" width="10.140625" style="2" customWidth="1"/>
    <col min="2826" max="2826" width="9.5703125" style="2" customWidth="1"/>
    <col min="2827" max="2827" width="9.85546875" style="2" customWidth="1"/>
    <col min="2828" max="2828" width="5.85546875" style="2" customWidth="1"/>
    <col min="2829" max="2829" width="5.5703125" style="2" customWidth="1"/>
    <col min="2830" max="2830" width="6.42578125" style="2" customWidth="1"/>
    <col min="2831" max="2831" width="3.42578125" style="2" customWidth="1"/>
    <col min="2832" max="2832" width="6.140625" style="2" customWidth="1"/>
    <col min="2833" max="2833" width="4.7109375" style="2" customWidth="1"/>
    <col min="2834" max="2834" width="6.140625" style="2" customWidth="1"/>
    <col min="2835" max="2835" width="5.140625" style="2" customWidth="1"/>
    <col min="2836" max="2836" width="6.28515625" style="2" customWidth="1"/>
    <col min="2837" max="2837" width="9.7109375" style="2" customWidth="1"/>
    <col min="2838" max="2838" width="8" style="2" customWidth="1"/>
    <col min="2839" max="2839" width="14" style="2" customWidth="1"/>
    <col min="2840" max="2840" width="6.5703125" style="2" customWidth="1"/>
    <col min="2841" max="2841" width="6.42578125" style="2" customWidth="1"/>
    <col min="2842" max="2842" width="5.42578125" style="2" customWidth="1"/>
    <col min="2843" max="2843" width="7.140625" style="2" customWidth="1"/>
    <col min="2844" max="2845" width="7.42578125" style="2" customWidth="1"/>
    <col min="2846" max="2847" width="5.85546875" style="2" customWidth="1"/>
    <col min="2848" max="3072" width="9.140625" style="2"/>
    <col min="3073" max="3073" width="3.42578125" style="2" customWidth="1"/>
    <col min="3074" max="3074" width="18.28515625" style="2" customWidth="1"/>
    <col min="3075" max="3075" width="6.7109375" style="2" customWidth="1"/>
    <col min="3076" max="3076" width="5.140625" style="2" customWidth="1"/>
    <col min="3077" max="3077" width="5.85546875" style="2" customWidth="1"/>
    <col min="3078" max="3078" width="5.7109375" style="2" customWidth="1"/>
    <col min="3079" max="3079" width="13.140625" style="2" customWidth="1"/>
    <col min="3080" max="3080" width="10" style="2" customWidth="1"/>
    <col min="3081" max="3081" width="10.140625" style="2" customWidth="1"/>
    <col min="3082" max="3082" width="9.5703125" style="2" customWidth="1"/>
    <col min="3083" max="3083" width="9.85546875" style="2" customWidth="1"/>
    <col min="3084" max="3084" width="5.85546875" style="2" customWidth="1"/>
    <col min="3085" max="3085" width="5.5703125" style="2" customWidth="1"/>
    <col min="3086" max="3086" width="6.42578125" style="2" customWidth="1"/>
    <col min="3087" max="3087" width="3.42578125" style="2" customWidth="1"/>
    <col min="3088" max="3088" width="6.140625" style="2" customWidth="1"/>
    <col min="3089" max="3089" width="4.7109375" style="2" customWidth="1"/>
    <col min="3090" max="3090" width="6.140625" style="2" customWidth="1"/>
    <col min="3091" max="3091" width="5.140625" style="2" customWidth="1"/>
    <col min="3092" max="3092" width="6.28515625" style="2" customWidth="1"/>
    <col min="3093" max="3093" width="9.7109375" style="2" customWidth="1"/>
    <col min="3094" max="3094" width="8" style="2" customWidth="1"/>
    <col min="3095" max="3095" width="14" style="2" customWidth="1"/>
    <col min="3096" max="3096" width="6.5703125" style="2" customWidth="1"/>
    <col min="3097" max="3097" width="6.42578125" style="2" customWidth="1"/>
    <col min="3098" max="3098" width="5.42578125" style="2" customWidth="1"/>
    <col min="3099" max="3099" width="7.140625" style="2" customWidth="1"/>
    <col min="3100" max="3101" width="7.42578125" style="2" customWidth="1"/>
    <col min="3102" max="3103" width="5.85546875" style="2" customWidth="1"/>
    <col min="3104" max="3328" width="9.140625" style="2"/>
    <col min="3329" max="3329" width="3.42578125" style="2" customWidth="1"/>
    <col min="3330" max="3330" width="18.28515625" style="2" customWidth="1"/>
    <col min="3331" max="3331" width="6.7109375" style="2" customWidth="1"/>
    <col min="3332" max="3332" width="5.140625" style="2" customWidth="1"/>
    <col min="3333" max="3333" width="5.85546875" style="2" customWidth="1"/>
    <col min="3334" max="3334" width="5.7109375" style="2" customWidth="1"/>
    <col min="3335" max="3335" width="13.140625" style="2" customWidth="1"/>
    <col min="3336" max="3336" width="10" style="2" customWidth="1"/>
    <col min="3337" max="3337" width="10.140625" style="2" customWidth="1"/>
    <col min="3338" max="3338" width="9.5703125" style="2" customWidth="1"/>
    <col min="3339" max="3339" width="9.85546875" style="2" customWidth="1"/>
    <col min="3340" max="3340" width="5.85546875" style="2" customWidth="1"/>
    <col min="3341" max="3341" width="5.5703125" style="2" customWidth="1"/>
    <col min="3342" max="3342" width="6.42578125" style="2" customWidth="1"/>
    <col min="3343" max="3343" width="3.42578125" style="2" customWidth="1"/>
    <col min="3344" max="3344" width="6.140625" style="2" customWidth="1"/>
    <col min="3345" max="3345" width="4.7109375" style="2" customWidth="1"/>
    <col min="3346" max="3346" width="6.140625" style="2" customWidth="1"/>
    <col min="3347" max="3347" width="5.140625" style="2" customWidth="1"/>
    <col min="3348" max="3348" width="6.28515625" style="2" customWidth="1"/>
    <col min="3349" max="3349" width="9.7109375" style="2" customWidth="1"/>
    <col min="3350" max="3350" width="8" style="2" customWidth="1"/>
    <col min="3351" max="3351" width="14" style="2" customWidth="1"/>
    <col min="3352" max="3352" width="6.5703125" style="2" customWidth="1"/>
    <col min="3353" max="3353" width="6.42578125" style="2" customWidth="1"/>
    <col min="3354" max="3354" width="5.42578125" style="2" customWidth="1"/>
    <col min="3355" max="3355" width="7.140625" style="2" customWidth="1"/>
    <col min="3356" max="3357" width="7.42578125" style="2" customWidth="1"/>
    <col min="3358" max="3359" width="5.85546875" style="2" customWidth="1"/>
    <col min="3360" max="3584" width="9.140625" style="2"/>
    <col min="3585" max="3585" width="3.42578125" style="2" customWidth="1"/>
    <col min="3586" max="3586" width="18.28515625" style="2" customWidth="1"/>
    <col min="3587" max="3587" width="6.7109375" style="2" customWidth="1"/>
    <col min="3588" max="3588" width="5.140625" style="2" customWidth="1"/>
    <col min="3589" max="3589" width="5.85546875" style="2" customWidth="1"/>
    <col min="3590" max="3590" width="5.7109375" style="2" customWidth="1"/>
    <col min="3591" max="3591" width="13.140625" style="2" customWidth="1"/>
    <col min="3592" max="3592" width="10" style="2" customWidth="1"/>
    <col min="3593" max="3593" width="10.140625" style="2" customWidth="1"/>
    <col min="3594" max="3594" width="9.5703125" style="2" customWidth="1"/>
    <col min="3595" max="3595" width="9.85546875" style="2" customWidth="1"/>
    <col min="3596" max="3596" width="5.85546875" style="2" customWidth="1"/>
    <col min="3597" max="3597" width="5.5703125" style="2" customWidth="1"/>
    <col min="3598" max="3598" width="6.42578125" style="2" customWidth="1"/>
    <col min="3599" max="3599" width="3.42578125" style="2" customWidth="1"/>
    <col min="3600" max="3600" width="6.140625" style="2" customWidth="1"/>
    <col min="3601" max="3601" width="4.7109375" style="2" customWidth="1"/>
    <col min="3602" max="3602" width="6.140625" style="2" customWidth="1"/>
    <col min="3603" max="3603" width="5.140625" style="2" customWidth="1"/>
    <col min="3604" max="3604" width="6.28515625" style="2" customWidth="1"/>
    <col min="3605" max="3605" width="9.7109375" style="2" customWidth="1"/>
    <col min="3606" max="3606" width="8" style="2" customWidth="1"/>
    <col min="3607" max="3607" width="14" style="2" customWidth="1"/>
    <col min="3608" max="3608" width="6.5703125" style="2" customWidth="1"/>
    <col min="3609" max="3609" width="6.42578125" style="2" customWidth="1"/>
    <col min="3610" max="3610" width="5.42578125" style="2" customWidth="1"/>
    <col min="3611" max="3611" width="7.140625" style="2" customWidth="1"/>
    <col min="3612" max="3613" width="7.42578125" style="2" customWidth="1"/>
    <col min="3614" max="3615" width="5.85546875" style="2" customWidth="1"/>
    <col min="3616" max="3840" width="9.140625" style="2"/>
    <col min="3841" max="3841" width="3.42578125" style="2" customWidth="1"/>
    <col min="3842" max="3842" width="18.28515625" style="2" customWidth="1"/>
    <col min="3843" max="3843" width="6.7109375" style="2" customWidth="1"/>
    <col min="3844" max="3844" width="5.140625" style="2" customWidth="1"/>
    <col min="3845" max="3845" width="5.85546875" style="2" customWidth="1"/>
    <col min="3846" max="3846" width="5.7109375" style="2" customWidth="1"/>
    <col min="3847" max="3847" width="13.140625" style="2" customWidth="1"/>
    <col min="3848" max="3848" width="10" style="2" customWidth="1"/>
    <col min="3849" max="3849" width="10.140625" style="2" customWidth="1"/>
    <col min="3850" max="3850" width="9.5703125" style="2" customWidth="1"/>
    <col min="3851" max="3851" width="9.85546875" style="2" customWidth="1"/>
    <col min="3852" max="3852" width="5.85546875" style="2" customWidth="1"/>
    <col min="3853" max="3853" width="5.5703125" style="2" customWidth="1"/>
    <col min="3854" max="3854" width="6.42578125" style="2" customWidth="1"/>
    <col min="3855" max="3855" width="3.42578125" style="2" customWidth="1"/>
    <col min="3856" max="3856" width="6.140625" style="2" customWidth="1"/>
    <col min="3857" max="3857" width="4.7109375" style="2" customWidth="1"/>
    <col min="3858" max="3858" width="6.140625" style="2" customWidth="1"/>
    <col min="3859" max="3859" width="5.140625" style="2" customWidth="1"/>
    <col min="3860" max="3860" width="6.28515625" style="2" customWidth="1"/>
    <col min="3861" max="3861" width="9.7109375" style="2" customWidth="1"/>
    <col min="3862" max="3862" width="8" style="2" customWidth="1"/>
    <col min="3863" max="3863" width="14" style="2" customWidth="1"/>
    <col min="3864" max="3864" width="6.5703125" style="2" customWidth="1"/>
    <col min="3865" max="3865" width="6.42578125" style="2" customWidth="1"/>
    <col min="3866" max="3866" width="5.42578125" style="2" customWidth="1"/>
    <col min="3867" max="3867" width="7.140625" style="2" customWidth="1"/>
    <col min="3868" max="3869" width="7.42578125" style="2" customWidth="1"/>
    <col min="3870" max="3871" width="5.85546875" style="2" customWidth="1"/>
    <col min="3872" max="4096" width="9.140625" style="2"/>
    <col min="4097" max="4097" width="3.42578125" style="2" customWidth="1"/>
    <col min="4098" max="4098" width="18.28515625" style="2" customWidth="1"/>
    <col min="4099" max="4099" width="6.7109375" style="2" customWidth="1"/>
    <col min="4100" max="4100" width="5.140625" style="2" customWidth="1"/>
    <col min="4101" max="4101" width="5.85546875" style="2" customWidth="1"/>
    <col min="4102" max="4102" width="5.7109375" style="2" customWidth="1"/>
    <col min="4103" max="4103" width="13.140625" style="2" customWidth="1"/>
    <col min="4104" max="4104" width="10" style="2" customWidth="1"/>
    <col min="4105" max="4105" width="10.140625" style="2" customWidth="1"/>
    <col min="4106" max="4106" width="9.5703125" style="2" customWidth="1"/>
    <col min="4107" max="4107" width="9.85546875" style="2" customWidth="1"/>
    <col min="4108" max="4108" width="5.85546875" style="2" customWidth="1"/>
    <col min="4109" max="4109" width="5.5703125" style="2" customWidth="1"/>
    <col min="4110" max="4110" width="6.42578125" style="2" customWidth="1"/>
    <col min="4111" max="4111" width="3.42578125" style="2" customWidth="1"/>
    <col min="4112" max="4112" width="6.140625" style="2" customWidth="1"/>
    <col min="4113" max="4113" width="4.7109375" style="2" customWidth="1"/>
    <col min="4114" max="4114" width="6.140625" style="2" customWidth="1"/>
    <col min="4115" max="4115" width="5.140625" style="2" customWidth="1"/>
    <col min="4116" max="4116" width="6.28515625" style="2" customWidth="1"/>
    <col min="4117" max="4117" width="9.7109375" style="2" customWidth="1"/>
    <col min="4118" max="4118" width="8" style="2" customWidth="1"/>
    <col min="4119" max="4119" width="14" style="2" customWidth="1"/>
    <col min="4120" max="4120" width="6.5703125" style="2" customWidth="1"/>
    <col min="4121" max="4121" width="6.42578125" style="2" customWidth="1"/>
    <col min="4122" max="4122" width="5.42578125" style="2" customWidth="1"/>
    <col min="4123" max="4123" width="7.140625" style="2" customWidth="1"/>
    <col min="4124" max="4125" width="7.42578125" style="2" customWidth="1"/>
    <col min="4126" max="4127" width="5.85546875" style="2" customWidth="1"/>
    <col min="4128" max="4352" width="9.140625" style="2"/>
    <col min="4353" max="4353" width="3.42578125" style="2" customWidth="1"/>
    <col min="4354" max="4354" width="18.28515625" style="2" customWidth="1"/>
    <col min="4355" max="4355" width="6.7109375" style="2" customWidth="1"/>
    <col min="4356" max="4356" width="5.140625" style="2" customWidth="1"/>
    <col min="4357" max="4357" width="5.85546875" style="2" customWidth="1"/>
    <col min="4358" max="4358" width="5.7109375" style="2" customWidth="1"/>
    <col min="4359" max="4359" width="13.140625" style="2" customWidth="1"/>
    <col min="4360" max="4360" width="10" style="2" customWidth="1"/>
    <col min="4361" max="4361" width="10.140625" style="2" customWidth="1"/>
    <col min="4362" max="4362" width="9.5703125" style="2" customWidth="1"/>
    <col min="4363" max="4363" width="9.85546875" style="2" customWidth="1"/>
    <col min="4364" max="4364" width="5.85546875" style="2" customWidth="1"/>
    <col min="4365" max="4365" width="5.5703125" style="2" customWidth="1"/>
    <col min="4366" max="4366" width="6.42578125" style="2" customWidth="1"/>
    <col min="4367" max="4367" width="3.42578125" style="2" customWidth="1"/>
    <col min="4368" max="4368" width="6.140625" style="2" customWidth="1"/>
    <col min="4369" max="4369" width="4.7109375" style="2" customWidth="1"/>
    <col min="4370" max="4370" width="6.140625" style="2" customWidth="1"/>
    <col min="4371" max="4371" width="5.140625" style="2" customWidth="1"/>
    <col min="4372" max="4372" width="6.28515625" style="2" customWidth="1"/>
    <col min="4373" max="4373" width="9.7109375" style="2" customWidth="1"/>
    <col min="4374" max="4374" width="8" style="2" customWidth="1"/>
    <col min="4375" max="4375" width="14" style="2" customWidth="1"/>
    <col min="4376" max="4376" width="6.5703125" style="2" customWidth="1"/>
    <col min="4377" max="4377" width="6.42578125" style="2" customWidth="1"/>
    <col min="4378" max="4378" width="5.42578125" style="2" customWidth="1"/>
    <col min="4379" max="4379" width="7.140625" style="2" customWidth="1"/>
    <col min="4380" max="4381" width="7.42578125" style="2" customWidth="1"/>
    <col min="4382" max="4383" width="5.85546875" style="2" customWidth="1"/>
    <col min="4384" max="4608" width="9.140625" style="2"/>
    <col min="4609" max="4609" width="3.42578125" style="2" customWidth="1"/>
    <col min="4610" max="4610" width="18.28515625" style="2" customWidth="1"/>
    <col min="4611" max="4611" width="6.7109375" style="2" customWidth="1"/>
    <col min="4612" max="4612" width="5.140625" style="2" customWidth="1"/>
    <col min="4613" max="4613" width="5.85546875" style="2" customWidth="1"/>
    <col min="4614" max="4614" width="5.7109375" style="2" customWidth="1"/>
    <col min="4615" max="4615" width="13.140625" style="2" customWidth="1"/>
    <col min="4616" max="4616" width="10" style="2" customWidth="1"/>
    <col min="4617" max="4617" width="10.140625" style="2" customWidth="1"/>
    <col min="4618" max="4618" width="9.5703125" style="2" customWidth="1"/>
    <col min="4619" max="4619" width="9.85546875" style="2" customWidth="1"/>
    <col min="4620" max="4620" width="5.85546875" style="2" customWidth="1"/>
    <col min="4621" max="4621" width="5.5703125" style="2" customWidth="1"/>
    <col min="4622" max="4622" width="6.42578125" style="2" customWidth="1"/>
    <col min="4623" max="4623" width="3.42578125" style="2" customWidth="1"/>
    <col min="4624" max="4624" width="6.140625" style="2" customWidth="1"/>
    <col min="4625" max="4625" width="4.7109375" style="2" customWidth="1"/>
    <col min="4626" max="4626" width="6.140625" style="2" customWidth="1"/>
    <col min="4627" max="4627" width="5.140625" style="2" customWidth="1"/>
    <col min="4628" max="4628" width="6.28515625" style="2" customWidth="1"/>
    <col min="4629" max="4629" width="9.7109375" style="2" customWidth="1"/>
    <col min="4630" max="4630" width="8" style="2" customWidth="1"/>
    <col min="4631" max="4631" width="14" style="2" customWidth="1"/>
    <col min="4632" max="4632" width="6.5703125" style="2" customWidth="1"/>
    <col min="4633" max="4633" width="6.42578125" style="2" customWidth="1"/>
    <col min="4634" max="4634" width="5.42578125" style="2" customWidth="1"/>
    <col min="4635" max="4635" width="7.140625" style="2" customWidth="1"/>
    <col min="4636" max="4637" width="7.42578125" style="2" customWidth="1"/>
    <col min="4638" max="4639" width="5.85546875" style="2" customWidth="1"/>
    <col min="4640" max="4864" width="9.140625" style="2"/>
    <col min="4865" max="4865" width="3.42578125" style="2" customWidth="1"/>
    <col min="4866" max="4866" width="18.28515625" style="2" customWidth="1"/>
    <col min="4867" max="4867" width="6.7109375" style="2" customWidth="1"/>
    <col min="4868" max="4868" width="5.140625" style="2" customWidth="1"/>
    <col min="4869" max="4869" width="5.85546875" style="2" customWidth="1"/>
    <col min="4870" max="4870" width="5.7109375" style="2" customWidth="1"/>
    <col min="4871" max="4871" width="13.140625" style="2" customWidth="1"/>
    <col min="4872" max="4872" width="10" style="2" customWidth="1"/>
    <col min="4873" max="4873" width="10.140625" style="2" customWidth="1"/>
    <col min="4874" max="4874" width="9.5703125" style="2" customWidth="1"/>
    <col min="4875" max="4875" width="9.85546875" style="2" customWidth="1"/>
    <col min="4876" max="4876" width="5.85546875" style="2" customWidth="1"/>
    <col min="4877" max="4877" width="5.5703125" style="2" customWidth="1"/>
    <col min="4878" max="4878" width="6.42578125" style="2" customWidth="1"/>
    <col min="4879" max="4879" width="3.42578125" style="2" customWidth="1"/>
    <col min="4880" max="4880" width="6.140625" style="2" customWidth="1"/>
    <col min="4881" max="4881" width="4.7109375" style="2" customWidth="1"/>
    <col min="4882" max="4882" width="6.140625" style="2" customWidth="1"/>
    <col min="4883" max="4883" width="5.140625" style="2" customWidth="1"/>
    <col min="4884" max="4884" width="6.28515625" style="2" customWidth="1"/>
    <col min="4885" max="4885" width="9.7109375" style="2" customWidth="1"/>
    <col min="4886" max="4886" width="8" style="2" customWidth="1"/>
    <col min="4887" max="4887" width="14" style="2" customWidth="1"/>
    <col min="4888" max="4888" width="6.5703125" style="2" customWidth="1"/>
    <col min="4889" max="4889" width="6.42578125" style="2" customWidth="1"/>
    <col min="4890" max="4890" width="5.42578125" style="2" customWidth="1"/>
    <col min="4891" max="4891" width="7.140625" style="2" customWidth="1"/>
    <col min="4892" max="4893" width="7.42578125" style="2" customWidth="1"/>
    <col min="4894" max="4895" width="5.85546875" style="2" customWidth="1"/>
    <col min="4896" max="5120" width="9.140625" style="2"/>
    <col min="5121" max="5121" width="3.42578125" style="2" customWidth="1"/>
    <col min="5122" max="5122" width="18.28515625" style="2" customWidth="1"/>
    <col min="5123" max="5123" width="6.7109375" style="2" customWidth="1"/>
    <col min="5124" max="5124" width="5.140625" style="2" customWidth="1"/>
    <col min="5125" max="5125" width="5.85546875" style="2" customWidth="1"/>
    <col min="5126" max="5126" width="5.7109375" style="2" customWidth="1"/>
    <col min="5127" max="5127" width="13.140625" style="2" customWidth="1"/>
    <col min="5128" max="5128" width="10" style="2" customWidth="1"/>
    <col min="5129" max="5129" width="10.140625" style="2" customWidth="1"/>
    <col min="5130" max="5130" width="9.5703125" style="2" customWidth="1"/>
    <col min="5131" max="5131" width="9.85546875" style="2" customWidth="1"/>
    <col min="5132" max="5132" width="5.85546875" style="2" customWidth="1"/>
    <col min="5133" max="5133" width="5.5703125" style="2" customWidth="1"/>
    <col min="5134" max="5134" width="6.42578125" style="2" customWidth="1"/>
    <col min="5135" max="5135" width="3.42578125" style="2" customWidth="1"/>
    <col min="5136" max="5136" width="6.140625" style="2" customWidth="1"/>
    <col min="5137" max="5137" width="4.7109375" style="2" customWidth="1"/>
    <col min="5138" max="5138" width="6.140625" style="2" customWidth="1"/>
    <col min="5139" max="5139" width="5.140625" style="2" customWidth="1"/>
    <col min="5140" max="5140" width="6.28515625" style="2" customWidth="1"/>
    <col min="5141" max="5141" width="9.7109375" style="2" customWidth="1"/>
    <col min="5142" max="5142" width="8" style="2" customWidth="1"/>
    <col min="5143" max="5143" width="14" style="2" customWidth="1"/>
    <col min="5144" max="5144" width="6.5703125" style="2" customWidth="1"/>
    <col min="5145" max="5145" width="6.42578125" style="2" customWidth="1"/>
    <col min="5146" max="5146" width="5.42578125" style="2" customWidth="1"/>
    <col min="5147" max="5147" width="7.140625" style="2" customWidth="1"/>
    <col min="5148" max="5149" width="7.42578125" style="2" customWidth="1"/>
    <col min="5150" max="5151" width="5.85546875" style="2" customWidth="1"/>
    <col min="5152" max="5376" width="9.140625" style="2"/>
    <col min="5377" max="5377" width="3.42578125" style="2" customWidth="1"/>
    <col min="5378" max="5378" width="18.28515625" style="2" customWidth="1"/>
    <col min="5379" max="5379" width="6.7109375" style="2" customWidth="1"/>
    <col min="5380" max="5380" width="5.140625" style="2" customWidth="1"/>
    <col min="5381" max="5381" width="5.85546875" style="2" customWidth="1"/>
    <col min="5382" max="5382" width="5.7109375" style="2" customWidth="1"/>
    <col min="5383" max="5383" width="13.140625" style="2" customWidth="1"/>
    <col min="5384" max="5384" width="10" style="2" customWidth="1"/>
    <col min="5385" max="5385" width="10.140625" style="2" customWidth="1"/>
    <col min="5386" max="5386" width="9.5703125" style="2" customWidth="1"/>
    <col min="5387" max="5387" width="9.85546875" style="2" customWidth="1"/>
    <col min="5388" max="5388" width="5.85546875" style="2" customWidth="1"/>
    <col min="5389" max="5389" width="5.5703125" style="2" customWidth="1"/>
    <col min="5390" max="5390" width="6.42578125" style="2" customWidth="1"/>
    <col min="5391" max="5391" width="3.42578125" style="2" customWidth="1"/>
    <col min="5392" max="5392" width="6.140625" style="2" customWidth="1"/>
    <col min="5393" max="5393" width="4.7109375" style="2" customWidth="1"/>
    <col min="5394" max="5394" width="6.140625" style="2" customWidth="1"/>
    <col min="5395" max="5395" width="5.140625" style="2" customWidth="1"/>
    <col min="5396" max="5396" width="6.28515625" style="2" customWidth="1"/>
    <col min="5397" max="5397" width="9.7109375" style="2" customWidth="1"/>
    <col min="5398" max="5398" width="8" style="2" customWidth="1"/>
    <col min="5399" max="5399" width="14" style="2" customWidth="1"/>
    <col min="5400" max="5400" width="6.5703125" style="2" customWidth="1"/>
    <col min="5401" max="5401" width="6.42578125" style="2" customWidth="1"/>
    <col min="5402" max="5402" width="5.42578125" style="2" customWidth="1"/>
    <col min="5403" max="5403" width="7.140625" style="2" customWidth="1"/>
    <col min="5404" max="5405" width="7.42578125" style="2" customWidth="1"/>
    <col min="5406" max="5407" width="5.85546875" style="2" customWidth="1"/>
    <col min="5408" max="5632" width="9.140625" style="2"/>
    <col min="5633" max="5633" width="3.42578125" style="2" customWidth="1"/>
    <col min="5634" max="5634" width="18.28515625" style="2" customWidth="1"/>
    <col min="5635" max="5635" width="6.7109375" style="2" customWidth="1"/>
    <col min="5636" max="5636" width="5.140625" style="2" customWidth="1"/>
    <col min="5637" max="5637" width="5.85546875" style="2" customWidth="1"/>
    <col min="5638" max="5638" width="5.7109375" style="2" customWidth="1"/>
    <col min="5639" max="5639" width="13.140625" style="2" customWidth="1"/>
    <col min="5640" max="5640" width="10" style="2" customWidth="1"/>
    <col min="5641" max="5641" width="10.140625" style="2" customWidth="1"/>
    <col min="5642" max="5642" width="9.5703125" style="2" customWidth="1"/>
    <col min="5643" max="5643" width="9.85546875" style="2" customWidth="1"/>
    <col min="5644" max="5644" width="5.85546875" style="2" customWidth="1"/>
    <col min="5645" max="5645" width="5.5703125" style="2" customWidth="1"/>
    <col min="5646" max="5646" width="6.42578125" style="2" customWidth="1"/>
    <col min="5647" max="5647" width="3.42578125" style="2" customWidth="1"/>
    <col min="5648" max="5648" width="6.140625" style="2" customWidth="1"/>
    <col min="5649" max="5649" width="4.7109375" style="2" customWidth="1"/>
    <col min="5650" max="5650" width="6.140625" style="2" customWidth="1"/>
    <col min="5651" max="5651" width="5.140625" style="2" customWidth="1"/>
    <col min="5652" max="5652" width="6.28515625" style="2" customWidth="1"/>
    <col min="5653" max="5653" width="9.7109375" style="2" customWidth="1"/>
    <col min="5654" max="5654" width="8" style="2" customWidth="1"/>
    <col min="5655" max="5655" width="14" style="2" customWidth="1"/>
    <col min="5656" max="5656" width="6.5703125" style="2" customWidth="1"/>
    <col min="5657" max="5657" width="6.42578125" style="2" customWidth="1"/>
    <col min="5658" max="5658" width="5.42578125" style="2" customWidth="1"/>
    <col min="5659" max="5659" width="7.140625" style="2" customWidth="1"/>
    <col min="5660" max="5661" width="7.42578125" style="2" customWidth="1"/>
    <col min="5662" max="5663" width="5.85546875" style="2" customWidth="1"/>
    <col min="5664" max="5888" width="9.140625" style="2"/>
    <col min="5889" max="5889" width="3.42578125" style="2" customWidth="1"/>
    <col min="5890" max="5890" width="18.28515625" style="2" customWidth="1"/>
    <col min="5891" max="5891" width="6.7109375" style="2" customWidth="1"/>
    <col min="5892" max="5892" width="5.140625" style="2" customWidth="1"/>
    <col min="5893" max="5893" width="5.85546875" style="2" customWidth="1"/>
    <col min="5894" max="5894" width="5.7109375" style="2" customWidth="1"/>
    <col min="5895" max="5895" width="13.140625" style="2" customWidth="1"/>
    <col min="5896" max="5896" width="10" style="2" customWidth="1"/>
    <col min="5897" max="5897" width="10.140625" style="2" customWidth="1"/>
    <col min="5898" max="5898" width="9.5703125" style="2" customWidth="1"/>
    <col min="5899" max="5899" width="9.85546875" style="2" customWidth="1"/>
    <col min="5900" max="5900" width="5.85546875" style="2" customWidth="1"/>
    <col min="5901" max="5901" width="5.5703125" style="2" customWidth="1"/>
    <col min="5902" max="5902" width="6.42578125" style="2" customWidth="1"/>
    <col min="5903" max="5903" width="3.42578125" style="2" customWidth="1"/>
    <col min="5904" max="5904" width="6.140625" style="2" customWidth="1"/>
    <col min="5905" max="5905" width="4.7109375" style="2" customWidth="1"/>
    <col min="5906" max="5906" width="6.140625" style="2" customWidth="1"/>
    <col min="5907" max="5907" width="5.140625" style="2" customWidth="1"/>
    <col min="5908" max="5908" width="6.28515625" style="2" customWidth="1"/>
    <col min="5909" max="5909" width="9.7109375" style="2" customWidth="1"/>
    <col min="5910" max="5910" width="8" style="2" customWidth="1"/>
    <col min="5911" max="5911" width="14" style="2" customWidth="1"/>
    <col min="5912" max="5912" width="6.5703125" style="2" customWidth="1"/>
    <col min="5913" max="5913" width="6.42578125" style="2" customWidth="1"/>
    <col min="5914" max="5914" width="5.42578125" style="2" customWidth="1"/>
    <col min="5915" max="5915" width="7.140625" style="2" customWidth="1"/>
    <col min="5916" max="5917" width="7.42578125" style="2" customWidth="1"/>
    <col min="5918" max="5919" width="5.85546875" style="2" customWidth="1"/>
    <col min="5920" max="6144" width="9.140625" style="2"/>
    <col min="6145" max="6145" width="3.42578125" style="2" customWidth="1"/>
    <col min="6146" max="6146" width="18.28515625" style="2" customWidth="1"/>
    <col min="6147" max="6147" width="6.7109375" style="2" customWidth="1"/>
    <col min="6148" max="6148" width="5.140625" style="2" customWidth="1"/>
    <col min="6149" max="6149" width="5.85546875" style="2" customWidth="1"/>
    <col min="6150" max="6150" width="5.7109375" style="2" customWidth="1"/>
    <col min="6151" max="6151" width="13.140625" style="2" customWidth="1"/>
    <col min="6152" max="6152" width="10" style="2" customWidth="1"/>
    <col min="6153" max="6153" width="10.140625" style="2" customWidth="1"/>
    <col min="6154" max="6154" width="9.5703125" style="2" customWidth="1"/>
    <col min="6155" max="6155" width="9.85546875" style="2" customWidth="1"/>
    <col min="6156" max="6156" width="5.85546875" style="2" customWidth="1"/>
    <col min="6157" max="6157" width="5.5703125" style="2" customWidth="1"/>
    <col min="6158" max="6158" width="6.42578125" style="2" customWidth="1"/>
    <col min="6159" max="6159" width="3.42578125" style="2" customWidth="1"/>
    <col min="6160" max="6160" width="6.140625" style="2" customWidth="1"/>
    <col min="6161" max="6161" width="4.7109375" style="2" customWidth="1"/>
    <col min="6162" max="6162" width="6.140625" style="2" customWidth="1"/>
    <col min="6163" max="6163" width="5.140625" style="2" customWidth="1"/>
    <col min="6164" max="6164" width="6.28515625" style="2" customWidth="1"/>
    <col min="6165" max="6165" width="9.7109375" style="2" customWidth="1"/>
    <col min="6166" max="6166" width="8" style="2" customWidth="1"/>
    <col min="6167" max="6167" width="14" style="2" customWidth="1"/>
    <col min="6168" max="6168" width="6.5703125" style="2" customWidth="1"/>
    <col min="6169" max="6169" width="6.42578125" style="2" customWidth="1"/>
    <col min="6170" max="6170" width="5.42578125" style="2" customWidth="1"/>
    <col min="6171" max="6171" width="7.140625" style="2" customWidth="1"/>
    <col min="6172" max="6173" width="7.42578125" style="2" customWidth="1"/>
    <col min="6174" max="6175" width="5.85546875" style="2" customWidth="1"/>
    <col min="6176" max="6400" width="9.140625" style="2"/>
    <col min="6401" max="6401" width="3.42578125" style="2" customWidth="1"/>
    <col min="6402" max="6402" width="18.28515625" style="2" customWidth="1"/>
    <col min="6403" max="6403" width="6.7109375" style="2" customWidth="1"/>
    <col min="6404" max="6404" width="5.140625" style="2" customWidth="1"/>
    <col min="6405" max="6405" width="5.85546875" style="2" customWidth="1"/>
    <col min="6406" max="6406" width="5.7109375" style="2" customWidth="1"/>
    <col min="6407" max="6407" width="13.140625" style="2" customWidth="1"/>
    <col min="6408" max="6408" width="10" style="2" customWidth="1"/>
    <col min="6409" max="6409" width="10.140625" style="2" customWidth="1"/>
    <col min="6410" max="6410" width="9.5703125" style="2" customWidth="1"/>
    <col min="6411" max="6411" width="9.85546875" style="2" customWidth="1"/>
    <col min="6412" max="6412" width="5.85546875" style="2" customWidth="1"/>
    <col min="6413" max="6413" width="5.5703125" style="2" customWidth="1"/>
    <col min="6414" max="6414" width="6.42578125" style="2" customWidth="1"/>
    <col min="6415" max="6415" width="3.42578125" style="2" customWidth="1"/>
    <col min="6416" max="6416" width="6.140625" style="2" customWidth="1"/>
    <col min="6417" max="6417" width="4.7109375" style="2" customWidth="1"/>
    <col min="6418" max="6418" width="6.140625" style="2" customWidth="1"/>
    <col min="6419" max="6419" width="5.140625" style="2" customWidth="1"/>
    <col min="6420" max="6420" width="6.28515625" style="2" customWidth="1"/>
    <col min="6421" max="6421" width="9.7109375" style="2" customWidth="1"/>
    <col min="6422" max="6422" width="8" style="2" customWidth="1"/>
    <col min="6423" max="6423" width="14" style="2" customWidth="1"/>
    <col min="6424" max="6424" width="6.5703125" style="2" customWidth="1"/>
    <col min="6425" max="6425" width="6.42578125" style="2" customWidth="1"/>
    <col min="6426" max="6426" width="5.42578125" style="2" customWidth="1"/>
    <col min="6427" max="6427" width="7.140625" style="2" customWidth="1"/>
    <col min="6428" max="6429" width="7.42578125" style="2" customWidth="1"/>
    <col min="6430" max="6431" width="5.85546875" style="2" customWidth="1"/>
    <col min="6432" max="6656" width="9.140625" style="2"/>
    <col min="6657" max="6657" width="3.42578125" style="2" customWidth="1"/>
    <col min="6658" max="6658" width="18.28515625" style="2" customWidth="1"/>
    <col min="6659" max="6659" width="6.7109375" style="2" customWidth="1"/>
    <col min="6660" max="6660" width="5.140625" style="2" customWidth="1"/>
    <col min="6661" max="6661" width="5.85546875" style="2" customWidth="1"/>
    <col min="6662" max="6662" width="5.7109375" style="2" customWidth="1"/>
    <col min="6663" max="6663" width="13.140625" style="2" customWidth="1"/>
    <col min="6664" max="6664" width="10" style="2" customWidth="1"/>
    <col min="6665" max="6665" width="10.140625" style="2" customWidth="1"/>
    <col min="6666" max="6666" width="9.5703125" style="2" customWidth="1"/>
    <col min="6667" max="6667" width="9.85546875" style="2" customWidth="1"/>
    <col min="6668" max="6668" width="5.85546875" style="2" customWidth="1"/>
    <col min="6669" max="6669" width="5.5703125" style="2" customWidth="1"/>
    <col min="6670" max="6670" width="6.42578125" style="2" customWidth="1"/>
    <col min="6671" max="6671" width="3.42578125" style="2" customWidth="1"/>
    <col min="6672" max="6672" width="6.140625" style="2" customWidth="1"/>
    <col min="6673" max="6673" width="4.7109375" style="2" customWidth="1"/>
    <col min="6674" max="6674" width="6.140625" style="2" customWidth="1"/>
    <col min="6675" max="6675" width="5.140625" style="2" customWidth="1"/>
    <col min="6676" max="6676" width="6.28515625" style="2" customWidth="1"/>
    <col min="6677" max="6677" width="9.7109375" style="2" customWidth="1"/>
    <col min="6678" max="6678" width="8" style="2" customWidth="1"/>
    <col min="6679" max="6679" width="14" style="2" customWidth="1"/>
    <col min="6680" max="6680" width="6.5703125" style="2" customWidth="1"/>
    <col min="6681" max="6681" width="6.42578125" style="2" customWidth="1"/>
    <col min="6682" max="6682" width="5.42578125" style="2" customWidth="1"/>
    <col min="6683" max="6683" width="7.140625" style="2" customWidth="1"/>
    <col min="6684" max="6685" width="7.42578125" style="2" customWidth="1"/>
    <col min="6686" max="6687" width="5.85546875" style="2" customWidth="1"/>
    <col min="6688" max="6912" width="9.140625" style="2"/>
    <col min="6913" max="6913" width="3.42578125" style="2" customWidth="1"/>
    <col min="6914" max="6914" width="18.28515625" style="2" customWidth="1"/>
    <col min="6915" max="6915" width="6.7109375" style="2" customWidth="1"/>
    <col min="6916" max="6916" width="5.140625" style="2" customWidth="1"/>
    <col min="6917" max="6917" width="5.85546875" style="2" customWidth="1"/>
    <col min="6918" max="6918" width="5.7109375" style="2" customWidth="1"/>
    <col min="6919" max="6919" width="13.140625" style="2" customWidth="1"/>
    <col min="6920" max="6920" width="10" style="2" customWidth="1"/>
    <col min="6921" max="6921" width="10.140625" style="2" customWidth="1"/>
    <col min="6922" max="6922" width="9.5703125" style="2" customWidth="1"/>
    <col min="6923" max="6923" width="9.85546875" style="2" customWidth="1"/>
    <col min="6924" max="6924" width="5.85546875" style="2" customWidth="1"/>
    <col min="6925" max="6925" width="5.5703125" style="2" customWidth="1"/>
    <col min="6926" max="6926" width="6.42578125" style="2" customWidth="1"/>
    <col min="6927" max="6927" width="3.42578125" style="2" customWidth="1"/>
    <col min="6928" max="6928" width="6.140625" style="2" customWidth="1"/>
    <col min="6929" max="6929" width="4.7109375" style="2" customWidth="1"/>
    <col min="6930" max="6930" width="6.140625" style="2" customWidth="1"/>
    <col min="6931" max="6931" width="5.140625" style="2" customWidth="1"/>
    <col min="6932" max="6932" width="6.28515625" style="2" customWidth="1"/>
    <col min="6933" max="6933" width="9.7109375" style="2" customWidth="1"/>
    <col min="6934" max="6934" width="8" style="2" customWidth="1"/>
    <col min="6935" max="6935" width="14" style="2" customWidth="1"/>
    <col min="6936" max="6936" width="6.5703125" style="2" customWidth="1"/>
    <col min="6937" max="6937" width="6.42578125" style="2" customWidth="1"/>
    <col min="6938" max="6938" width="5.42578125" style="2" customWidth="1"/>
    <col min="6939" max="6939" width="7.140625" style="2" customWidth="1"/>
    <col min="6940" max="6941" width="7.42578125" style="2" customWidth="1"/>
    <col min="6942" max="6943" width="5.85546875" style="2" customWidth="1"/>
    <col min="6944" max="7168" width="9.140625" style="2"/>
    <col min="7169" max="7169" width="3.42578125" style="2" customWidth="1"/>
    <col min="7170" max="7170" width="18.28515625" style="2" customWidth="1"/>
    <col min="7171" max="7171" width="6.7109375" style="2" customWidth="1"/>
    <col min="7172" max="7172" width="5.140625" style="2" customWidth="1"/>
    <col min="7173" max="7173" width="5.85546875" style="2" customWidth="1"/>
    <col min="7174" max="7174" width="5.7109375" style="2" customWidth="1"/>
    <col min="7175" max="7175" width="13.140625" style="2" customWidth="1"/>
    <col min="7176" max="7176" width="10" style="2" customWidth="1"/>
    <col min="7177" max="7177" width="10.140625" style="2" customWidth="1"/>
    <col min="7178" max="7178" width="9.5703125" style="2" customWidth="1"/>
    <col min="7179" max="7179" width="9.85546875" style="2" customWidth="1"/>
    <col min="7180" max="7180" width="5.85546875" style="2" customWidth="1"/>
    <col min="7181" max="7181" width="5.5703125" style="2" customWidth="1"/>
    <col min="7182" max="7182" width="6.42578125" style="2" customWidth="1"/>
    <col min="7183" max="7183" width="3.42578125" style="2" customWidth="1"/>
    <col min="7184" max="7184" width="6.140625" style="2" customWidth="1"/>
    <col min="7185" max="7185" width="4.7109375" style="2" customWidth="1"/>
    <col min="7186" max="7186" width="6.140625" style="2" customWidth="1"/>
    <col min="7187" max="7187" width="5.140625" style="2" customWidth="1"/>
    <col min="7188" max="7188" width="6.28515625" style="2" customWidth="1"/>
    <col min="7189" max="7189" width="9.7109375" style="2" customWidth="1"/>
    <col min="7190" max="7190" width="8" style="2" customWidth="1"/>
    <col min="7191" max="7191" width="14" style="2" customWidth="1"/>
    <col min="7192" max="7192" width="6.5703125" style="2" customWidth="1"/>
    <col min="7193" max="7193" width="6.42578125" style="2" customWidth="1"/>
    <col min="7194" max="7194" width="5.42578125" style="2" customWidth="1"/>
    <col min="7195" max="7195" width="7.140625" style="2" customWidth="1"/>
    <col min="7196" max="7197" width="7.42578125" style="2" customWidth="1"/>
    <col min="7198" max="7199" width="5.85546875" style="2" customWidth="1"/>
    <col min="7200" max="7424" width="9.140625" style="2"/>
    <col min="7425" max="7425" width="3.42578125" style="2" customWidth="1"/>
    <col min="7426" max="7426" width="18.28515625" style="2" customWidth="1"/>
    <col min="7427" max="7427" width="6.7109375" style="2" customWidth="1"/>
    <col min="7428" max="7428" width="5.140625" style="2" customWidth="1"/>
    <col min="7429" max="7429" width="5.85546875" style="2" customWidth="1"/>
    <col min="7430" max="7430" width="5.7109375" style="2" customWidth="1"/>
    <col min="7431" max="7431" width="13.140625" style="2" customWidth="1"/>
    <col min="7432" max="7432" width="10" style="2" customWidth="1"/>
    <col min="7433" max="7433" width="10.140625" style="2" customWidth="1"/>
    <col min="7434" max="7434" width="9.5703125" style="2" customWidth="1"/>
    <col min="7435" max="7435" width="9.85546875" style="2" customWidth="1"/>
    <col min="7436" max="7436" width="5.85546875" style="2" customWidth="1"/>
    <col min="7437" max="7437" width="5.5703125" style="2" customWidth="1"/>
    <col min="7438" max="7438" width="6.42578125" style="2" customWidth="1"/>
    <col min="7439" max="7439" width="3.42578125" style="2" customWidth="1"/>
    <col min="7440" max="7440" width="6.140625" style="2" customWidth="1"/>
    <col min="7441" max="7441" width="4.7109375" style="2" customWidth="1"/>
    <col min="7442" max="7442" width="6.140625" style="2" customWidth="1"/>
    <col min="7443" max="7443" width="5.140625" style="2" customWidth="1"/>
    <col min="7444" max="7444" width="6.28515625" style="2" customWidth="1"/>
    <col min="7445" max="7445" width="9.7109375" style="2" customWidth="1"/>
    <col min="7446" max="7446" width="8" style="2" customWidth="1"/>
    <col min="7447" max="7447" width="14" style="2" customWidth="1"/>
    <col min="7448" max="7448" width="6.5703125" style="2" customWidth="1"/>
    <col min="7449" max="7449" width="6.42578125" style="2" customWidth="1"/>
    <col min="7450" max="7450" width="5.42578125" style="2" customWidth="1"/>
    <col min="7451" max="7451" width="7.140625" style="2" customWidth="1"/>
    <col min="7452" max="7453" width="7.42578125" style="2" customWidth="1"/>
    <col min="7454" max="7455" width="5.85546875" style="2" customWidth="1"/>
    <col min="7456" max="7680" width="9.140625" style="2"/>
    <col min="7681" max="7681" width="3.42578125" style="2" customWidth="1"/>
    <col min="7682" max="7682" width="18.28515625" style="2" customWidth="1"/>
    <col min="7683" max="7683" width="6.7109375" style="2" customWidth="1"/>
    <col min="7684" max="7684" width="5.140625" style="2" customWidth="1"/>
    <col min="7685" max="7685" width="5.85546875" style="2" customWidth="1"/>
    <col min="7686" max="7686" width="5.7109375" style="2" customWidth="1"/>
    <col min="7687" max="7687" width="13.140625" style="2" customWidth="1"/>
    <col min="7688" max="7688" width="10" style="2" customWidth="1"/>
    <col min="7689" max="7689" width="10.140625" style="2" customWidth="1"/>
    <col min="7690" max="7690" width="9.5703125" style="2" customWidth="1"/>
    <col min="7691" max="7691" width="9.85546875" style="2" customWidth="1"/>
    <col min="7692" max="7692" width="5.85546875" style="2" customWidth="1"/>
    <col min="7693" max="7693" width="5.5703125" style="2" customWidth="1"/>
    <col min="7694" max="7694" width="6.42578125" style="2" customWidth="1"/>
    <col min="7695" max="7695" width="3.42578125" style="2" customWidth="1"/>
    <col min="7696" max="7696" width="6.140625" style="2" customWidth="1"/>
    <col min="7697" max="7697" width="4.7109375" style="2" customWidth="1"/>
    <col min="7698" max="7698" width="6.140625" style="2" customWidth="1"/>
    <col min="7699" max="7699" width="5.140625" style="2" customWidth="1"/>
    <col min="7700" max="7700" width="6.28515625" style="2" customWidth="1"/>
    <col min="7701" max="7701" width="9.7109375" style="2" customWidth="1"/>
    <col min="7702" max="7702" width="8" style="2" customWidth="1"/>
    <col min="7703" max="7703" width="14" style="2" customWidth="1"/>
    <col min="7704" max="7704" width="6.5703125" style="2" customWidth="1"/>
    <col min="7705" max="7705" width="6.42578125" style="2" customWidth="1"/>
    <col min="7706" max="7706" width="5.42578125" style="2" customWidth="1"/>
    <col min="7707" max="7707" width="7.140625" style="2" customWidth="1"/>
    <col min="7708" max="7709" width="7.42578125" style="2" customWidth="1"/>
    <col min="7710" max="7711" width="5.85546875" style="2" customWidth="1"/>
    <col min="7712" max="7936" width="9.140625" style="2"/>
    <col min="7937" max="7937" width="3.42578125" style="2" customWidth="1"/>
    <col min="7938" max="7938" width="18.28515625" style="2" customWidth="1"/>
    <col min="7939" max="7939" width="6.7109375" style="2" customWidth="1"/>
    <col min="7940" max="7940" width="5.140625" style="2" customWidth="1"/>
    <col min="7941" max="7941" width="5.85546875" style="2" customWidth="1"/>
    <col min="7942" max="7942" width="5.7109375" style="2" customWidth="1"/>
    <col min="7943" max="7943" width="13.140625" style="2" customWidth="1"/>
    <col min="7944" max="7944" width="10" style="2" customWidth="1"/>
    <col min="7945" max="7945" width="10.140625" style="2" customWidth="1"/>
    <col min="7946" max="7946" width="9.5703125" style="2" customWidth="1"/>
    <col min="7947" max="7947" width="9.85546875" style="2" customWidth="1"/>
    <col min="7948" max="7948" width="5.85546875" style="2" customWidth="1"/>
    <col min="7949" max="7949" width="5.5703125" style="2" customWidth="1"/>
    <col min="7950" max="7950" width="6.42578125" style="2" customWidth="1"/>
    <col min="7951" max="7951" width="3.42578125" style="2" customWidth="1"/>
    <col min="7952" max="7952" width="6.140625" style="2" customWidth="1"/>
    <col min="7953" max="7953" width="4.7109375" style="2" customWidth="1"/>
    <col min="7954" max="7954" width="6.140625" style="2" customWidth="1"/>
    <col min="7955" max="7955" width="5.140625" style="2" customWidth="1"/>
    <col min="7956" max="7956" width="6.28515625" style="2" customWidth="1"/>
    <col min="7957" max="7957" width="9.7109375" style="2" customWidth="1"/>
    <col min="7958" max="7958" width="8" style="2" customWidth="1"/>
    <col min="7959" max="7959" width="14" style="2" customWidth="1"/>
    <col min="7960" max="7960" width="6.5703125" style="2" customWidth="1"/>
    <col min="7961" max="7961" width="6.42578125" style="2" customWidth="1"/>
    <col min="7962" max="7962" width="5.42578125" style="2" customWidth="1"/>
    <col min="7963" max="7963" width="7.140625" style="2" customWidth="1"/>
    <col min="7964" max="7965" width="7.42578125" style="2" customWidth="1"/>
    <col min="7966" max="7967" width="5.85546875" style="2" customWidth="1"/>
    <col min="7968" max="8192" width="9.140625" style="2"/>
    <col min="8193" max="8193" width="3.42578125" style="2" customWidth="1"/>
    <col min="8194" max="8194" width="18.28515625" style="2" customWidth="1"/>
    <col min="8195" max="8195" width="6.7109375" style="2" customWidth="1"/>
    <col min="8196" max="8196" width="5.140625" style="2" customWidth="1"/>
    <col min="8197" max="8197" width="5.85546875" style="2" customWidth="1"/>
    <col min="8198" max="8198" width="5.7109375" style="2" customWidth="1"/>
    <col min="8199" max="8199" width="13.140625" style="2" customWidth="1"/>
    <col min="8200" max="8200" width="10" style="2" customWidth="1"/>
    <col min="8201" max="8201" width="10.140625" style="2" customWidth="1"/>
    <col min="8202" max="8202" width="9.5703125" style="2" customWidth="1"/>
    <col min="8203" max="8203" width="9.85546875" style="2" customWidth="1"/>
    <col min="8204" max="8204" width="5.85546875" style="2" customWidth="1"/>
    <col min="8205" max="8205" width="5.5703125" style="2" customWidth="1"/>
    <col min="8206" max="8206" width="6.42578125" style="2" customWidth="1"/>
    <col min="8207" max="8207" width="3.42578125" style="2" customWidth="1"/>
    <col min="8208" max="8208" width="6.140625" style="2" customWidth="1"/>
    <col min="8209" max="8209" width="4.7109375" style="2" customWidth="1"/>
    <col min="8210" max="8210" width="6.140625" style="2" customWidth="1"/>
    <col min="8211" max="8211" width="5.140625" style="2" customWidth="1"/>
    <col min="8212" max="8212" width="6.28515625" style="2" customWidth="1"/>
    <col min="8213" max="8213" width="9.7109375" style="2" customWidth="1"/>
    <col min="8214" max="8214" width="8" style="2" customWidth="1"/>
    <col min="8215" max="8215" width="14" style="2" customWidth="1"/>
    <col min="8216" max="8216" width="6.5703125" style="2" customWidth="1"/>
    <col min="8217" max="8217" width="6.42578125" style="2" customWidth="1"/>
    <col min="8218" max="8218" width="5.42578125" style="2" customWidth="1"/>
    <col min="8219" max="8219" width="7.140625" style="2" customWidth="1"/>
    <col min="8220" max="8221" width="7.42578125" style="2" customWidth="1"/>
    <col min="8222" max="8223" width="5.85546875" style="2" customWidth="1"/>
    <col min="8224" max="8448" width="9.140625" style="2"/>
    <col min="8449" max="8449" width="3.42578125" style="2" customWidth="1"/>
    <col min="8450" max="8450" width="18.28515625" style="2" customWidth="1"/>
    <col min="8451" max="8451" width="6.7109375" style="2" customWidth="1"/>
    <col min="8452" max="8452" width="5.140625" style="2" customWidth="1"/>
    <col min="8453" max="8453" width="5.85546875" style="2" customWidth="1"/>
    <col min="8454" max="8454" width="5.7109375" style="2" customWidth="1"/>
    <col min="8455" max="8455" width="13.140625" style="2" customWidth="1"/>
    <col min="8456" max="8456" width="10" style="2" customWidth="1"/>
    <col min="8457" max="8457" width="10.140625" style="2" customWidth="1"/>
    <col min="8458" max="8458" width="9.5703125" style="2" customWidth="1"/>
    <col min="8459" max="8459" width="9.85546875" style="2" customWidth="1"/>
    <col min="8460" max="8460" width="5.85546875" style="2" customWidth="1"/>
    <col min="8461" max="8461" width="5.5703125" style="2" customWidth="1"/>
    <col min="8462" max="8462" width="6.42578125" style="2" customWidth="1"/>
    <col min="8463" max="8463" width="3.42578125" style="2" customWidth="1"/>
    <col min="8464" max="8464" width="6.140625" style="2" customWidth="1"/>
    <col min="8465" max="8465" width="4.7109375" style="2" customWidth="1"/>
    <col min="8466" max="8466" width="6.140625" style="2" customWidth="1"/>
    <col min="8467" max="8467" width="5.140625" style="2" customWidth="1"/>
    <col min="8468" max="8468" width="6.28515625" style="2" customWidth="1"/>
    <col min="8469" max="8469" width="9.7109375" style="2" customWidth="1"/>
    <col min="8470" max="8470" width="8" style="2" customWidth="1"/>
    <col min="8471" max="8471" width="14" style="2" customWidth="1"/>
    <col min="8472" max="8472" width="6.5703125" style="2" customWidth="1"/>
    <col min="8473" max="8473" width="6.42578125" style="2" customWidth="1"/>
    <col min="8474" max="8474" width="5.42578125" style="2" customWidth="1"/>
    <col min="8475" max="8475" width="7.140625" style="2" customWidth="1"/>
    <col min="8476" max="8477" width="7.42578125" style="2" customWidth="1"/>
    <col min="8478" max="8479" width="5.85546875" style="2" customWidth="1"/>
    <col min="8480" max="8704" width="9.140625" style="2"/>
    <col min="8705" max="8705" width="3.42578125" style="2" customWidth="1"/>
    <col min="8706" max="8706" width="18.28515625" style="2" customWidth="1"/>
    <col min="8707" max="8707" width="6.7109375" style="2" customWidth="1"/>
    <col min="8708" max="8708" width="5.140625" style="2" customWidth="1"/>
    <col min="8709" max="8709" width="5.85546875" style="2" customWidth="1"/>
    <col min="8710" max="8710" width="5.7109375" style="2" customWidth="1"/>
    <col min="8711" max="8711" width="13.140625" style="2" customWidth="1"/>
    <col min="8712" max="8712" width="10" style="2" customWidth="1"/>
    <col min="8713" max="8713" width="10.140625" style="2" customWidth="1"/>
    <col min="8714" max="8714" width="9.5703125" style="2" customWidth="1"/>
    <col min="8715" max="8715" width="9.85546875" style="2" customWidth="1"/>
    <col min="8716" max="8716" width="5.85546875" style="2" customWidth="1"/>
    <col min="8717" max="8717" width="5.5703125" style="2" customWidth="1"/>
    <col min="8718" max="8718" width="6.42578125" style="2" customWidth="1"/>
    <col min="8719" max="8719" width="3.42578125" style="2" customWidth="1"/>
    <col min="8720" max="8720" width="6.140625" style="2" customWidth="1"/>
    <col min="8721" max="8721" width="4.7109375" style="2" customWidth="1"/>
    <col min="8722" max="8722" width="6.140625" style="2" customWidth="1"/>
    <col min="8723" max="8723" width="5.140625" style="2" customWidth="1"/>
    <col min="8724" max="8724" width="6.28515625" style="2" customWidth="1"/>
    <col min="8725" max="8725" width="9.7109375" style="2" customWidth="1"/>
    <col min="8726" max="8726" width="8" style="2" customWidth="1"/>
    <col min="8727" max="8727" width="14" style="2" customWidth="1"/>
    <col min="8728" max="8728" width="6.5703125" style="2" customWidth="1"/>
    <col min="8729" max="8729" width="6.42578125" style="2" customWidth="1"/>
    <col min="8730" max="8730" width="5.42578125" style="2" customWidth="1"/>
    <col min="8731" max="8731" width="7.140625" style="2" customWidth="1"/>
    <col min="8732" max="8733" width="7.42578125" style="2" customWidth="1"/>
    <col min="8734" max="8735" width="5.85546875" style="2" customWidth="1"/>
    <col min="8736" max="8960" width="9.140625" style="2"/>
    <col min="8961" max="8961" width="3.42578125" style="2" customWidth="1"/>
    <col min="8962" max="8962" width="18.28515625" style="2" customWidth="1"/>
    <col min="8963" max="8963" width="6.7109375" style="2" customWidth="1"/>
    <col min="8964" max="8964" width="5.140625" style="2" customWidth="1"/>
    <col min="8965" max="8965" width="5.85546875" style="2" customWidth="1"/>
    <col min="8966" max="8966" width="5.7109375" style="2" customWidth="1"/>
    <col min="8967" max="8967" width="13.140625" style="2" customWidth="1"/>
    <col min="8968" max="8968" width="10" style="2" customWidth="1"/>
    <col min="8969" max="8969" width="10.140625" style="2" customWidth="1"/>
    <col min="8970" max="8970" width="9.5703125" style="2" customWidth="1"/>
    <col min="8971" max="8971" width="9.85546875" style="2" customWidth="1"/>
    <col min="8972" max="8972" width="5.85546875" style="2" customWidth="1"/>
    <col min="8973" max="8973" width="5.5703125" style="2" customWidth="1"/>
    <col min="8974" max="8974" width="6.42578125" style="2" customWidth="1"/>
    <col min="8975" max="8975" width="3.42578125" style="2" customWidth="1"/>
    <col min="8976" max="8976" width="6.140625" style="2" customWidth="1"/>
    <col min="8977" max="8977" width="4.7109375" style="2" customWidth="1"/>
    <col min="8978" max="8978" width="6.140625" style="2" customWidth="1"/>
    <col min="8979" max="8979" width="5.140625" style="2" customWidth="1"/>
    <col min="8980" max="8980" width="6.28515625" style="2" customWidth="1"/>
    <col min="8981" max="8981" width="9.7109375" style="2" customWidth="1"/>
    <col min="8982" max="8982" width="8" style="2" customWidth="1"/>
    <col min="8983" max="8983" width="14" style="2" customWidth="1"/>
    <col min="8984" max="8984" width="6.5703125" style="2" customWidth="1"/>
    <col min="8985" max="8985" width="6.42578125" style="2" customWidth="1"/>
    <col min="8986" max="8986" width="5.42578125" style="2" customWidth="1"/>
    <col min="8987" max="8987" width="7.140625" style="2" customWidth="1"/>
    <col min="8988" max="8989" width="7.42578125" style="2" customWidth="1"/>
    <col min="8990" max="8991" width="5.85546875" style="2" customWidth="1"/>
    <col min="8992" max="9216" width="9.140625" style="2"/>
    <col min="9217" max="9217" width="3.42578125" style="2" customWidth="1"/>
    <col min="9218" max="9218" width="18.28515625" style="2" customWidth="1"/>
    <col min="9219" max="9219" width="6.7109375" style="2" customWidth="1"/>
    <col min="9220" max="9220" width="5.140625" style="2" customWidth="1"/>
    <col min="9221" max="9221" width="5.85546875" style="2" customWidth="1"/>
    <col min="9222" max="9222" width="5.7109375" style="2" customWidth="1"/>
    <col min="9223" max="9223" width="13.140625" style="2" customWidth="1"/>
    <col min="9224" max="9224" width="10" style="2" customWidth="1"/>
    <col min="9225" max="9225" width="10.140625" style="2" customWidth="1"/>
    <col min="9226" max="9226" width="9.5703125" style="2" customWidth="1"/>
    <col min="9227" max="9227" width="9.85546875" style="2" customWidth="1"/>
    <col min="9228" max="9228" width="5.85546875" style="2" customWidth="1"/>
    <col min="9229" max="9229" width="5.5703125" style="2" customWidth="1"/>
    <col min="9230" max="9230" width="6.42578125" style="2" customWidth="1"/>
    <col min="9231" max="9231" width="3.42578125" style="2" customWidth="1"/>
    <col min="9232" max="9232" width="6.140625" style="2" customWidth="1"/>
    <col min="9233" max="9233" width="4.7109375" style="2" customWidth="1"/>
    <col min="9234" max="9234" width="6.140625" style="2" customWidth="1"/>
    <col min="9235" max="9235" width="5.140625" style="2" customWidth="1"/>
    <col min="9236" max="9236" width="6.28515625" style="2" customWidth="1"/>
    <col min="9237" max="9237" width="9.7109375" style="2" customWidth="1"/>
    <col min="9238" max="9238" width="8" style="2" customWidth="1"/>
    <col min="9239" max="9239" width="14" style="2" customWidth="1"/>
    <col min="9240" max="9240" width="6.5703125" style="2" customWidth="1"/>
    <col min="9241" max="9241" width="6.42578125" style="2" customWidth="1"/>
    <col min="9242" max="9242" width="5.42578125" style="2" customWidth="1"/>
    <col min="9243" max="9243" width="7.140625" style="2" customWidth="1"/>
    <col min="9244" max="9245" width="7.42578125" style="2" customWidth="1"/>
    <col min="9246" max="9247" width="5.85546875" style="2" customWidth="1"/>
    <col min="9248" max="9472" width="9.140625" style="2"/>
    <col min="9473" max="9473" width="3.42578125" style="2" customWidth="1"/>
    <col min="9474" max="9474" width="18.28515625" style="2" customWidth="1"/>
    <col min="9475" max="9475" width="6.7109375" style="2" customWidth="1"/>
    <col min="9476" max="9476" width="5.140625" style="2" customWidth="1"/>
    <col min="9477" max="9477" width="5.85546875" style="2" customWidth="1"/>
    <col min="9478" max="9478" width="5.7109375" style="2" customWidth="1"/>
    <col min="9479" max="9479" width="13.140625" style="2" customWidth="1"/>
    <col min="9480" max="9480" width="10" style="2" customWidth="1"/>
    <col min="9481" max="9481" width="10.140625" style="2" customWidth="1"/>
    <col min="9482" max="9482" width="9.5703125" style="2" customWidth="1"/>
    <col min="9483" max="9483" width="9.85546875" style="2" customWidth="1"/>
    <col min="9484" max="9484" width="5.85546875" style="2" customWidth="1"/>
    <col min="9485" max="9485" width="5.5703125" style="2" customWidth="1"/>
    <col min="9486" max="9486" width="6.42578125" style="2" customWidth="1"/>
    <col min="9487" max="9487" width="3.42578125" style="2" customWidth="1"/>
    <col min="9488" max="9488" width="6.140625" style="2" customWidth="1"/>
    <col min="9489" max="9489" width="4.7109375" style="2" customWidth="1"/>
    <col min="9490" max="9490" width="6.140625" style="2" customWidth="1"/>
    <col min="9491" max="9491" width="5.140625" style="2" customWidth="1"/>
    <col min="9492" max="9492" width="6.28515625" style="2" customWidth="1"/>
    <col min="9493" max="9493" width="9.7109375" style="2" customWidth="1"/>
    <col min="9494" max="9494" width="8" style="2" customWidth="1"/>
    <col min="9495" max="9495" width="14" style="2" customWidth="1"/>
    <col min="9496" max="9496" width="6.5703125" style="2" customWidth="1"/>
    <col min="9497" max="9497" width="6.42578125" style="2" customWidth="1"/>
    <col min="9498" max="9498" width="5.42578125" style="2" customWidth="1"/>
    <col min="9499" max="9499" width="7.140625" style="2" customWidth="1"/>
    <col min="9500" max="9501" width="7.42578125" style="2" customWidth="1"/>
    <col min="9502" max="9503" width="5.85546875" style="2" customWidth="1"/>
    <col min="9504" max="9728" width="9.140625" style="2"/>
    <col min="9729" max="9729" width="3.42578125" style="2" customWidth="1"/>
    <col min="9730" max="9730" width="18.28515625" style="2" customWidth="1"/>
    <col min="9731" max="9731" width="6.7109375" style="2" customWidth="1"/>
    <col min="9732" max="9732" width="5.140625" style="2" customWidth="1"/>
    <col min="9733" max="9733" width="5.85546875" style="2" customWidth="1"/>
    <col min="9734" max="9734" width="5.7109375" style="2" customWidth="1"/>
    <col min="9735" max="9735" width="13.140625" style="2" customWidth="1"/>
    <col min="9736" max="9736" width="10" style="2" customWidth="1"/>
    <col min="9737" max="9737" width="10.140625" style="2" customWidth="1"/>
    <col min="9738" max="9738" width="9.5703125" style="2" customWidth="1"/>
    <col min="9739" max="9739" width="9.85546875" style="2" customWidth="1"/>
    <col min="9740" max="9740" width="5.85546875" style="2" customWidth="1"/>
    <col min="9741" max="9741" width="5.5703125" style="2" customWidth="1"/>
    <col min="9742" max="9742" width="6.42578125" style="2" customWidth="1"/>
    <col min="9743" max="9743" width="3.42578125" style="2" customWidth="1"/>
    <col min="9744" max="9744" width="6.140625" style="2" customWidth="1"/>
    <col min="9745" max="9745" width="4.7109375" style="2" customWidth="1"/>
    <col min="9746" max="9746" width="6.140625" style="2" customWidth="1"/>
    <col min="9747" max="9747" width="5.140625" style="2" customWidth="1"/>
    <col min="9748" max="9748" width="6.28515625" style="2" customWidth="1"/>
    <col min="9749" max="9749" width="9.7109375" style="2" customWidth="1"/>
    <col min="9750" max="9750" width="8" style="2" customWidth="1"/>
    <col min="9751" max="9751" width="14" style="2" customWidth="1"/>
    <col min="9752" max="9752" width="6.5703125" style="2" customWidth="1"/>
    <col min="9753" max="9753" width="6.42578125" style="2" customWidth="1"/>
    <col min="9754" max="9754" width="5.42578125" style="2" customWidth="1"/>
    <col min="9755" max="9755" width="7.140625" style="2" customWidth="1"/>
    <col min="9756" max="9757" width="7.42578125" style="2" customWidth="1"/>
    <col min="9758" max="9759" width="5.85546875" style="2" customWidth="1"/>
    <col min="9760" max="9984" width="9.140625" style="2"/>
    <col min="9985" max="9985" width="3.42578125" style="2" customWidth="1"/>
    <col min="9986" max="9986" width="18.28515625" style="2" customWidth="1"/>
    <col min="9987" max="9987" width="6.7109375" style="2" customWidth="1"/>
    <col min="9988" max="9988" width="5.140625" style="2" customWidth="1"/>
    <col min="9989" max="9989" width="5.85546875" style="2" customWidth="1"/>
    <col min="9990" max="9990" width="5.7109375" style="2" customWidth="1"/>
    <col min="9991" max="9991" width="13.140625" style="2" customWidth="1"/>
    <col min="9992" max="9992" width="10" style="2" customWidth="1"/>
    <col min="9993" max="9993" width="10.140625" style="2" customWidth="1"/>
    <col min="9994" max="9994" width="9.5703125" style="2" customWidth="1"/>
    <col min="9995" max="9995" width="9.85546875" style="2" customWidth="1"/>
    <col min="9996" max="9996" width="5.85546875" style="2" customWidth="1"/>
    <col min="9997" max="9997" width="5.5703125" style="2" customWidth="1"/>
    <col min="9998" max="9998" width="6.42578125" style="2" customWidth="1"/>
    <col min="9999" max="9999" width="3.42578125" style="2" customWidth="1"/>
    <col min="10000" max="10000" width="6.140625" style="2" customWidth="1"/>
    <col min="10001" max="10001" width="4.7109375" style="2" customWidth="1"/>
    <col min="10002" max="10002" width="6.140625" style="2" customWidth="1"/>
    <col min="10003" max="10003" width="5.140625" style="2" customWidth="1"/>
    <col min="10004" max="10004" width="6.28515625" style="2" customWidth="1"/>
    <col min="10005" max="10005" width="9.7109375" style="2" customWidth="1"/>
    <col min="10006" max="10006" width="8" style="2" customWidth="1"/>
    <col min="10007" max="10007" width="14" style="2" customWidth="1"/>
    <col min="10008" max="10008" width="6.5703125" style="2" customWidth="1"/>
    <col min="10009" max="10009" width="6.42578125" style="2" customWidth="1"/>
    <col min="10010" max="10010" width="5.42578125" style="2" customWidth="1"/>
    <col min="10011" max="10011" width="7.140625" style="2" customWidth="1"/>
    <col min="10012" max="10013" width="7.42578125" style="2" customWidth="1"/>
    <col min="10014" max="10015" width="5.85546875" style="2" customWidth="1"/>
    <col min="10016" max="10240" width="9.140625" style="2"/>
    <col min="10241" max="10241" width="3.42578125" style="2" customWidth="1"/>
    <col min="10242" max="10242" width="18.28515625" style="2" customWidth="1"/>
    <col min="10243" max="10243" width="6.7109375" style="2" customWidth="1"/>
    <col min="10244" max="10244" width="5.140625" style="2" customWidth="1"/>
    <col min="10245" max="10245" width="5.85546875" style="2" customWidth="1"/>
    <col min="10246" max="10246" width="5.7109375" style="2" customWidth="1"/>
    <col min="10247" max="10247" width="13.140625" style="2" customWidth="1"/>
    <col min="10248" max="10248" width="10" style="2" customWidth="1"/>
    <col min="10249" max="10249" width="10.140625" style="2" customWidth="1"/>
    <col min="10250" max="10250" width="9.5703125" style="2" customWidth="1"/>
    <col min="10251" max="10251" width="9.85546875" style="2" customWidth="1"/>
    <col min="10252" max="10252" width="5.85546875" style="2" customWidth="1"/>
    <col min="10253" max="10253" width="5.5703125" style="2" customWidth="1"/>
    <col min="10254" max="10254" width="6.42578125" style="2" customWidth="1"/>
    <col min="10255" max="10255" width="3.42578125" style="2" customWidth="1"/>
    <col min="10256" max="10256" width="6.140625" style="2" customWidth="1"/>
    <col min="10257" max="10257" width="4.7109375" style="2" customWidth="1"/>
    <col min="10258" max="10258" width="6.140625" style="2" customWidth="1"/>
    <col min="10259" max="10259" width="5.140625" style="2" customWidth="1"/>
    <col min="10260" max="10260" width="6.28515625" style="2" customWidth="1"/>
    <col min="10261" max="10261" width="9.7109375" style="2" customWidth="1"/>
    <col min="10262" max="10262" width="8" style="2" customWidth="1"/>
    <col min="10263" max="10263" width="14" style="2" customWidth="1"/>
    <col min="10264" max="10264" width="6.5703125" style="2" customWidth="1"/>
    <col min="10265" max="10265" width="6.42578125" style="2" customWidth="1"/>
    <col min="10266" max="10266" width="5.42578125" style="2" customWidth="1"/>
    <col min="10267" max="10267" width="7.140625" style="2" customWidth="1"/>
    <col min="10268" max="10269" width="7.42578125" style="2" customWidth="1"/>
    <col min="10270" max="10271" width="5.85546875" style="2" customWidth="1"/>
    <col min="10272" max="10496" width="9.140625" style="2"/>
    <col min="10497" max="10497" width="3.42578125" style="2" customWidth="1"/>
    <col min="10498" max="10498" width="18.28515625" style="2" customWidth="1"/>
    <col min="10499" max="10499" width="6.7109375" style="2" customWidth="1"/>
    <col min="10500" max="10500" width="5.140625" style="2" customWidth="1"/>
    <col min="10501" max="10501" width="5.85546875" style="2" customWidth="1"/>
    <col min="10502" max="10502" width="5.7109375" style="2" customWidth="1"/>
    <col min="10503" max="10503" width="13.140625" style="2" customWidth="1"/>
    <col min="10504" max="10504" width="10" style="2" customWidth="1"/>
    <col min="10505" max="10505" width="10.140625" style="2" customWidth="1"/>
    <col min="10506" max="10506" width="9.5703125" style="2" customWidth="1"/>
    <col min="10507" max="10507" width="9.85546875" style="2" customWidth="1"/>
    <col min="10508" max="10508" width="5.85546875" style="2" customWidth="1"/>
    <col min="10509" max="10509" width="5.5703125" style="2" customWidth="1"/>
    <col min="10510" max="10510" width="6.42578125" style="2" customWidth="1"/>
    <col min="10511" max="10511" width="3.42578125" style="2" customWidth="1"/>
    <col min="10512" max="10512" width="6.140625" style="2" customWidth="1"/>
    <col min="10513" max="10513" width="4.7109375" style="2" customWidth="1"/>
    <col min="10514" max="10514" width="6.140625" style="2" customWidth="1"/>
    <col min="10515" max="10515" width="5.140625" style="2" customWidth="1"/>
    <col min="10516" max="10516" width="6.28515625" style="2" customWidth="1"/>
    <col min="10517" max="10517" width="9.7109375" style="2" customWidth="1"/>
    <col min="10518" max="10518" width="8" style="2" customWidth="1"/>
    <col min="10519" max="10519" width="14" style="2" customWidth="1"/>
    <col min="10520" max="10520" width="6.5703125" style="2" customWidth="1"/>
    <col min="10521" max="10521" width="6.42578125" style="2" customWidth="1"/>
    <col min="10522" max="10522" width="5.42578125" style="2" customWidth="1"/>
    <col min="10523" max="10523" width="7.140625" style="2" customWidth="1"/>
    <col min="10524" max="10525" width="7.42578125" style="2" customWidth="1"/>
    <col min="10526" max="10527" width="5.85546875" style="2" customWidth="1"/>
    <col min="10528" max="10752" width="9.140625" style="2"/>
    <col min="10753" max="10753" width="3.42578125" style="2" customWidth="1"/>
    <col min="10754" max="10754" width="18.28515625" style="2" customWidth="1"/>
    <col min="10755" max="10755" width="6.7109375" style="2" customWidth="1"/>
    <col min="10756" max="10756" width="5.140625" style="2" customWidth="1"/>
    <col min="10757" max="10757" width="5.85546875" style="2" customWidth="1"/>
    <col min="10758" max="10758" width="5.7109375" style="2" customWidth="1"/>
    <col min="10759" max="10759" width="13.140625" style="2" customWidth="1"/>
    <col min="10760" max="10760" width="10" style="2" customWidth="1"/>
    <col min="10761" max="10761" width="10.140625" style="2" customWidth="1"/>
    <col min="10762" max="10762" width="9.5703125" style="2" customWidth="1"/>
    <col min="10763" max="10763" width="9.85546875" style="2" customWidth="1"/>
    <col min="10764" max="10764" width="5.85546875" style="2" customWidth="1"/>
    <col min="10765" max="10765" width="5.5703125" style="2" customWidth="1"/>
    <col min="10766" max="10766" width="6.42578125" style="2" customWidth="1"/>
    <col min="10767" max="10767" width="3.42578125" style="2" customWidth="1"/>
    <col min="10768" max="10768" width="6.140625" style="2" customWidth="1"/>
    <col min="10769" max="10769" width="4.7109375" style="2" customWidth="1"/>
    <col min="10770" max="10770" width="6.140625" style="2" customWidth="1"/>
    <col min="10771" max="10771" width="5.140625" style="2" customWidth="1"/>
    <col min="10772" max="10772" width="6.28515625" style="2" customWidth="1"/>
    <col min="10773" max="10773" width="9.7109375" style="2" customWidth="1"/>
    <col min="10774" max="10774" width="8" style="2" customWidth="1"/>
    <col min="10775" max="10775" width="14" style="2" customWidth="1"/>
    <col min="10776" max="10776" width="6.5703125" style="2" customWidth="1"/>
    <col min="10777" max="10777" width="6.42578125" style="2" customWidth="1"/>
    <col min="10778" max="10778" width="5.42578125" style="2" customWidth="1"/>
    <col min="10779" max="10779" width="7.140625" style="2" customWidth="1"/>
    <col min="10780" max="10781" width="7.42578125" style="2" customWidth="1"/>
    <col min="10782" max="10783" width="5.85546875" style="2" customWidth="1"/>
    <col min="10784" max="11008" width="9.140625" style="2"/>
    <col min="11009" max="11009" width="3.42578125" style="2" customWidth="1"/>
    <col min="11010" max="11010" width="18.28515625" style="2" customWidth="1"/>
    <col min="11011" max="11011" width="6.7109375" style="2" customWidth="1"/>
    <col min="11012" max="11012" width="5.140625" style="2" customWidth="1"/>
    <col min="11013" max="11013" width="5.85546875" style="2" customWidth="1"/>
    <col min="11014" max="11014" width="5.7109375" style="2" customWidth="1"/>
    <col min="11015" max="11015" width="13.140625" style="2" customWidth="1"/>
    <col min="11016" max="11016" width="10" style="2" customWidth="1"/>
    <col min="11017" max="11017" width="10.140625" style="2" customWidth="1"/>
    <col min="11018" max="11018" width="9.5703125" style="2" customWidth="1"/>
    <col min="11019" max="11019" width="9.85546875" style="2" customWidth="1"/>
    <col min="11020" max="11020" width="5.85546875" style="2" customWidth="1"/>
    <col min="11021" max="11021" width="5.5703125" style="2" customWidth="1"/>
    <col min="11022" max="11022" width="6.42578125" style="2" customWidth="1"/>
    <col min="11023" max="11023" width="3.42578125" style="2" customWidth="1"/>
    <col min="11024" max="11024" width="6.140625" style="2" customWidth="1"/>
    <col min="11025" max="11025" width="4.7109375" style="2" customWidth="1"/>
    <col min="11026" max="11026" width="6.140625" style="2" customWidth="1"/>
    <col min="11027" max="11027" width="5.140625" style="2" customWidth="1"/>
    <col min="11028" max="11028" width="6.28515625" style="2" customWidth="1"/>
    <col min="11029" max="11029" width="9.7109375" style="2" customWidth="1"/>
    <col min="11030" max="11030" width="8" style="2" customWidth="1"/>
    <col min="11031" max="11031" width="14" style="2" customWidth="1"/>
    <col min="11032" max="11032" width="6.5703125" style="2" customWidth="1"/>
    <col min="11033" max="11033" width="6.42578125" style="2" customWidth="1"/>
    <col min="11034" max="11034" width="5.42578125" style="2" customWidth="1"/>
    <col min="11035" max="11035" width="7.140625" style="2" customWidth="1"/>
    <col min="11036" max="11037" width="7.42578125" style="2" customWidth="1"/>
    <col min="11038" max="11039" width="5.85546875" style="2" customWidth="1"/>
    <col min="11040" max="11264" width="9.140625" style="2"/>
    <col min="11265" max="11265" width="3.42578125" style="2" customWidth="1"/>
    <col min="11266" max="11266" width="18.28515625" style="2" customWidth="1"/>
    <col min="11267" max="11267" width="6.7109375" style="2" customWidth="1"/>
    <col min="11268" max="11268" width="5.140625" style="2" customWidth="1"/>
    <col min="11269" max="11269" width="5.85546875" style="2" customWidth="1"/>
    <col min="11270" max="11270" width="5.7109375" style="2" customWidth="1"/>
    <col min="11271" max="11271" width="13.140625" style="2" customWidth="1"/>
    <col min="11272" max="11272" width="10" style="2" customWidth="1"/>
    <col min="11273" max="11273" width="10.140625" style="2" customWidth="1"/>
    <col min="11274" max="11274" width="9.5703125" style="2" customWidth="1"/>
    <col min="11275" max="11275" width="9.85546875" style="2" customWidth="1"/>
    <col min="11276" max="11276" width="5.85546875" style="2" customWidth="1"/>
    <col min="11277" max="11277" width="5.5703125" style="2" customWidth="1"/>
    <col min="11278" max="11278" width="6.42578125" style="2" customWidth="1"/>
    <col min="11279" max="11279" width="3.42578125" style="2" customWidth="1"/>
    <col min="11280" max="11280" width="6.140625" style="2" customWidth="1"/>
    <col min="11281" max="11281" width="4.7109375" style="2" customWidth="1"/>
    <col min="11282" max="11282" width="6.140625" style="2" customWidth="1"/>
    <col min="11283" max="11283" width="5.140625" style="2" customWidth="1"/>
    <col min="11284" max="11284" width="6.28515625" style="2" customWidth="1"/>
    <col min="11285" max="11285" width="9.7109375" style="2" customWidth="1"/>
    <col min="11286" max="11286" width="8" style="2" customWidth="1"/>
    <col min="11287" max="11287" width="14" style="2" customWidth="1"/>
    <col min="11288" max="11288" width="6.5703125" style="2" customWidth="1"/>
    <col min="11289" max="11289" width="6.42578125" style="2" customWidth="1"/>
    <col min="11290" max="11290" width="5.42578125" style="2" customWidth="1"/>
    <col min="11291" max="11291" width="7.140625" style="2" customWidth="1"/>
    <col min="11292" max="11293" width="7.42578125" style="2" customWidth="1"/>
    <col min="11294" max="11295" width="5.85546875" style="2" customWidth="1"/>
    <col min="11296" max="11520" width="9.140625" style="2"/>
    <col min="11521" max="11521" width="3.42578125" style="2" customWidth="1"/>
    <col min="11522" max="11522" width="18.28515625" style="2" customWidth="1"/>
    <col min="11523" max="11523" width="6.7109375" style="2" customWidth="1"/>
    <col min="11524" max="11524" width="5.140625" style="2" customWidth="1"/>
    <col min="11525" max="11525" width="5.85546875" style="2" customWidth="1"/>
    <col min="11526" max="11526" width="5.7109375" style="2" customWidth="1"/>
    <col min="11527" max="11527" width="13.140625" style="2" customWidth="1"/>
    <col min="11528" max="11528" width="10" style="2" customWidth="1"/>
    <col min="11529" max="11529" width="10.140625" style="2" customWidth="1"/>
    <col min="11530" max="11530" width="9.5703125" style="2" customWidth="1"/>
    <col min="11531" max="11531" width="9.85546875" style="2" customWidth="1"/>
    <col min="11532" max="11532" width="5.85546875" style="2" customWidth="1"/>
    <col min="11533" max="11533" width="5.5703125" style="2" customWidth="1"/>
    <col min="11534" max="11534" width="6.42578125" style="2" customWidth="1"/>
    <col min="11535" max="11535" width="3.42578125" style="2" customWidth="1"/>
    <col min="11536" max="11536" width="6.140625" style="2" customWidth="1"/>
    <col min="11537" max="11537" width="4.7109375" style="2" customWidth="1"/>
    <col min="11538" max="11538" width="6.140625" style="2" customWidth="1"/>
    <col min="11539" max="11539" width="5.140625" style="2" customWidth="1"/>
    <col min="11540" max="11540" width="6.28515625" style="2" customWidth="1"/>
    <col min="11541" max="11541" width="9.7109375" style="2" customWidth="1"/>
    <col min="11542" max="11542" width="8" style="2" customWidth="1"/>
    <col min="11543" max="11543" width="14" style="2" customWidth="1"/>
    <col min="11544" max="11544" width="6.5703125" style="2" customWidth="1"/>
    <col min="11545" max="11545" width="6.42578125" style="2" customWidth="1"/>
    <col min="11546" max="11546" width="5.42578125" style="2" customWidth="1"/>
    <col min="11547" max="11547" width="7.140625" style="2" customWidth="1"/>
    <col min="11548" max="11549" width="7.42578125" style="2" customWidth="1"/>
    <col min="11550" max="11551" width="5.85546875" style="2" customWidth="1"/>
    <col min="11552" max="11776" width="9.140625" style="2"/>
    <col min="11777" max="11777" width="3.42578125" style="2" customWidth="1"/>
    <col min="11778" max="11778" width="18.28515625" style="2" customWidth="1"/>
    <col min="11779" max="11779" width="6.7109375" style="2" customWidth="1"/>
    <col min="11780" max="11780" width="5.140625" style="2" customWidth="1"/>
    <col min="11781" max="11781" width="5.85546875" style="2" customWidth="1"/>
    <col min="11782" max="11782" width="5.7109375" style="2" customWidth="1"/>
    <col min="11783" max="11783" width="13.140625" style="2" customWidth="1"/>
    <col min="11784" max="11784" width="10" style="2" customWidth="1"/>
    <col min="11785" max="11785" width="10.140625" style="2" customWidth="1"/>
    <col min="11786" max="11786" width="9.5703125" style="2" customWidth="1"/>
    <col min="11787" max="11787" width="9.85546875" style="2" customWidth="1"/>
    <col min="11788" max="11788" width="5.85546875" style="2" customWidth="1"/>
    <col min="11789" max="11789" width="5.5703125" style="2" customWidth="1"/>
    <col min="11790" max="11790" width="6.42578125" style="2" customWidth="1"/>
    <col min="11791" max="11791" width="3.42578125" style="2" customWidth="1"/>
    <col min="11792" max="11792" width="6.140625" style="2" customWidth="1"/>
    <col min="11793" max="11793" width="4.7109375" style="2" customWidth="1"/>
    <col min="11794" max="11794" width="6.140625" style="2" customWidth="1"/>
    <col min="11795" max="11795" width="5.140625" style="2" customWidth="1"/>
    <col min="11796" max="11796" width="6.28515625" style="2" customWidth="1"/>
    <col min="11797" max="11797" width="9.7109375" style="2" customWidth="1"/>
    <col min="11798" max="11798" width="8" style="2" customWidth="1"/>
    <col min="11799" max="11799" width="14" style="2" customWidth="1"/>
    <col min="11800" max="11800" width="6.5703125" style="2" customWidth="1"/>
    <col min="11801" max="11801" width="6.42578125" style="2" customWidth="1"/>
    <col min="11802" max="11802" width="5.42578125" style="2" customWidth="1"/>
    <col min="11803" max="11803" width="7.140625" style="2" customWidth="1"/>
    <col min="11804" max="11805" width="7.42578125" style="2" customWidth="1"/>
    <col min="11806" max="11807" width="5.85546875" style="2" customWidth="1"/>
    <col min="11808" max="12032" width="9.140625" style="2"/>
    <col min="12033" max="12033" width="3.42578125" style="2" customWidth="1"/>
    <col min="12034" max="12034" width="18.28515625" style="2" customWidth="1"/>
    <col min="12035" max="12035" width="6.7109375" style="2" customWidth="1"/>
    <col min="12036" max="12036" width="5.140625" style="2" customWidth="1"/>
    <col min="12037" max="12037" width="5.85546875" style="2" customWidth="1"/>
    <col min="12038" max="12038" width="5.7109375" style="2" customWidth="1"/>
    <col min="12039" max="12039" width="13.140625" style="2" customWidth="1"/>
    <col min="12040" max="12040" width="10" style="2" customWidth="1"/>
    <col min="12041" max="12041" width="10.140625" style="2" customWidth="1"/>
    <col min="12042" max="12042" width="9.5703125" style="2" customWidth="1"/>
    <col min="12043" max="12043" width="9.85546875" style="2" customWidth="1"/>
    <col min="12044" max="12044" width="5.85546875" style="2" customWidth="1"/>
    <col min="12045" max="12045" width="5.5703125" style="2" customWidth="1"/>
    <col min="12046" max="12046" width="6.42578125" style="2" customWidth="1"/>
    <col min="12047" max="12047" width="3.42578125" style="2" customWidth="1"/>
    <col min="12048" max="12048" width="6.140625" style="2" customWidth="1"/>
    <col min="12049" max="12049" width="4.7109375" style="2" customWidth="1"/>
    <col min="12050" max="12050" width="6.140625" style="2" customWidth="1"/>
    <col min="12051" max="12051" width="5.140625" style="2" customWidth="1"/>
    <col min="12052" max="12052" width="6.28515625" style="2" customWidth="1"/>
    <col min="12053" max="12053" width="9.7109375" style="2" customWidth="1"/>
    <col min="12054" max="12054" width="8" style="2" customWidth="1"/>
    <col min="12055" max="12055" width="14" style="2" customWidth="1"/>
    <col min="12056" max="12056" width="6.5703125" style="2" customWidth="1"/>
    <col min="12057" max="12057" width="6.42578125" style="2" customWidth="1"/>
    <col min="12058" max="12058" width="5.42578125" style="2" customWidth="1"/>
    <col min="12059" max="12059" width="7.140625" style="2" customWidth="1"/>
    <col min="12060" max="12061" width="7.42578125" style="2" customWidth="1"/>
    <col min="12062" max="12063" width="5.85546875" style="2" customWidth="1"/>
    <col min="12064" max="12288" width="9.140625" style="2"/>
    <col min="12289" max="12289" width="3.42578125" style="2" customWidth="1"/>
    <col min="12290" max="12290" width="18.28515625" style="2" customWidth="1"/>
    <col min="12291" max="12291" width="6.7109375" style="2" customWidth="1"/>
    <col min="12292" max="12292" width="5.140625" style="2" customWidth="1"/>
    <col min="12293" max="12293" width="5.85546875" style="2" customWidth="1"/>
    <col min="12294" max="12294" width="5.7109375" style="2" customWidth="1"/>
    <col min="12295" max="12295" width="13.140625" style="2" customWidth="1"/>
    <col min="12296" max="12296" width="10" style="2" customWidth="1"/>
    <col min="12297" max="12297" width="10.140625" style="2" customWidth="1"/>
    <col min="12298" max="12298" width="9.5703125" style="2" customWidth="1"/>
    <col min="12299" max="12299" width="9.85546875" style="2" customWidth="1"/>
    <col min="12300" max="12300" width="5.85546875" style="2" customWidth="1"/>
    <col min="12301" max="12301" width="5.5703125" style="2" customWidth="1"/>
    <col min="12302" max="12302" width="6.42578125" style="2" customWidth="1"/>
    <col min="12303" max="12303" width="3.42578125" style="2" customWidth="1"/>
    <col min="12304" max="12304" width="6.140625" style="2" customWidth="1"/>
    <col min="12305" max="12305" width="4.7109375" style="2" customWidth="1"/>
    <col min="12306" max="12306" width="6.140625" style="2" customWidth="1"/>
    <col min="12307" max="12307" width="5.140625" style="2" customWidth="1"/>
    <col min="12308" max="12308" width="6.28515625" style="2" customWidth="1"/>
    <col min="12309" max="12309" width="9.7109375" style="2" customWidth="1"/>
    <col min="12310" max="12310" width="8" style="2" customWidth="1"/>
    <col min="12311" max="12311" width="14" style="2" customWidth="1"/>
    <col min="12312" max="12312" width="6.5703125" style="2" customWidth="1"/>
    <col min="12313" max="12313" width="6.42578125" style="2" customWidth="1"/>
    <col min="12314" max="12314" width="5.42578125" style="2" customWidth="1"/>
    <col min="12315" max="12315" width="7.140625" style="2" customWidth="1"/>
    <col min="12316" max="12317" width="7.42578125" style="2" customWidth="1"/>
    <col min="12318" max="12319" width="5.85546875" style="2" customWidth="1"/>
    <col min="12320" max="12544" width="9.140625" style="2"/>
    <col min="12545" max="12545" width="3.42578125" style="2" customWidth="1"/>
    <col min="12546" max="12546" width="18.28515625" style="2" customWidth="1"/>
    <col min="12547" max="12547" width="6.7109375" style="2" customWidth="1"/>
    <col min="12548" max="12548" width="5.140625" style="2" customWidth="1"/>
    <col min="12549" max="12549" width="5.85546875" style="2" customWidth="1"/>
    <col min="12550" max="12550" width="5.7109375" style="2" customWidth="1"/>
    <col min="12551" max="12551" width="13.140625" style="2" customWidth="1"/>
    <col min="12552" max="12552" width="10" style="2" customWidth="1"/>
    <col min="12553" max="12553" width="10.140625" style="2" customWidth="1"/>
    <col min="12554" max="12554" width="9.5703125" style="2" customWidth="1"/>
    <col min="12555" max="12555" width="9.85546875" style="2" customWidth="1"/>
    <col min="12556" max="12556" width="5.85546875" style="2" customWidth="1"/>
    <col min="12557" max="12557" width="5.5703125" style="2" customWidth="1"/>
    <col min="12558" max="12558" width="6.42578125" style="2" customWidth="1"/>
    <col min="12559" max="12559" width="3.42578125" style="2" customWidth="1"/>
    <col min="12560" max="12560" width="6.140625" style="2" customWidth="1"/>
    <col min="12561" max="12561" width="4.7109375" style="2" customWidth="1"/>
    <col min="12562" max="12562" width="6.140625" style="2" customWidth="1"/>
    <col min="12563" max="12563" width="5.140625" style="2" customWidth="1"/>
    <col min="12564" max="12564" width="6.28515625" style="2" customWidth="1"/>
    <col min="12565" max="12565" width="9.7109375" style="2" customWidth="1"/>
    <col min="12566" max="12566" width="8" style="2" customWidth="1"/>
    <col min="12567" max="12567" width="14" style="2" customWidth="1"/>
    <col min="12568" max="12568" width="6.5703125" style="2" customWidth="1"/>
    <col min="12569" max="12569" width="6.42578125" style="2" customWidth="1"/>
    <col min="12570" max="12570" width="5.42578125" style="2" customWidth="1"/>
    <col min="12571" max="12571" width="7.140625" style="2" customWidth="1"/>
    <col min="12572" max="12573" width="7.42578125" style="2" customWidth="1"/>
    <col min="12574" max="12575" width="5.85546875" style="2" customWidth="1"/>
    <col min="12576" max="12800" width="9.140625" style="2"/>
    <col min="12801" max="12801" width="3.42578125" style="2" customWidth="1"/>
    <col min="12802" max="12802" width="18.28515625" style="2" customWidth="1"/>
    <col min="12803" max="12803" width="6.7109375" style="2" customWidth="1"/>
    <col min="12804" max="12804" width="5.140625" style="2" customWidth="1"/>
    <col min="12805" max="12805" width="5.85546875" style="2" customWidth="1"/>
    <col min="12806" max="12806" width="5.7109375" style="2" customWidth="1"/>
    <col min="12807" max="12807" width="13.140625" style="2" customWidth="1"/>
    <col min="12808" max="12808" width="10" style="2" customWidth="1"/>
    <col min="12809" max="12809" width="10.140625" style="2" customWidth="1"/>
    <col min="12810" max="12810" width="9.5703125" style="2" customWidth="1"/>
    <col min="12811" max="12811" width="9.85546875" style="2" customWidth="1"/>
    <col min="12812" max="12812" width="5.85546875" style="2" customWidth="1"/>
    <col min="12813" max="12813" width="5.5703125" style="2" customWidth="1"/>
    <col min="12814" max="12814" width="6.42578125" style="2" customWidth="1"/>
    <col min="12815" max="12815" width="3.42578125" style="2" customWidth="1"/>
    <col min="12816" max="12816" width="6.140625" style="2" customWidth="1"/>
    <col min="12817" max="12817" width="4.7109375" style="2" customWidth="1"/>
    <col min="12818" max="12818" width="6.140625" style="2" customWidth="1"/>
    <col min="12819" max="12819" width="5.140625" style="2" customWidth="1"/>
    <col min="12820" max="12820" width="6.28515625" style="2" customWidth="1"/>
    <col min="12821" max="12821" width="9.7109375" style="2" customWidth="1"/>
    <col min="12822" max="12822" width="8" style="2" customWidth="1"/>
    <col min="12823" max="12823" width="14" style="2" customWidth="1"/>
    <col min="12824" max="12824" width="6.5703125" style="2" customWidth="1"/>
    <col min="12825" max="12825" width="6.42578125" style="2" customWidth="1"/>
    <col min="12826" max="12826" width="5.42578125" style="2" customWidth="1"/>
    <col min="12827" max="12827" width="7.140625" style="2" customWidth="1"/>
    <col min="12828" max="12829" width="7.42578125" style="2" customWidth="1"/>
    <col min="12830" max="12831" width="5.85546875" style="2" customWidth="1"/>
    <col min="12832" max="13056" width="9.140625" style="2"/>
    <col min="13057" max="13057" width="3.42578125" style="2" customWidth="1"/>
    <col min="13058" max="13058" width="18.28515625" style="2" customWidth="1"/>
    <col min="13059" max="13059" width="6.7109375" style="2" customWidth="1"/>
    <col min="13060" max="13060" width="5.140625" style="2" customWidth="1"/>
    <col min="13061" max="13061" width="5.85546875" style="2" customWidth="1"/>
    <col min="13062" max="13062" width="5.7109375" style="2" customWidth="1"/>
    <col min="13063" max="13063" width="13.140625" style="2" customWidth="1"/>
    <col min="13064" max="13064" width="10" style="2" customWidth="1"/>
    <col min="13065" max="13065" width="10.140625" style="2" customWidth="1"/>
    <col min="13066" max="13066" width="9.5703125" style="2" customWidth="1"/>
    <col min="13067" max="13067" width="9.85546875" style="2" customWidth="1"/>
    <col min="13068" max="13068" width="5.85546875" style="2" customWidth="1"/>
    <col min="13069" max="13069" width="5.5703125" style="2" customWidth="1"/>
    <col min="13070" max="13070" width="6.42578125" style="2" customWidth="1"/>
    <col min="13071" max="13071" width="3.42578125" style="2" customWidth="1"/>
    <col min="13072" max="13072" width="6.140625" style="2" customWidth="1"/>
    <col min="13073" max="13073" width="4.7109375" style="2" customWidth="1"/>
    <col min="13074" max="13074" width="6.140625" style="2" customWidth="1"/>
    <col min="13075" max="13075" width="5.140625" style="2" customWidth="1"/>
    <col min="13076" max="13076" width="6.28515625" style="2" customWidth="1"/>
    <col min="13077" max="13077" width="9.7109375" style="2" customWidth="1"/>
    <col min="13078" max="13078" width="8" style="2" customWidth="1"/>
    <col min="13079" max="13079" width="14" style="2" customWidth="1"/>
    <col min="13080" max="13080" width="6.5703125" style="2" customWidth="1"/>
    <col min="13081" max="13081" width="6.42578125" style="2" customWidth="1"/>
    <col min="13082" max="13082" width="5.42578125" style="2" customWidth="1"/>
    <col min="13083" max="13083" width="7.140625" style="2" customWidth="1"/>
    <col min="13084" max="13085" width="7.42578125" style="2" customWidth="1"/>
    <col min="13086" max="13087" width="5.85546875" style="2" customWidth="1"/>
    <col min="13088" max="13312" width="9.140625" style="2"/>
    <col min="13313" max="13313" width="3.42578125" style="2" customWidth="1"/>
    <col min="13314" max="13314" width="18.28515625" style="2" customWidth="1"/>
    <col min="13315" max="13315" width="6.7109375" style="2" customWidth="1"/>
    <col min="13316" max="13316" width="5.140625" style="2" customWidth="1"/>
    <col min="13317" max="13317" width="5.85546875" style="2" customWidth="1"/>
    <col min="13318" max="13318" width="5.7109375" style="2" customWidth="1"/>
    <col min="13319" max="13319" width="13.140625" style="2" customWidth="1"/>
    <col min="13320" max="13320" width="10" style="2" customWidth="1"/>
    <col min="13321" max="13321" width="10.140625" style="2" customWidth="1"/>
    <col min="13322" max="13322" width="9.5703125" style="2" customWidth="1"/>
    <col min="13323" max="13323" width="9.85546875" style="2" customWidth="1"/>
    <col min="13324" max="13324" width="5.85546875" style="2" customWidth="1"/>
    <col min="13325" max="13325" width="5.5703125" style="2" customWidth="1"/>
    <col min="13326" max="13326" width="6.42578125" style="2" customWidth="1"/>
    <col min="13327" max="13327" width="3.42578125" style="2" customWidth="1"/>
    <col min="13328" max="13328" width="6.140625" style="2" customWidth="1"/>
    <col min="13329" max="13329" width="4.7109375" style="2" customWidth="1"/>
    <col min="13330" max="13330" width="6.140625" style="2" customWidth="1"/>
    <col min="13331" max="13331" width="5.140625" style="2" customWidth="1"/>
    <col min="13332" max="13332" width="6.28515625" style="2" customWidth="1"/>
    <col min="13333" max="13333" width="9.7109375" style="2" customWidth="1"/>
    <col min="13334" max="13334" width="8" style="2" customWidth="1"/>
    <col min="13335" max="13335" width="14" style="2" customWidth="1"/>
    <col min="13336" max="13336" width="6.5703125" style="2" customWidth="1"/>
    <col min="13337" max="13337" width="6.42578125" style="2" customWidth="1"/>
    <col min="13338" max="13338" width="5.42578125" style="2" customWidth="1"/>
    <col min="13339" max="13339" width="7.140625" style="2" customWidth="1"/>
    <col min="13340" max="13341" width="7.42578125" style="2" customWidth="1"/>
    <col min="13342" max="13343" width="5.85546875" style="2" customWidth="1"/>
    <col min="13344" max="13568" width="9.140625" style="2"/>
    <col min="13569" max="13569" width="3.42578125" style="2" customWidth="1"/>
    <col min="13570" max="13570" width="18.28515625" style="2" customWidth="1"/>
    <col min="13571" max="13571" width="6.7109375" style="2" customWidth="1"/>
    <col min="13572" max="13572" width="5.140625" style="2" customWidth="1"/>
    <col min="13573" max="13573" width="5.85546875" style="2" customWidth="1"/>
    <col min="13574" max="13574" width="5.7109375" style="2" customWidth="1"/>
    <col min="13575" max="13575" width="13.140625" style="2" customWidth="1"/>
    <col min="13576" max="13576" width="10" style="2" customWidth="1"/>
    <col min="13577" max="13577" width="10.140625" style="2" customWidth="1"/>
    <col min="13578" max="13578" width="9.5703125" style="2" customWidth="1"/>
    <col min="13579" max="13579" width="9.85546875" style="2" customWidth="1"/>
    <col min="13580" max="13580" width="5.85546875" style="2" customWidth="1"/>
    <col min="13581" max="13581" width="5.5703125" style="2" customWidth="1"/>
    <col min="13582" max="13582" width="6.42578125" style="2" customWidth="1"/>
    <col min="13583" max="13583" width="3.42578125" style="2" customWidth="1"/>
    <col min="13584" max="13584" width="6.140625" style="2" customWidth="1"/>
    <col min="13585" max="13585" width="4.7109375" style="2" customWidth="1"/>
    <col min="13586" max="13586" width="6.140625" style="2" customWidth="1"/>
    <col min="13587" max="13587" width="5.140625" style="2" customWidth="1"/>
    <col min="13588" max="13588" width="6.28515625" style="2" customWidth="1"/>
    <col min="13589" max="13589" width="9.7109375" style="2" customWidth="1"/>
    <col min="13590" max="13590" width="8" style="2" customWidth="1"/>
    <col min="13591" max="13591" width="14" style="2" customWidth="1"/>
    <col min="13592" max="13592" width="6.5703125" style="2" customWidth="1"/>
    <col min="13593" max="13593" width="6.42578125" style="2" customWidth="1"/>
    <col min="13594" max="13594" width="5.42578125" style="2" customWidth="1"/>
    <col min="13595" max="13595" width="7.140625" style="2" customWidth="1"/>
    <col min="13596" max="13597" width="7.42578125" style="2" customWidth="1"/>
    <col min="13598" max="13599" width="5.85546875" style="2" customWidth="1"/>
    <col min="13600" max="13824" width="9.140625" style="2"/>
    <col min="13825" max="13825" width="3.42578125" style="2" customWidth="1"/>
    <col min="13826" max="13826" width="18.28515625" style="2" customWidth="1"/>
    <col min="13827" max="13827" width="6.7109375" style="2" customWidth="1"/>
    <col min="13828" max="13828" width="5.140625" style="2" customWidth="1"/>
    <col min="13829" max="13829" width="5.85546875" style="2" customWidth="1"/>
    <col min="13830" max="13830" width="5.7109375" style="2" customWidth="1"/>
    <col min="13831" max="13831" width="13.140625" style="2" customWidth="1"/>
    <col min="13832" max="13832" width="10" style="2" customWidth="1"/>
    <col min="13833" max="13833" width="10.140625" style="2" customWidth="1"/>
    <col min="13834" max="13834" width="9.5703125" style="2" customWidth="1"/>
    <col min="13835" max="13835" width="9.85546875" style="2" customWidth="1"/>
    <col min="13836" max="13836" width="5.85546875" style="2" customWidth="1"/>
    <col min="13837" max="13837" width="5.5703125" style="2" customWidth="1"/>
    <col min="13838" max="13838" width="6.42578125" style="2" customWidth="1"/>
    <col min="13839" max="13839" width="3.42578125" style="2" customWidth="1"/>
    <col min="13840" max="13840" width="6.140625" style="2" customWidth="1"/>
    <col min="13841" max="13841" width="4.7109375" style="2" customWidth="1"/>
    <col min="13842" max="13842" width="6.140625" style="2" customWidth="1"/>
    <col min="13843" max="13843" width="5.140625" style="2" customWidth="1"/>
    <col min="13844" max="13844" width="6.28515625" style="2" customWidth="1"/>
    <col min="13845" max="13845" width="9.7109375" style="2" customWidth="1"/>
    <col min="13846" max="13846" width="8" style="2" customWidth="1"/>
    <col min="13847" max="13847" width="14" style="2" customWidth="1"/>
    <col min="13848" max="13848" width="6.5703125" style="2" customWidth="1"/>
    <col min="13849" max="13849" width="6.42578125" style="2" customWidth="1"/>
    <col min="13850" max="13850" width="5.42578125" style="2" customWidth="1"/>
    <col min="13851" max="13851" width="7.140625" style="2" customWidth="1"/>
    <col min="13852" max="13853" width="7.42578125" style="2" customWidth="1"/>
    <col min="13854" max="13855" width="5.85546875" style="2" customWidth="1"/>
    <col min="13856" max="14080" width="9.140625" style="2"/>
    <col min="14081" max="14081" width="3.42578125" style="2" customWidth="1"/>
    <col min="14082" max="14082" width="18.28515625" style="2" customWidth="1"/>
    <col min="14083" max="14083" width="6.7109375" style="2" customWidth="1"/>
    <col min="14084" max="14084" width="5.140625" style="2" customWidth="1"/>
    <col min="14085" max="14085" width="5.85546875" style="2" customWidth="1"/>
    <col min="14086" max="14086" width="5.7109375" style="2" customWidth="1"/>
    <col min="14087" max="14087" width="13.140625" style="2" customWidth="1"/>
    <col min="14088" max="14088" width="10" style="2" customWidth="1"/>
    <col min="14089" max="14089" width="10.140625" style="2" customWidth="1"/>
    <col min="14090" max="14090" width="9.5703125" style="2" customWidth="1"/>
    <col min="14091" max="14091" width="9.85546875" style="2" customWidth="1"/>
    <col min="14092" max="14092" width="5.85546875" style="2" customWidth="1"/>
    <col min="14093" max="14093" width="5.5703125" style="2" customWidth="1"/>
    <col min="14094" max="14094" width="6.42578125" style="2" customWidth="1"/>
    <col min="14095" max="14095" width="3.42578125" style="2" customWidth="1"/>
    <col min="14096" max="14096" width="6.140625" style="2" customWidth="1"/>
    <col min="14097" max="14097" width="4.7109375" style="2" customWidth="1"/>
    <col min="14098" max="14098" width="6.140625" style="2" customWidth="1"/>
    <col min="14099" max="14099" width="5.140625" style="2" customWidth="1"/>
    <col min="14100" max="14100" width="6.28515625" style="2" customWidth="1"/>
    <col min="14101" max="14101" width="9.7109375" style="2" customWidth="1"/>
    <col min="14102" max="14102" width="8" style="2" customWidth="1"/>
    <col min="14103" max="14103" width="14" style="2" customWidth="1"/>
    <col min="14104" max="14104" width="6.5703125" style="2" customWidth="1"/>
    <col min="14105" max="14105" width="6.42578125" style="2" customWidth="1"/>
    <col min="14106" max="14106" width="5.42578125" style="2" customWidth="1"/>
    <col min="14107" max="14107" width="7.140625" style="2" customWidth="1"/>
    <col min="14108" max="14109" width="7.42578125" style="2" customWidth="1"/>
    <col min="14110" max="14111" width="5.85546875" style="2" customWidth="1"/>
    <col min="14112" max="14336" width="9.140625" style="2"/>
    <col min="14337" max="14337" width="3.42578125" style="2" customWidth="1"/>
    <col min="14338" max="14338" width="18.28515625" style="2" customWidth="1"/>
    <col min="14339" max="14339" width="6.7109375" style="2" customWidth="1"/>
    <col min="14340" max="14340" width="5.140625" style="2" customWidth="1"/>
    <col min="14341" max="14341" width="5.85546875" style="2" customWidth="1"/>
    <col min="14342" max="14342" width="5.7109375" style="2" customWidth="1"/>
    <col min="14343" max="14343" width="13.140625" style="2" customWidth="1"/>
    <col min="14344" max="14344" width="10" style="2" customWidth="1"/>
    <col min="14345" max="14345" width="10.140625" style="2" customWidth="1"/>
    <col min="14346" max="14346" width="9.5703125" style="2" customWidth="1"/>
    <col min="14347" max="14347" width="9.85546875" style="2" customWidth="1"/>
    <col min="14348" max="14348" width="5.85546875" style="2" customWidth="1"/>
    <col min="14349" max="14349" width="5.5703125" style="2" customWidth="1"/>
    <col min="14350" max="14350" width="6.42578125" style="2" customWidth="1"/>
    <col min="14351" max="14351" width="3.42578125" style="2" customWidth="1"/>
    <col min="14352" max="14352" width="6.140625" style="2" customWidth="1"/>
    <col min="14353" max="14353" width="4.7109375" style="2" customWidth="1"/>
    <col min="14354" max="14354" width="6.140625" style="2" customWidth="1"/>
    <col min="14355" max="14355" width="5.140625" style="2" customWidth="1"/>
    <col min="14356" max="14356" width="6.28515625" style="2" customWidth="1"/>
    <col min="14357" max="14357" width="9.7109375" style="2" customWidth="1"/>
    <col min="14358" max="14358" width="8" style="2" customWidth="1"/>
    <col min="14359" max="14359" width="14" style="2" customWidth="1"/>
    <col min="14360" max="14360" width="6.5703125" style="2" customWidth="1"/>
    <col min="14361" max="14361" width="6.42578125" style="2" customWidth="1"/>
    <col min="14362" max="14362" width="5.42578125" style="2" customWidth="1"/>
    <col min="14363" max="14363" width="7.140625" style="2" customWidth="1"/>
    <col min="14364" max="14365" width="7.42578125" style="2" customWidth="1"/>
    <col min="14366" max="14367" width="5.85546875" style="2" customWidth="1"/>
    <col min="14368" max="14592" width="9.140625" style="2"/>
    <col min="14593" max="14593" width="3.42578125" style="2" customWidth="1"/>
    <col min="14594" max="14594" width="18.28515625" style="2" customWidth="1"/>
    <col min="14595" max="14595" width="6.7109375" style="2" customWidth="1"/>
    <col min="14596" max="14596" width="5.140625" style="2" customWidth="1"/>
    <col min="14597" max="14597" width="5.85546875" style="2" customWidth="1"/>
    <col min="14598" max="14598" width="5.7109375" style="2" customWidth="1"/>
    <col min="14599" max="14599" width="13.140625" style="2" customWidth="1"/>
    <col min="14600" max="14600" width="10" style="2" customWidth="1"/>
    <col min="14601" max="14601" width="10.140625" style="2" customWidth="1"/>
    <col min="14602" max="14602" width="9.5703125" style="2" customWidth="1"/>
    <col min="14603" max="14603" width="9.85546875" style="2" customWidth="1"/>
    <col min="14604" max="14604" width="5.85546875" style="2" customWidth="1"/>
    <col min="14605" max="14605" width="5.5703125" style="2" customWidth="1"/>
    <col min="14606" max="14606" width="6.42578125" style="2" customWidth="1"/>
    <col min="14607" max="14607" width="3.42578125" style="2" customWidth="1"/>
    <col min="14608" max="14608" width="6.140625" style="2" customWidth="1"/>
    <col min="14609" max="14609" width="4.7109375" style="2" customWidth="1"/>
    <col min="14610" max="14610" width="6.140625" style="2" customWidth="1"/>
    <col min="14611" max="14611" width="5.140625" style="2" customWidth="1"/>
    <col min="14612" max="14612" width="6.28515625" style="2" customWidth="1"/>
    <col min="14613" max="14613" width="9.7109375" style="2" customWidth="1"/>
    <col min="14614" max="14614" width="8" style="2" customWidth="1"/>
    <col min="14615" max="14615" width="14" style="2" customWidth="1"/>
    <col min="14616" max="14616" width="6.5703125" style="2" customWidth="1"/>
    <col min="14617" max="14617" width="6.42578125" style="2" customWidth="1"/>
    <col min="14618" max="14618" width="5.42578125" style="2" customWidth="1"/>
    <col min="14619" max="14619" width="7.140625" style="2" customWidth="1"/>
    <col min="14620" max="14621" width="7.42578125" style="2" customWidth="1"/>
    <col min="14622" max="14623" width="5.85546875" style="2" customWidth="1"/>
    <col min="14624" max="14848" width="9.140625" style="2"/>
    <col min="14849" max="14849" width="3.42578125" style="2" customWidth="1"/>
    <col min="14850" max="14850" width="18.28515625" style="2" customWidth="1"/>
    <col min="14851" max="14851" width="6.7109375" style="2" customWidth="1"/>
    <col min="14852" max="14852" width="5.140625" style="2" customWidth="1"/>
    <col min="14853" max="14853" width="5.85546875" style="2" customWidth="1"/>
    <col min="14854" max="14854" width="5.7109375" style="2" customWidth="1"/>
    <col min="14855" max="14855" width="13.140625" style="2" customWidth="1"/>
    <col min="14856" max="14856" width="10" style="2" customWidth="1"/>
    <col min="14857" max="14857" width="10.140625" style="2" customWidth="1"/>
    <col min="14858" max="14858" width="9.5703125" style="2" customWidth="1"/>
    <col min="14859" max="14859" width="9.85546875" style="2" customWidth="1"/>
    <col min="14860" max="14860" width="5.85546875" style="2" customWidth="1"/>
    <col min="14861" max="14861" width="5.5703125" style="2" customWidth="1"/>
    <col min="14862" max="14862" width="6.42578125" style="2" customWidth="1"/>
    <col min="14863" max="14863" width="3.42578125" style="2" customWidth="1"/>
    <col min="14864" max="14864" width="6.140625" style="2" customWidth="1"/>
    <col min="14865" max="14865" width="4.7109375" style="2" customWidth="1"/>
    <col min="14866" max="14866" width="6.140625" style="2" customWidth="1"/>
    <col min="14867" max="14867" width="5.140625" style="2" customWidth="1"/>
    <col min="14868" max="14868" width="6.28515625" style="2" customWidth="1"/>
    <col min="14869" max="14869" width="9.7109375" style="2" customWidth="1"/>
    <col min="14870" max="14870" width="8" style="2" customWidth="1"/>
    <col min="14871" max="14871" width="14" style="2" customWidth="1"/>
    <col min="14872" max="14872" width="6.5703125" style="2" customWidth="1"/>
    <col min="14873" max="14873" width="6.42578125" style="2" customWidth="1"/>
    <col min="14874" max="14874" width="5.42578125" style="2" customWidth="1"/>
    <col min="14875" max="14875" width="7.140625" style="2" customWidth="1"/>
    <col min="14876" max="14877" width="7.42578125" style="2" customWidth="1"/>
    <col min="14878" max="14879" width="5.85546875" style="2" customWidth="1"/>
    <col min="14880" max="15104" width="9.140625" style="2"/>
    <col min="15105" max="15105" width="3.42578125" style="2" customWidth="1"/>
    <col min="15106" max="15106" width="18.28515625" style="2" customWidth="1"/>
    <col min="15107" max="15107" width="6.7109375" style="2" customWidth="1"/>
    <col min="15108" max="15108" width="5.140625" style="2" customWidth="1"/>
    <col min="15109" max="15109" width="5.85546875" style="2" customWidth="1"/>
    <col min="15110" max="15110" width="5.7109375" style="2" customWidth="1"/>
    <col min="15111" max="15111" width="13.140625" style="2" customWidth="1"/>
    <col min="15112" max="15112" width="10" style="2" customWidth="1"/>
    <col min="15113" max="15113" width="10.140625" style="2" customWidth="1"/>
    <col min="15114" max="15114" width="9.5703125" style="2" customWidth="1"/>
    <col min="15115" max="15115" width="9.85546875" style="2" customWidth="1"/>
    <col min="15116" max="15116" width="5.85546875" style="2" customWidth="1"/>
    <col min="15117" max="15117" width="5.5703125" style="2" customWidth="1"/>
    <col min="15118" max="15118" width="6.42578125" style="2" customWidth="1"/>
    <col min="15119" max="15119" width="3.42578125" style="2" customWidth="1"/>
    <col min="15120" max="15120" width="6.140625" style="2" customWidth="1"/>
    <col min="15121" max="15121" width="4.7109375" style="2" customWidth="1"/>
    <col min="15122" max="15122" width="6.140625" style="2" customWidth="1"/>
    <col min="15123" max="15123" width="5.140625" style="2" customWidth="1"/>
    <col min="15124" max="15124" width="6.28515625" style="2" customWidth="1"/>
    <col min="15125" max="15125" width="9.7109375" style="2" customWidth="1"/>
    <col min="15126" max="15126" width="8" style="2" customWidth="1"/>
    <col min="15127" max="15127" width="14" style="2" customWidth="1"/>
    <col min="15128" max="15128" width="6.5703125" style="2" customWidth="1"/>
    <col min="15129" max="15129" width="6.42578125" style="2" customWidth="1"/>
    <col min="15130" max="15130" width="5.42578125" style="2" customWidth="1"/>
    <col min="15131" max="15131" width="7.140625" style="2" customWidth="1"/>
    <col min="15132" max="15133" width="7.42578125" style="2" customWidth="1"/>
    <col min="15134" max="15135" width="5.85546875" style="2" customWidth="1"/>
    <col min="15136" max="15360" width="9.140625" style="2"/>
    <col min="15361" max="15361" width="3.42578125" style="2" customWidth="1"/>
    <col min="15362" max="15362" width="18.28515625" style="2" customWidth="1"/>
    <col min="15363" max="15363" width="6.7109375" style="2" customWidth="1"/>
    <col min="15364" max="15364" width="5.140625" style="2" customWidth="1"/>
    <col min="15365" max="15365" width="5.85546875" style="2" customWidth="1"/>
    <col min="15366" max="15366" width="5.7109375" style="2" customWidth="1"/>
    <col min="15367" max="15367" width="13.140625" style="2" customWidth="1"/>
    <col min="15368" max="15368" width="10" style="2" customWidth="1"/>
    <col min="15369" max="15369" width="10.140625" style="2" customWidth="1"/>
    <col min="15370" max="15370" width="9.5703125" style="2" customWidth="1"/>
    <col min="15371" max="15371" width="9.85546875" style="2" customWidth="1"/>
    <col min="15372" max="15372" width="5.85546875" style="2" customWidth="1"/>
    <col min="15373" max="15373" width="5.5703125" style="2" customWidth="1"/>
    <col min="15374" max="15374" width="6.42578125" style="2" customWidth="1"/>
    <col min="15375" max="15375" width="3.42578125" style="2" customWidth="1"/>
    <col min="15376" max="15376" width="6.140625" style="2" customWidth="1"/>
    <col min="15377" max="15377" width="4.7109375" style="2" customWidth="1"/>
    <col min="15378" max="15378" width="6.140625" style="2" customWidth="1"/>
    <col min="15379" max="15379" width="5.140625" style="2" customWidth="1"/>
    <col min="15380" max="15380" width="6.28515625" style="2" customWidth="1"/>
    <col min="15381" max="15381" width="9.7109375" style="2" customWidth="1"/>
    <col min="15382" max="15382" width="8" style="2" customWidth="1"/>
    <col min="15383" max="15383" width="14" style="2" customWidth="1"/>
    <col min="15384" max="15384" width="6.5703125" style="2" customWidth="1"/>
    <col min="15385" max="15385" width="6.42578125" style="2" customWidth="1"/>
    <col min="15386" max="15386" width="5.42578125" style="2" customWidth="1"/>
    <col min="15387" max="15387" width="7.140625" style="2" customWidth="1"/>
    <col min="15388" max="15389" width="7.42578125" style="2" customWidth="1"/>
    <col min="15390" max="15391" width="5.85546875" style="2" customWidth="1"/>
    <col min="15392" max="15616" width="9.140625" style="2"/>
    <col min="15617" max="15617" width="3.42578125" style="2" customWidth="1"/>
    <col min="15618" max="15618" width="18.28515625" style="2" customWidth="1"/>
    <col min="15619" max="15619" width="6.7109375" style="2" customWidth="1"/>
    <col min="15620" max="15620" width="5.140625" style="2" customWidth="1"/>
    <col min="15621" max="15621" width="5.85546875" style="2" customWidth="1"/>
    <col min="15622" max="15622" width="5.7109375" style="2" customWidth="1"/>
    <col min="15623" max="15623" width="13.140625" style="2" customWidth="1"/>
    <col min="15624" max="15624" width="10" style="2" customWidth="1"/>
    <col min="15625" max="15625" width="10.140625" style="2" customWidth="1"/>
    <col min="15626" max="15626" width="9.5703125" style="2" customWidth="1"/>
    <col min="15627" max="15627" width="9.85546875" style="2" customWidth="1"/>
    <col min="15628" max="15628" width="5.85546875" style="2" customWidth="1"/>
    <col min="15629" max="15629" width="5.5703125" style="2" customWidth="1"/>
    <col min="15630" max="15630" width="6.42578125" style="2" customWidth="1"/>
    <col min="15631" max="15631" width="3.42578125" style="2" customWidth="1"/>
    <col min="15632" max="15632" width="6.140625" style="2" customWidth="1"/>
    <col min="15633" max="15633" width="4.7109375" style="2" customWidth="1"/>
    <col min="15634" max="15634" width="6.140625" style="2" customWidth="1"/>
    <col min="15635" max="15635" width="5.140625" style="2" customWidth="1"/>
    <col min="15636" max="15636" width="6.28515625" style="2" customWidth="1"/>
    <col min="15637" max="15637" width="9.7109375" style="2" customWidth="1"/>
    <col min="15638" max="15638" width="8" style="2" customWidth="1"/>
    <col min="15639" max="15639" width="14" style="2" customWidth="1"/>
    <col min="15640" max="15640" width="6.5703125" style="2" customWidth="1"/>
    <col min="15641" max="15641" width="6.42578125" style="2" customWidth="1"/>
    <col min="15642" max="15642" width="5.42578125" style="2" customWidth="1"/>
    <col min="15643" max="15643" width="7.140625" style="2" customWidth="1"/>
    <col min="15644" max="15645" width="7.42578125" style="2" customWidth="1"/>
    <col min="15646" max="15647" width="5.85546875" style="2" customWidth="1"/>
    <col min="15648" max="15872" width="9.140625" style="2"/>
    <col min="15873" max="15873" width="3.42578125" style="2" customWidth="1"/>
    <col min="15874" max="15874" width="18.28515625" style="2" customWidth="1"/>
    <col min="15875" max="15875" width="6.7109375" style="2" customWidth="1"/>
    <col min="15876" max="15876" width="5.140625" style="2" customWidth="1"/>
    <col min="15877" max="15877" width="5.85546875" style="2" customWidth="1"/>
    <col min="15878" max="15878" width="5.7109375" style="2" customWidth="1"/>
    <col min="15879" max="15879" width="13.140625" style="2" customWidth="1"/>
    <col min="15880" max="15880" width="10" style="2" customWidth="1"/>
    <col min="15881" max="15881" width="10.140625" style="2" customWidth="1"/>
    <col min="15882" max="15882" width="9.5703125" style="2" customWidth="1"/>
    <col min="15883" max="15883" width="9.85546875" style="2" customWidth="1"/>
    <col min="15884" max="15884" width="5.85546875" style="2" customWidth="1"/>
    <col min="15885" max="15885" width="5.5703125" style="2" customWidth="1"/>
    <col min="15886" max="15886" width="6.42578125" style="2" customWidth="1"/>
    <col min="15887" max="15887" width="3.42578125" style="2" customWidth="1"/>
    <col min="15888" max="15888" width="6.140625" style="2" customWidth="1"/>
    <col min="15889" max="15889" width="4.7109375" style="2" customWidth="1"/>
    <col min="15890" max="15890" width="6.140625" style="2" customWidth="1"/>
    <col min="15891" max="15891" width="5.140625" style="2" customWidth="1"/>
    <col min="15892" max="15892" width="6.28515625" style="2" customWidth="1"/>
    <col min="15893" max="15893" width="9.7109375" style="2" customWidth="1"/>
    <col min="15894" max="15894" width="8" style="2" customWidth="1"/>
    <col min="15895" max="15895" width="14" style="2" customWidth="1"/>
    <col min="15896" max="15896" width="6.5703125" style="2" customWidth="1"/>
    <col min="15897" max="15897" width="6.42578125" style="2" customWidth="1"/>
    <col min="15898" max="15898" width="5.42578125" style="2" customWidth="1"/>
    <col min="15899" max="15899" width="7.140625" style="2" customWidth="1"/>
    <col min="15900" max="15901" width="7.42578125" style="2" customWidth="1"/>
    <col min="15902" max="15903" width="5.85546875" style="2" customWidth="1"/>
    <col min="15904" max="16128" width="9.140625" style="2"/>
    <col min="16129" max="16129" width="3.42578125" style="2" customWidth="1"/>
    <col min="16130" max="16130" width="18.28515625" style="2" customWidth="1"/>
    <col min="16131" max="16131" width="6.7109375" style="2" customWidth="1"/>
    <col min="16132" max="16132" width="5.140625" style="2" customWidth="1"/>
    <col min="16133" max="16133" width="5.85546875" style="2" customWidth="1"/>
    <col min="16134" max="16134" width="5.7109375" style="2" customWidth="1"/>
    <col min="16135" max="16135" width="13.140625" style="2" customWidth="1"/>
    <col min="16136" max="16136" width="10" style="2" customWidth="1"/>
    <col min="16137" max="16137" width="10.140625" style="2" customWidth="1"/>
    <col min="16138" max="16138" width="9.5703125" style="2" customWidth="1"/>
    <col min="16139" max="16139" width="9.85546875" style="2" customWidth="1"/>
    <col min="16140" max="16140" width="5.85546875" style="2" customWidth="1"/>
    <col min="16141" max="16141" width="5.5703125" style="2" customWidth="1"/>
    <col min="16142" max="16142" width="6.42578125" style="2" customWidth="1"/>
    <col min="16143" max="16143" width="3.42578125" style="2" customWidth="1"/>
    <col min="16144" max="16144" width="6.140625" style="2" customWidth="1"/>
    <col min="16145" max="16145" width="4.7109375" style="2" customWidth="1"/>
    <col min="16146" max="16146" width="6.140625" style="2" customWidth="1"/>
    <col min="16147" max="16147" width="5.140625" style="2" customWidth="1"/>
    <col min="16148" max="16148" width="6.28515625" style="2" customWidth="1"/>
    <col min="16149" max="16149" width="9.7109375" style="2" customWidth="1"/>
    <col min="16150" max="16150" width="8" style="2" customWidth="1"/>
    <col min="16151" max="16151" width="14" style="2" customWidth="1"/>
    <col min="16152" max="16152" width="6.5703125" style="2" customWidth="1"/>
    <col min="16153" max="16153" width="6.42578125" style="2" customWidth="1"/>
    <col min="16154" max="16154" width="5.42578125" style="2" customWidth="1"/>
    <col min="16155" max="16155" width="7.140625" style="2" customWidth="1"/>
    <col min="16156" max="16157" width="7.42578125" style="2" customWidth="1"/>
    <col min="16158" max="16159" width="5.85546875" style="2" customWidth="1"/>
    <col min="16160" max="16384" width="9.140625" style="2"/>
  </cols>
  <sheetData>
    <row r="1" spans="1:32" ht="6.75" customHeight="1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Q1" s="279"/>
      <c r="R1" s="279"/>
      <c r="S1" s="279"/>
      <c r="T1" s="279"/>
      <c r="U1" s="279"/>
      <c r="AB1" s="452"/>
      <c r="AC1" s="515"/>
      <c r="AD1" s="515"/>
      <c r="AE1" s="515"/>
      <c r="AF1" s="450">
        <v>18</v>
      </c>
    </row>
    <row r="2" spans="1:32" ht="30.75" customHeight="1">
      <c r="B2" s="280" t="s">
        <v>416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450"/>
    </row>
    <row r="3" spans="1:32" ht="8.25" customHeight="1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450"/>
    </row>
    <row r="4" spans="1:32" ht="16.5" customHeight="1">
      <c r="A4" s="516" t="s">
        <v>417</v>
      </c>
      <c r="B4" s="448" t="s">
        <v>418</v>
      </c>
      <c r="C4" s="482" t="s">
        <v>419</v>
      </c>
      <c r="D4" s="483"/>
      <c r="E4" s="483"/>
      <c r="F4" s="484"/>
      <c r="G4" s="482" t="s">
        <v>420</v>
      </c>
      <c r="H4" s="483"/>
      <c r="I4" s="483"/>
      <c r="J4" s="483"/>
      <c r="K4" s="483"/>
      <c r="L4" s="484"/>
      <c r="M4" s="482" t="s">
        <v>421</v>
      </c>
      <c r="N4" s="483"/>
      <c r="O4" s="483"/>
      <c r="P4" s="484"/>
      <c r="Q4" s="506" t="s">
        <v>422</v>
      </c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7"/>
      <c r="AF4" s="450"/>
    </row>
    <row r="5" spans="1:32" ht="39.75" customHeight="1">
      <c r="A5" s="517"/>
      <c r="B5" s="449"/>
      <c r="C5" s="485"/>
      <c r="D5" s="486"/>
      <c r="E5" s="486"/>
      <c r="F5" s="487"/>
      <c r="G5" s="485"/>
      <c r="H5" s="486"/>
      <c r="I5" s="486"/>
      <c r="J5" s="486"/>
      <c r="K5" s="486"/>
      <c r="L5" s="487"/>
      <c r="M5" s="485"/>
      <c r="N5" s="486"/>
      <c r="O5" s="486"/>
      <c r="P5" s="487"/>
      <c r="Q5" s="459" t="s">
        <v>423</v>
      </c>
      <c r="R5" s="490"/>
      <c r="S5" s="460"/>
      <c r="T5" s="459" t="s">
        <v>424</v>
      </c>
      <c r="U5" s="490"/>
      <c r="V5" s="460"/>
      <c r="W5" s="459" t="s">
        <v>40</v>
      </c>
      <c r="X5" s="490"/>
      <c r="Y5" s="460"/>
      <c r="Z5" s="506" t="s">
        <v>425</v>
      </c>
      <c r="AA5" s="508"/>
      <c r="AB5" s="507"/>
      <c r="AC5" s="506" t="s">
        <v>426</v>
      </c>
      <c r="AD5" s="508"/>
      <c r="AE5" s="507"/>
      <c r="AF5" s="450"/>
    </row>
    <row r="6" spans="1:32" ht="9.75" customHeight="1">
      <c r="A6" s="282">
        <v>1</v>
      </c>
      <c r="B6" s="283">
        <v>2</v>
      </c>
      <c r="C6" s="518">
        <v>3</v>
      </c>
      <c r="D6" s="519"/>
      <c r="E6" s="519"/>
      <c r="F6" s="520"/>
      <c r="G6" s="518">
        <v>4</v>
      </c>
      <c r="H6" s="519"/>
      <c r="I6" s="519"/>
      <c r="J6" s="519"/>
      <c r="K6" s="519"/>
      <c r="L6" s="520"/>
      <c r="M6" s="518">
        <v>5</v>
      </c>
      <c r="N6" s="519"/>
      <c r="O6" s="519"/>
      <c r="P6" s="520"/>
      <c r="Q6" s="518">
        <v>6</v>
      </c>
      <c r="R6" s="519"/>
      <c r="S6" s="520"/>
      <c r="T6" s="518">
        <v>7</v>
      </c>
      <c r="U6" s="519"/>
      <c r="V6" s="520"/>
      <c r="W6" s="521">
        <v>8</v>
      </c>
      <c r="X6" s="522"/>
      <c r="Y6" s="523"/>
      <c r="Z6" s="521">
        <v>9</v>
      </c>
      <c r="AA6" s="522"/>
      <c r="AB6" s="523"/>
      <c r="AC6" s="521">
        <v>10</v>
      </c>
      <c r="AD6" s="522"/>
      <c r="AE6" s="523"/>
      <c r="AF6" s="450"/>
    </row>
    <row r="7" spans="1:32" ht="32.25" customHeight="1">
      <c r="A7" s="284">
        <v>1</v>
      </c>
      <c r="B7" s="285"/>
      <c r="C7" s="524"/>
      <c r="D7" s="525"/>
      <c r="E7" s="525"/>
      <c r="F7" s="526"/>
      <c r="G7" s="527"/>
      <c r="H7" s="528"/>
      <c r="I7" s="528"/>
      <c r="J7" s="528"/>
      <c r="K7" s="528"/>
      <c r="L7" s="529"/>
      <c r="M7" s="530"/>
      <c r="N7" s="531"/>
      <c r="O7" s="531"/>
      <c r="P7" s="532"/>
      <c r="Q7" s="530"/>
      <c r="R7" s="531"/>
      <c r="S7" s="532"/>
      <c r="T7" s="530"/>
      <c r="U7" s="531"/>
      <c r="V7" s="532"/>
      <c r="W7" s="530"/>
      <c r="X7" s="531"/>
      <c r="Y7" s="532"/>
      <c r="Z7" s="530"/>
      <c r="AA7" s="531"/>
      <c r="AB7" s="532"/>
      <c r="AC7" s="530"/>
      <c r="AD7" s="531"/>
      <c r="AE7" s="532"/>
      <c r="AF7" s="450"/>
    </row>
    <row r="8" spans="1:32" ht="17.25" customHeight="1">
      <c r="A8" s="284"/>
      <c r="B8" s="285"/>
      <c r="C8" s="524"/>
      <c r="D8" s="525"/>
      <c r="E8" s="525"/>
      <c r="F8" s="526"/>
      <c r="G8" s="527"/>
      <c r="H8" s="528"/>
      <c r="I8" s="528"/>
      <c r="J8" s="528"/>
      <c r="K8" s="528"/>
      <c r="L8" s="529"/>
      <c r="M8" s="530"/>
      <c r="N8" s="531"/>
      <c r="O8" s="531"/>
      <c r="P8" s="532"/>
      <c r="Q8" s="530"/>
      <c r="R8" s="531"/>
      <c r="S8" s="532"/>
      <c r="T8" s="530"/>
      <c r="U8" s="531"/>
      <c r="V8" s="532"/>
      <c r="W8" s="530"/>
      <c r="X8" s="531"/>
      <c r="Y8" s="532"/>
      <c r="Z8" s="530"/>
      <c r="AA8" s="531"/>
      <c r="AB8" s="532"/>
      <c r="AC8" s="530"/>
      <c r="AD8" s="531"/>
      <c r="AE8" s="532"/>
      <c r="AF8" s="450"/>
    </row>
    <row r="9" spans="1:32" ht="17.25" customHeight="1">
      <c r="A9" s="284"/>
      <c r="B9" s="285"/>
      <c r="C9" s="524"/>
      <c r="D9" s="525"/>
      <c r="E9" s="525"/>
      <c r="F9" s="526"/>
      <c r="G9" s="527"/>
      <c r="H9" s="528"/>
      <c r="I9" s="528"/>
      <c r="J9" s="528"/>
      <c r="K9" s="528"/>
      <c r="L9" s="529"/>
      <c r="M9" s="530"/>
      <c r="N9" s="531"/>
      <c r="O9" s="531"/>
      <c r="P9" s="532"/>
      <c r="Q9" s="530"/>
      <c r="R9" s="531"/>
      <c r="S9" s="532"/>
      <c r="T9" s="530"/>
      <c r="U9" s="531"/>
      <c r="V9" s="532"/>
      <c r="W9" s="530"/>
      <c r="X9" s="531"/>
      <c r="Y9" s="532"/>
      <c r="Z9" s="530"/>
      <c r="AA9" s="531"/>
      <c r="AB9" s="532"/>
      <c r="AC9" s="530"/>
      <c r="AD9" s="531"/>
      <c r="AE9" s="532"/>
      <c r="AF9" s="450"/>
    </row>
    <row r="10" spans="1:32" ht="18.75" customHeight="1">
      <c r="A10" s="284"/>
      <c r="B10" s="285"/>
      <c r="C10" s="524"/>
      <c r="D10" s="525"/>
      <c r="E10" s="525"/>
      <c r="F10" s="526"/>
      <c r="G10" s="527"/>
      <c r="H10" s="528"/>
      <c r="I10" s="528"/>
      <c r="J10" s="528"/>
      <c r="K10" s="528"/>
      <c r="L10" s="529"/>
      <c r="M10" s="530"/>
      <c r="N10" s="531"/>
      <c r="O10" s="531"/>
      <c r="P10" s="532"/>
      <c r="Q10" s="530"/>
      <c r="R10" s="531"/>
      <c r="S10" s="532"/>
      <c r="T10" s="530"/>
      <c r="U10" s="531"/>
      <c r="V10" s="532"/>
      <c r="W10" s="530"/>
      <c r="X10" s="531"/>
      <c r="Y10" s="532"/>
      <c r="Z10" s="530"/>
      <c r="AA10" s="531"/>
      <c r="AB10" s="532"/>
      <c r="AC10" s="530"/>
      <c r="AD10" s="531"/>
      <c r="AE10" s="532"/>
      <c r="AF10" s="450"/>
    </row>
    <row r="11" spans="1:32" ht="20.100000000000001" customHeight="1">
      <c r="A11" s="533"/>
      <c r="B11" s="534"/>
      <c r="C11" s="534"/>
      <c r="D11" s="534"/>
      <c r="E11" s="534"/>
      <c r="F11" s="534"/>
      <c r="G11" s="534"/>
      <c r="H11" s="534"/>
      <c r="I11" s="534"/>
      <c r="J11" s="534"/>
      <c r="K11" s="534"/>
      <c r="L11" s="535"/>
      <c r="M11" s="536"/>
      <c r="N11" s="537"/>
      <c r="O11" s="537"/>
      <c r="P11" s="538"/>
      <c r="Q11" s="536"/>
      <c r="R11" s="537"/>
      <c r="S11" s="538"/>
      <c r="T11" s="536"/>
      <c r="U11" s="537"/>
      <c r="V11" s="538"/>
      <c r="W11" s="536"/>
      <c r="X11" s="537"/>
      <c r="Y11" s="538"/>
      <c r="Z11" s="536"/>
      <c r="AA11" s="537"/>
      <c r="AB11" s="538"/>
      <c r="AC11" s="536"/>
      <c r="AD11" s="537"/>
      <c r="AE11" s="538"/>
      <c r="AF11" s="450"/>
    </row>
    <row r="12" spans="1:32" ht="8.25" customHeight="1">
      <c r="A12" s="286"/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7"/>
      <c r="N12" s="287"/>
      <c r="O12" s="287"/>
      <c r="P12" s="287"/>
      <c r="Q12" s="288"/>
      <c r="R12" s="288"/>
      <c r="S12" s="288"/>
      <c r="T12" s="288"/>
      <c r="U12" s="288"/>
      <c r="V12" s="288"/>
      <c r="W12" s="289"/>
      <c r="X12" s="289"/>
      <c r="Y12" s="289"/>
      <c r="Z12" s="289"/>
      <c r="AA12" s="289"/>
      <c r="AB12" s="289"/>
      <c r="AC12" s="289"/>
      <c r="AD12" s="289"/>
      <c r="AE12" s="289"/>
      <c r="AF12" s="450"/>
    </row>
    <row r="13" spans="1:32" s="280" customFormat="1" ht="28.5" customHeight="1">
      <c r="B13" s="280" t="s">
        <v>427</v>
      </c>
      <c r="AF13" s="450"/>
    </row>
    <row r="14" spans="1:32" s="280" customFormat="1" ht="9.75" customHeight="1">
      <c r="AF14" s="450"/>
    </row>
    <row r="15" spans="1:32" ht="18.75" customHeight="1">
      <c r="A15" s="539" t="s">
        <v>417</v>
      </c>
      <c r="B15" s="423" t="s">
        <v>428</v>
      </c>
      <c r="C15" s="443" t="s">
        <v>418</v>
      </c>
      <c r="D15" s="443"/>
      <c r="E15" s="443"/>
      <c r="F15" s="443"/>
      <c r="G15" s="443" t="s">
        <v>420</v>
      </c>
      <c r="H15" s="443"/>
      <c r="I15" s="443"/>
      <c r="J15" s="443"/>
      <c r="K15" s="443"/>
      <c r="L15" s="443"/>
      <c r="M15" s="443"/>
      <c r="N15" s="443"/>
      <c r="O15" s="443"/>
      <c r="P15" s="443"/>
      <c r="Q15" s="443" t="s">
        <v>429</v>
      </c>
      <c r="R15" s="443"/>
      <c r="S15" s="443"/>
      <c r="T15" s="443"/>
      <c r="U15" s="443"/>
      <c r="V15" s="421" t="s">
        <v>430</v>
      </c>
      <c r="W15" s="421"/>
      <c r="X15" s="421"/>
      <c r="Y15" s="421"/>
      <c r="Z15" s="421"/>
      <c r="AA15" s="421"/>
      <c r="AB15" s="421"/>
      <c r="AC15" s="421"/>
      <c r="AD15" s="421"/>
      <c r="AE15" s="421"/>
      <c r="AF15" s="450"/>
    </row>
    <row r="16" spans="1:32" ht="15" customHeight="1">
      <c r="A16" s="539"/>
      <c r="B16" s="423"/>
      <c r="C16" s="443"/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21" t="s">
        <v>431</v>
      </c>
      <c r="W16" s="421"/>
      <c r="X16" s="540" t="s">
        <v>432</v>
      </c>
      <c r="Y16" s="540"/>
      <c r="Z16" s="540"/>
      <c r="AA16" s="540"/>
      <c r="AB16" s="540"/>
      <c r="AC16" s="540"/>
      <c r="AD16" s="540"/>
      <c r="AE16" s="540"/>
      <c r="AF16" s="450"/>
    </row>
    <row r="17" spans="1:32" ht="16.5" customHeight="1">
      <c r="A17" s="539"/>
      <c r="B17" s="423"/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21"/>
      <c r="W17" s="421"/>
      <c r="X17" s="421" t="s">
        <v>433</v>
      </c>
      <c r="Y17" s="421"/>
      <c r="Z17" s="421" t="s">
        <v>434</v>
      </c>
      <c r="AA17" s="421"/>
      <c r="AB17" s="421" t="s">
        <v>435</v>
      </c>
      <c r="AC17" s="421"/>
      <c r="AD17" s="421" t="s">
        <v>68</v>
      </c>
      <c r="AE17" s="421"/>
      <c r="AF17" s="450"/>
    </row>
    <row r="18" spans="1:32" ht="12" customHeight="1">
      <c r="A18" s="290">
        <v>1</v>
      </c>
      <c r="B18" s="290">
        <v>2</v>
      </c>
      <c r="C18" s="541">
        <v>3</v>
      </c>
      <c r="D18" s="541"/>
      <c r="E18" s="541"/>
      <c r="F18" s="541"/>
      <c r="G18" s="541">
        <v>4</v>
      </c>
      <c r="H18" s="541"/>
      <c r="I18" s="541"/>
      <c r="J18" s="541"/>
      <c r="K18" s="541"/>
      <c r="L18" s="541"/>
      <c r="M18" s="541"/>
      <c r="N18" s="541"/>
      <c r="O18" s="541"/>
      <c r="P18" s="541"/>
      <c r="Q18" s="541">
        <v>5</v>
      </c>
      <c r="R18" s="541"/>
      <c r="S18" s="541"/>
      <c r="T18" s="541"/>
      <c r="U18" s="541"/>
      <c r="V18" s="541">
        <v>6</v>
      </c>
      <c r="W18" s="541"/>
      <c r="X18" s="542">
        <v>7</v>
      </c>
      <c r="Y18" s="542"/>
      <c r="Z18" s="542">
        <v>8</v>
      </c>
      <c r="AA18" s="542"/>
      <c r="AB18" s="542">
        <v>9</v>
      </c>
      <c r="AC18" s="542"/>
      <c r="AD18" s="542">
        <v>10</v>
      </c>
      <c r="AE18" s="542"/>
      <c r="AF18" s="450"/>
    </row>
    <row r="19" spans="1:32" ht="19.5" customHeight="1">
      <c r="A19" s="291"/>
      <c r="B19" s="292"/>
      <c r="C19" s="544"/>
      <c r="D19" s="544"/>
      <c r="E19" s="544"/>
      <c r="F19" s="544"/>
      <c r="G19" s="545"/>
      <c r="H19" s="545"/>
      <c r="I19" s="545"/>
      <c r="J19" s="545"/>
      <c r="K19" s="545"/>
      <c r="L19" s="545"/>
      <c r="M19" s="545"/>
      <c r="N19" s="545"/>
      <c r="O19" s="545"/>
      <c r="P19" s="545"/>
      <c r="Q19" s="546"/>
      <c r="R19" s="546"/>
      <c r="S19" s="546"/>
      <c r="T19" s="546"/>
      <c r="U19" s="546"/>
      <c r="V19" s="543"/>
      <c r="W19" s="543"/>
      <c r="X19" s="543"/>
      <c r="Y19" s="543"/>
      <c r="Z19" s="543"/>
      <c r="AA19" s="543"/>
      <c r="AB19" s="543"/>
      <c r="AC19" s="543"/>
      <c r="AD19" s="543"/>
      <c r="AE19" s="543"/>
      <c r="AF19" s="450"/>
    </row>
    <row r="20" spans="1:32" ht="19.5" customHeight="1">
      <c r="A20" s="291"/>
      <c r="B20" s="292"/>
      <c r="C20" s="544"/>
      <c r="D20" s="544"/>
      <c r="E20" s="544"/>
      <c r="F20" s="544"/>
      <c r="G20" s="545"/>
      <c r="H20" s="545"/>
      <c r="I20" s="545"/>
      <c r="J20" s="545"/>
      <c r="K20" s="545"/>
      <c r="L20" s="545"/>
      <c r="M20" s="545"/>
      <c r="N20" s="545"/>
      <c r="O20" s="545"/>
      <c r="P20" s="545"/>
      <c r="Q20" s="546"/>
      <c r="R20" s="546"/>
      <c r="S20" s="546"/>
      <c r="T20" s="546"/>
      <c r="U20" s="546"/>
      <c r="V20" s="543"/>
      <c r="W20" s="543"/>
      <c r="X20" s="543"/>
      <c r="Y20" s="543"/>
      <c r="Z20" s="543"/>
      <c r="AA20" s="543"/>
      <c r="AB20" s="543"/>
      <c r="AC20" s="543"/>
      <c r="AD20" s="543"/>
      <c r="AE20" s="543"/>
      <c r="AF20" s="450"/>
    </row>
    <row r="21" spans="1:32" ht="16.5" customHeight="1">
      <c r="A21" s="291"/>
      <c r="B21" s="292"/>
      <c r="C21" s="544"/>
      <c r="D21" s="544"/>
      <c r="E21" s="544"/>
      <c r="F21" s="544"/>
      <c r="G21" s="545"/>
      <c r="H21" s="545"/>
      <c r="I21" s="545"/>
      <c r="J21" s="545"/>
      <c r="K21" s="545"/>
      <c r="L21" s="545"/>
      <c r="M21" s="545"/>
      <c r="N21" s="545"/>
      <c r="O21" s="545"/>
      <c r="P21" s="545"/>
      <c r="Q21" s="546"/>
      <c r="R21" s="546"/>
      <c r="S21" s="546"/>
      <c r="T21" s="546"/>
      <c r="U21" s="546"/>
      <c r="V21" s="543"/>
      <c r="W21" s="543"/>
      <c r="X21" s="543"/>
      <c r="Y21" s="543"/>
      <c r="Z21" s="543"/>
      <c r="AA21" s="543"/>
      <c r="AB21" s="543"/>
      <c r="AC21" s="543"/>
      <c r="AD21" s="543"/>
      <c r="AE21" s="543"/>
      <c r="AF21" s="450"/>
    </row>
    <row r="22" spans="1:32" ht="17.25" customHeight="1">
      <c r="A22" s="291"/>
      <c r="B22" s="292"/>
      <c r="C22" s="544"/>
      <c r="D22" s="544"/>
      <c r="E22" s="544"/>
      <c r="F22" s="544"/>
      <c r="G22" s="545"/>
      <c r="H22" s="545"/>
      <c r="I22" s="545"/>
      <c r="J22" s="545"/>
      <c r="K22" s="545"/>
      <c r="L22" s="545"/>
      <c r="M22" s="545"/>
      <c r="N22" s="545"/>
      <c r="O22" s="545"/>
      <c r="P22" s="545"/>
      <c r="Q22" s="546"/>
      <c r="R22" s="546"/>
      <c r="S22" s="546"/>
      <c r="T22" s="546"/>
      <c r="U22" s="546"/>
      <c r="V22" s="543"/>
      <c r="W22" s="543"/>
      <c r="X22" s="543"/>
      <c r="Y22" s="543"/>
      <c r="Z22" s="543"/>
      <c r="AA22" s="543"/>
      <c r="AB22" s="543"/>
      <c r="AC22" s="543"/>
      <c r="AD22" s="543"/>
      <c r="AE22" s="543"/>
      <c r="AF22" s="450"/>
    </row>
    <row r="23" spans="1:32" ht="16.5" customHeight="1">
      <c r="A23" s="423"/>
      <c r="B23" s="423"/>
      <c r="C23" s="423"/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547"/>
      <c r="W23" s="547"/>
      <c r="X23" s="547"/>
      <c r="Y23" s="547"/>
      <c r="Z23" s="547"/>
      <c r="AA23" s="547"/>
      <c r="AB23" s="547"/>
      <c r="AC23" s="547"/>
      <c r="AD23" s="547"/>
      <c r="AE23" s="547"/>
      <c r="AF23" s="450"/>
    </row>
    <row r="24" spans="1:32" ht="4.5" customHeight="1">
      <c r="A24" s="252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Q24" s="279"/>
      <c r="R24" s="279"/>
      <c r="S24" s="279"/>
      <c r="T24" s="279"/>
      <c r="U24" s="279"/>
      <c r="AE24" s="279"/>
      <c r="AF24" s="450"/>
    </row>
    <row r="25" spans="1:32" s="280" customFormat="1" ht="24.75" customHeight="1">
      <c r="B25" s="280" t="s">
        <v>436</v>
      </c>
      <c r="AF25" s="450"/>
    </row>
    <row r="26" spans="1:32" ht="17.25" customHeight="1">
      <c r="A26" s="210"/>
      <c r="B26" s="210"/>
      <c r="C26" s="210"/>
      <c r="D26" s="210"/>
      <c r="E26" s="210"/>
      <c r="F26" s="210"/>
      <c r="G26" s="210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10"/>
      <c r="AD26" s="294" t="s">
        <v>437</v>
      </c>
      <c r="AF26" s="450"/>
    </row>
    <row r="27" spans="1:32" ht="36.75" customHeight="1">
      <c r="A27" s="548" t="s">
        <v>417</v>
      </c>
      <c r="B27" s="443" t="s">
        <v>438</v>
      </c>
      <c r="C27" s="443"/>
      <c r="D27" s="443"/>
      <c r="E27" s="443"/>
      <c r="F27" s="443"/>
      <c r="G27" s="443" t="s">
        <v>439</v>
      </c>
      <c r="H27" s="443"/>
      <c r="I27" s="443"/>
      <c r="J27" s="443"/>
      <c r="K27" s="443"/>
      <c r="L27" s="459" t="s">
        <v>440</v>
      </c>
      <c r="M27" s="490"/>
      <c r="N27" s="490"/>
      <c r="O27" s="490"/>
      <c r="P27" s="490"/>
      <c r="Q27" s="490"/>
      <c r="R27" s="490"/>
      <c r="S27" s="490"/>
      <c r="T27" s="490"/>
      <c r="U27" s="460"/>
      <c r="V27" s="459" t="s">
        <v>441</v>
      </c>
      <c r="W27" s="490"/>
      <c r="X27" s="490"/>
      <c r="Y27" s="490"/>
      <c r="Z27" s="490"/>
      <c r="AA27" s="490"/>
      <c r="AB27" s="490"/>
      <c r="AC27" s="490"/>
      <c r="AD27" s="490"/>
      <c r="AE27" s="460"/>
      <c r="AF27" s="450"/>
    </row>
    <row r="28" spans="1:32" ht="16.5" customHeight="1">
      <c r="A28" s="549"/>
      <c r="B28" s="443"/>
      <c r="C28" s="443"/>
      <c r="D28" s="443"/>
      <c r="E28" s="443"/>
      <c r="F28" s="443"/>
      <c r="G28" s="443" t="s">
        <v>442</v>
      </c>
      <c r="H28" s="551" t="s">
        <v>432</v>
      </c>
      <c r="I28" s="551"/>
      <c r="J28" s="551"/>
      <c r="K28" s="551"/>
      <c r="L28" s="443" t="s">
        <v>443</v>
      </c>
      <c r="M28" s="552"/>
      <c r="N28" s="553" t="s">
        <v>432</v>
      </c>
      <c r="O28" s="554"/>
      <c r="P28" s="554"/>
      <c r="Q28" s="554"/>
      <c r="R28" s="554"/>
      <c r="S28" s="554"/>
      <c r="T28" s="554"/>
      <c r="U28" s="555"/>
      <c r="V28" s="443">
        <v>2019</v>
      </c>
      <c r="W28" s="552"/>
      <c r="X28" s="553" t="s">
        <v>432</v>
      </c>
      <c r="Y28" s="554"/>
      <c r="Z28" s="554"/>
      <c r="AA28" s="554"/>
      <c r="AB28" s="554"/>
      <c r="AC28" s="554"/>
      <c r="AD28" s="554"/>
      <c r="AE28" s="555"/>
      <c r="AF28" s="450"/>
    </row>
    <row r="29" spans="1:32" ht="19.5" customHeight="1">
      <c r="A29" s="550"/>
      <c r="B29" s="443"/>
      <c r="C29" s="443"/>
      <c r="D29" s="443"/>
      <c r="E29" s="443"/>
      <c r="F29" s="443"/>
      <c r="G29" s="443"/>
      <c r="H29" s="249" t="s">
        <v>433</v>
      </c>
      <c r="I29" s="249" t="s">
        <v>434</v>
      </c>
      <c r="J29" s="249" t="s">
        <v>435</v>
      </c>
      <c r="K29" s="249" t="s">
        <v>68</v>
      </c>
      <c r="L29" s="552"/>
      <c r="M29" s="552"/>
      <c r="N29" s="443" t="s">
        <v>433</v>
      </c>
      <c r="O29" s="443"/>
      <c r="P29" s="443" t="s">
        <v>444</v>
      </c>
      <c r="Q29" s="443"/>
      <c r="R29" s="443" t="s">
        <v>445</v>
      </c>
      <c r="S29" s="443"/>
      <c r="T29" s="443" t="s">
        <v>68</v>
      </c>
      <c r="U29" s="443"/>
      <c r="V29" s="552"/>
      <c r="W29" s="552"/>
      <c r="X29" s="443" t="s">
        <v>433</v>
      </c>
      <c r="Y29" s="443"/>
      <c r="Z29" s="443" t="s">
        <v>444</v>
      </c>
      <c r="AA29" s="443"/>
      <c r="AB29" s="443" t="s">
        <v>445</v>
      </c>
      <c r="AC29" s="443"/>
      <c r="AD29" s="443" t="s">
        <v>68</v>
      </c>
      <c r="AE29" s="443"/>
      <c r="AF29" s="450"/>
    </row>
    <row r="30" spans="1:32" ht="11.25" customHeight="1">
      <c r="A30" s="295">
        <v>1</v>
      </c>
      <c r="B30" s="558">
        <v>2</v>
      </c>
      <c r="C30" s="558"/>
      <c r="D30" s="558"/>
      <c r="E30" s="558"/>
      <c r="F30" s="558"/>
      <c r="G30" s="295">
        <v>3</v>
      </c>
      <c r="H30" s="295">
        <v>4</v>
      </c>
      <c r="I30" s="295">
        <v>5</v>
      </c>
      <c r="J30" s="295">
        <v>6</v>
      </c>
      <c r="K30" s="295">
        <v>7</v>
      </c>
      <c r="L30" s="518">
        <v>8</v>
      </c>
      <c r="M30" s="520"/>
      <c r="N30" s="518">
        <v>9</v>
      </c>
      <c r="O30" s="520"/>
      <c r="P30" s="518">
        <v>10</v>
      </c>
      <c r="Q30" s="520"/>
      <c r="R30" s="518">
        <v>11</v>
      </c>
      <c r="S30" s="520"/>
      <c r="T30" s="518">
        <v>12</v>
      </c>
      <c r="U30" s="520"/>
      <c r="V30" s="518">
        <v>13</v>
      </c>
      <c r="W30" s="520"/>
      <c r="X30" s="518">
        <v>14</v>
      </c>
      <c r="Y30" s="520"/>
      <c r="Z30" s="518">
        <v>15</v>
      </c>
      <c r="AA30" s="520"/>
      <c r="AB30" s="518">
        <v>16</v>
      </c>
      <c r="AC30" s="520"/>
      <c r="AD30" s="518">
        <v>17</v>
      </c>
      <c r="AE30" s="520"/>
      <c r="AF30" s="450"/>
    </row>
    <row r="31" spans="1:32" ht="22.5" customHeight="1">
      <c r="A31" s="296"/>
      <c r="B31" s="506" t="s">
        <v>446</v>
      </c>
      <c r="C31" s="508"/>
      <c r="D31" s="508"/>
      <c r="E31" s="508"/>
      <c r="F31" s="507"/>
      <c r="G31" s="297"/>
      <c r="H31" s="297"/>
      <c r="I31" s="297"/>
      <c r="J31" s="297"/>
      <c r="K31" s="297"/>
      <c r="L31" s="556"/>
      <c r="M31" s="557"/>
      <c r="N31" s="556"/>
      <c r="O31" s="557"/>
      <c r="P31" s="556"/>
      <c r="Q31" s="557"/>
      <c r="R31" s="556"/>
      <c r="S31" s="557"/>
      <c r="T31" s="556"/>
      <c r="U31" s="557"/>
      <c r="V31" s="559"/>
      <c r="W31" s="560"/>
      <c r="X31" s="561"/>
      <c r="Y31" s="562"/>
      <c r="Z31" s="561"/>
      <c r="AA31" s="562"/>
      <c r="AB31" s="561"/>
      <c r="AC31" s="562"/>
      <c r="AD31" s="561"/>
      <c r="AE31" s="562"/>
      <c r="AF31" s="450"/>
    </row>
    <row r="32" spans="1:32" ht="20.100000000000001" customHeight="1">
      <c r="A32" s="296"/>
      <c r="B32" s="563"/>
      <c r="C32" s="563"/>
      <c r="D32" s="563"/>
      <c r="E32" s="563"/>
      <c r="F32" s="563"/>
      <c r="G32" s="297"/>
      <c r="H32" s="297"/>
      <c r="I32" s="297"/>
      <c r="J32" s="297"/>
      <c r="K32" s="297"/>
      <c r="L32" s="556"/>
      <c r="M32" s="557"/>
      <c r="N32" s="556"/>
      <c r="O32" s="557"/>
      <c r="P32" s="556"/>
      <c r="Q32" s="557"/>
      <c r="R32" s="556"/>
      <c r="S32" s="557"/>
      <c r="T32" s="556"/>
      <c r="U32" s="557"/>
      <c r="V32" s="556"/>
      <c r="W32" s="557"/>
      <c r="X32" s="556"/>
      <c r="Y32" s="557"/>
      <c r="Z32" s="556"/>
      <c r="AA32" s="557"/>
      <c r="AB32" s="556"/>
      <c r="AC32" s="557"/>
      <c r="AD32" s="556"/>
      <c r="AE32" s="557"/>
      <c r="AF32" s="450"/>
    </row>
    <row r="33" spans="1:32" ht="20.100000000000001" customHeight="1">
      <c r="A33" s="296"/>
      <c r="B33" s="563"/>
      <c r="C33" s="563"/>
      <c r="D33" s="563"/>
      <c r="E33" s="563"/>
      <c r="F33" s="563"/>
      <c r="G33" s="297"/>
      <c r="H33" s="297"/>
      <c r="I33" s="297"/>
      <c r="J33" s="297"/>
      <c r="K33" s="297"/>
      <c r="L33" s="556"/>
      <c r="M33" s="557"/>
      <c r="N33" s="556"/>
      <c r="O33" s="557"/>
      <c r="P33" s="556"/>
      <c r="Q33" s="557"/>
      <c r="R33" s="556"/>
      <c r="S33" s="557"/>
      <c r="T33" s="556"/>
      <c r="U33" s="557"/>
      <c r="V33" s="556"/>
      <c r="W33" s="557"/>
      <c r="X33" s="556"/>
      <c r="Y33" s="557"/>
      <c r="Z33" s="556"/>
      <c r="AA33" s="557"/>
      <c r="AB33" s="556"/>
      <c r="AC33" s="557"/>
      <c r="AD33" s="556"/>
      <c r="AE33" s="557"/>
      <c r="AF33" s="450"/>
    </row>
    <row r="34" spans="1:32" ht="20.100000000000001" customHeight="1">
      <c r="A34" s="296"/>
      <c r="B34" s="509"/>
      <c r="C34" s="567"/>
      <c r="D34" s="567"/>
      <c r="E34" s="567"/>
      <c r="F34" s="510"/>
      <c r="G34" s="297"/>
      <c r="H34" s="297"/>
      <c r="I34" s="297"/>
      <c r="J34" s="297"/>
      <c r="K34" s="297"/>
      <c r="L34" s="556"/>
      <c r="M34" s="557"/>
      <c r="N34" s="556"/>
      <c r="O34" s="557"/>
      <c r="P34" s="556"/>
      <c r="Q34" s="557"/>
      <c r="R34" s="556"/>
      <c r="S34" s="557"/>
      <c r="T34" s="556"/>
      <c r="U34" s="557"/>
      <c r="V34" s="556"/>
      <c r="W34" s="557"/>
      <c r="X34" s="556"/>
      <c r="Y34" s="557"/>
      <c r="Z34" s="556"/>
      <c r="AA34" s="557"/>
      <c r="AB34" s="556"/>
      <c r="AC34" s="557"/>
      <c r="AD34" s="556"/>
      <c r="AE34" s="557"/>
      <c r="AF34" s="450"/>
    </row>
    <row r="35" spans="1:32" ht="20.100000000000001" customHeight="1">
      <c r="A35" s="564"/>
      <c r="B35" s="565"/>
      <c r="C35" s="565"/>
      <c r="D35" s="565"/>
      <c r="E35" s="565"/>
      <c r="F35" s="566"/>
      <c r="G35" s="297"/>
      <c r="H35" s="297"/>
      <c r="I35" s="297"/>
      <c r="J35" s="297"/>
      <c r="K35" s="297"/>
      <c r="L35" s="556"/>
      <c r="M35" s="557"/>
      <c r="N35" s="556"/>
      <c r="O35" s="557"/>
      <c r="P35" s="556"/>
      <c r="Q35" s="557"/>
      <c r="R35" s="556"/>
      <c r="S35" s="557"/>
      <c r="T35" s="556"/>
      <c r="U35" s="557"/>
      <c r="V35" s="556"/>
      <c r="W35" s="557"/>
      <c r="X35" s="556"/>
      <c r="Y35" s="557"/>
      <c r="Z35" s="556"/>
      <c r="AA35" s="557"/>
      <c r="AB35" s="556"/>
      <c r="AC35" s="557"/>
      <c r="AD35" s="556"/>
      <c r="AE35" s="557"/>
      <c r="AF35" s="450"/>
    </row>
    <row r="36" spans="1:32" ht="20.100000000000001" customHeight="1">
      <c r="A36" s="491"/>
      <c r="B36" s="380"/>
      <c r="C36" s="380"/>
      <c r="D36" s="380"/>
      <c r="E36" s="380"/>
      <c r="F36" s="492"/>
      <c r="G36" s="263"/>
      <c r="H36" s="263"/>
      <c r="I36" s="263"/>
      <c r="J36" s="263"/>
      <c r="K36" s="263"/>
      <c r="L36" s="569"/>
      <c r="M36" s="568"/>
      <c r="N36" s="569"/>
      <c r="O36" s="568"/>
      <c r="P36" s="556"/>
      <c r="Q36" s="557"/>
      <c r="R36" s="556"/>
      <c r="S36" s="557"/>
      <c r="T36" s="556"/>
      <c r="U36" s="557"/>
      <c r="V36" s="511"/>
      <c r="W36" s="568"/>
      <c r="X36" s="569"/>
      <c r="Y36" s="568"/>
      <c r="Z36" s="556"/>
      <c r="AA36" s="557"/>
      <c r="AB36" s="556"/>
      <c r="AC36" s="557"/>
      <c r="AD36" s="556"/>
      <c r="AE36" s="557"/>
      <c r="AF36" s="450"/>
    </row>
    <row r="37" spans="1:32" ht="18.75" customHeight="1">
      <c r="A37" s="27"/>
      <c r="B37" s="570" t="s">
        <v>447</v>
      </c>
      <c r="C37" s="570"/>
      <c r="D37" s="570"/>
      <c r="E37" s="570"/>
      <c r="F37" s="570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7"/>
      <c r="T37" s="27"/>
      <c r="U37" s="27"/>
      <c r="V37" s="27"/>
      <c r="W37" s="298"/>
      <c r="X37" s="27"/>
      <c r="Y37" s="27"/>
      <c r="Z37" s="27"/>
      <c r="AA37" s="27"/>
      <c r="AF37" s="450"/>
    </row>
    <row r="38" spans="1:32" ht="21.75" customHeight="1">
      <c r="A38" s="548" t="s">
        <v>417</v>
      </c>
      <c r="B38" s="482" t="s">
        <v>438</v>
      </c>
      <c r="C38" s="483"/>
      <c r="D38" s="483"/>
      <c r="E38" s="483"/>
      <c r="F38" s="483"/>
      <c r="G38" s="443" t="s">
        <v>448</v>
      </c>
      <c r="H38" s="443"/>
      <c r="I38" s="443"/>
      <c r="J38" s="443"/>
      <c r="K38" s="443"/>
      <c r="L38" s="459" t="s">
        <v>449</v>
      </c>
      <c r="M38" s="490"/>
      <c r="N38" s="490"/>
      <c r="O38" s="490"/>
      <c r="P38" s="490"/>
      <c r="Q38" s="490"/>
      <c r="R38" s="490"/>
      <c r="S38" s="490"/>
      <c r="T38" s="490"/>
      <c r="U38" s="460"/>
      <c r="V38" s="459" t="s">
        <v>450</v>
      </c>
      <c r="W38" s="490"/>
      <c r="X38" s="490"/>
      <c r="Y38" s="490"/>
      <c r="Z38" s="490"/>
      <c r="AA38" s="490"/>
      <c r="AB38" s="490"/>
      <c r="AC38" s="490"/>
      <c r="AD38" s="490"/>
      <c r="AE38" s="460"/>
      <c r="AF38" s="450"/>
    </row>
    <row r="39" spans="1:32" ht="20.25" customHeight="1">
      <c r="A39" s="549"/>
      <c r="B39" s="571"/>
      <c r="C39" s="572"/>
      <c r="D39" s="572"/>
      <c r="E39" s="572"/>
      <c r="F39" s="572"/>
      <c r="G39" s="443">
        <v>2020</v>
      </c>
      <c r="H39" s="551" t="s">
        <v>432</v>
      </c>
      <c r="I39" s="551"/>
      <c r="J39" s="551"/>
      <c r="K39" s="551"/>
      <c r="L39" s="443" t="s">
        <v>442</v>
      </c>
      <c r="M39" s="552"/>
      <c r="N39" s="553" t="s">
        <v>432</v>
      </c>
      <c r="O39" s="554"/>
      <c r="P39" s="554"/>
      <c r="Q39" s="554"/>
      <c r="R39" s="554"/>
      <c r="S39" s="554"/>
      <c r="T39" s="554"/>
      <c r="U39" s="555"/>
      <c r="V39" s="443">
        <v>5020</v>
      </c>
      <c r="W39" s="552"/>
      <c r="X39" s="553" t="s">
        <v>432</v>
      </c>
      <c r="Y39" s="554"/>
      <c r="Z39" s="554"/>
      <c r="AA39" s="554"/>
      <c r="AB39" s="554"/>
      <c r="AC39" s="554"/>
      <c r="AD39" s="554"/>
      <c r="AE39" s="555"/>
      <c r="AF39" s="450"/>
    </row>
    <row r="40" spans="1:32" ht="24.6" customHeight="1">
      <c r="A40" s="550"/>
      <c r="B40" s="485"/>
      <c r="C40" s="486"/>
      <c r="D40" s="486"/>
      <c r="E40" s="486"/>
      <c r="F40" s="486"/>
      <c r="G40" s="443"/>
      <c r="H40" s="249" t="s">
        <v>433</v>
      </c>
      <c r="I40" s="249" t="s">
        <v>434</v>
      </c>
      <c r="J40" s="249" t="s">
        <v>435</v>
      </c>
      <c r="K40" s="249" t="s">
        <v>68</v>
      </c>
      <c r="L40" s="552"/>
      <c r="M40" s="552"/>
      <c r="N40" s="443" t="s">
        <v>433</v>
      </c>
      <c r="O40" s="443"/>
      <c r="P40" s="443" t="s">
        <v>444</v>
      </c>
      <c r="Q40" s="443"/>
      <c r="R40" s="443" t="s">
        <v>445</v>
      </c>
      <c r="S40" s="443"/>
      <c r="T40" s="443" t="s">
        <v>68</v>
      </c>
      <c r="U40" s="443"/>
      <c r="V40" s="552"/>
      <c r="W40" s="552"/>
      <c r="X40" s="443" t="s">
        <v>433</v>
      </c>
      <c r="Y40" s="443"/>
      <c r="Z40" s="443" t="s">
        <v>444</v>
      </c>
      <c r="AA40" s="443"/>
      <c r="AB40" s="443" t="s">
        <v>445</v>
      </c>
      <c r="AC40" s="443"/>
      <c r="AD40" s="443" t="s">
        <v>68</v>
      </c>
      <c r="AE40" s="443"/>
      <c r="AF40" s="450"/>
    </row>
    <row r="41" spans="1:32" ht="12" customHeight="1">
      <c r="A41" s="295"/>
      <c r="B41" s="558"/>
      <c r="C41" s="558"/>
      <c r="D41" s="558"/>
      <c r="E41" s="558"/>
      <c r="F41" s="558"/>
      <c r="G41" s="295">
        <v>18</v>
      </c>
      <c r="H41" s="295">
        <v>19</v>
      </c>
      <c r="I41" s="295">
        <v>20</v>
      </c>
      <c r="J41" s="295">
        <v>21</v>
      </c>
      <c r="K41" s="295">
        <v>22</v>
      </c>
      <c r="L41" s="518">
        <v>23</v>
      </c>
      <c r="M41" s="520"/>
      <c r="N41" s="518">
        <v>24</v>
      </c>
      <c r="O41" s="520"/>
      <c r="P41" s="518">
        <v>25</v>
      </c>
      <c r="Q41" s="520"/>
      <c r="R41" s="518">
        <v>26</v>
      </c>
      <c r="S41" s="520"/>
      <c r="T41" s="518">
        <v>27</v>
      </c>
      <c r="U41" s="520"/>
      <c r="V41" s="518">
        <v>28</v>
      </c>
      <c r="W41" s="520"/>
      <c r="X41" s="518">
        <v>29</v>
      </c>
      <c r="Y41" s="520"/>
      <c r="Z41" s="518">
        <v>30</v>
      </c>
      <c r="AA41" s="520"/>
      <c r="AB41" s="518">
        <v>31</v>
      </c>
      <c r="AC41" s="520"/>
      <c r="AD41" s="518">
        <v>32</v>
      </c>
      <c r="AE41" s="520"/>
      <c r="AF41" s="450"/>
    </row>
    <row r="42" spans="1:32" ht="113.25" customHeight="1">
      <c r="A42" s="296"/>
      <c r="B42" s="563" t="s">
        <v>451</v>
      </c>
      <c r="C42" s="563"/>
      <c r="D42" s="563"/>
      <c r="E42" s="563"/>
      <c r="F42" s="563"/>
      <c r="G42" s="299">
        <v>356.4</v>
      </c>
      <c r="H42" s="299"/>
      <c r="I42" s="299">
        <v>200</v>
      </c>
      <c r="J42" s="300">
        <v>156.4</v>
      </c>
      <c r="K42" s="299"/>
      <c r="L42" s="556"/>
      <c r="M42" s="557"/>
      <c r="N42" s="556"/>
      <c r="O42" s="557"/>
      <c r="P42" s="556"/>
      <c r="Q42" s="557"/>
      <c r="R42" s="556"/>
      <c r="S42" s="557"/>
      <c r="T42" s="556"/>
      <c r="U42" s="557"/>
      <c r="V42" s="536">
        <f>V31+G42</f>
        <v>356.4</v>
      </c>
      <c r="W42" s="538"/>
      <c r="X42" s="573">
        <f>X31+H42</f>
        <v>0</v>
      </c>
      <c r="Y42" s="538"/>
      <c r="Z42" s="573">
        <f>Z31+I42</f>
        <v>200</v>
      </c>
      <c r="AA42" s="538"/>
      <c r="AB42" s="574">
        <f>AB31+J42</f>
        <v>156.4</v>
      </c>
      <c r="AC42" s="575"/>
      <c r="AD42" s="574">
        <f>AD31+K42</f>
        <v>0</v>
      </c>
      <c r="AE42" s="575"/>
      <c r="AF42" s="450"/>
    </row>
    <row r="43" spans="1:32" ht="20.100000000000001" customHeight="1">
      <c r="A43" s="296"/>
      <c r="B43" s="496"/>
      <c r="C43" s="576"/>
      <c r="D43" s="576"/>
      <c r="E43" s="576"/>
      <c r="F43" s="577"/>
      <c r="G43" s="301"/>
      <c r="H43" s="301"/>
      <c r="I43" s="301"/>
      <c r="J43" s="301"/>
      <c r="K43" s="301"/>
      <c r="L43" s="556"/>
      <c r="M43" s="557"/>
      <c r="N43" s="556"/>
      <c r="O43" s="557"/>
      <c r="P43" s="556"/>
      <c r="Q43" s="557"/>
      <c r="R43" s="556"/>
      <c r="S43" s="557"/>
      <c r="T43" s="556"/>
      <c r="U43" s="557"/>
      <c r="V43" s="556"/>
      <c r="W43" s="557"/>
      <c r="X43" s="556"/>
      <c r="Y43" s="557"/>
      <c r="Z43" s="556"/>
      <c r="AA43" s="557"/>
      <c r="AB43" s="536"/>
      <c r="AC43" s="538"/>
      <c r="AD43" s="536"/>
      <c r="AE43" s="538"/>
      <c r="AF43" s="450"/>
    </row>
    <row r="44" spans="1:32" ht="20.100000000000001" customHeight="1">
      <c r="A44" s="296"/>
      <c r="B44" s="563"/>
      <c r="C44" s="563"/>
      <c r="D44" s="563"/>
      <c r="E44" s="563"/>
      <c r="F44" s="563"/>
      <c r="G44" s="301"/>
      <c r="H44" s="301"/>
      <c r="I44" s="301"/>
      <c r="J44" s="301"/>
      <c r="K44" s="301"/>
      <c r="L44" s="556"/>
      <c r="M44" s="557"/>
      <c r="N44" s="556"/>
      <c r="O44" s="557"/>
      <c r="P44" s="556"/>
      <c r="Q44" s="557"/>
      <c r="R44" s="556"/>
      <c r="S44" s="557"/>
      <c r="T44" s="556"/>
      <c r="U44" s="557"/>
      <c r="V44" s="556"/>
      <c r="W44" s="557"/>
      <c r="X44" s="556"/>
      <c r="Y44" s="557"/>
      <c r="Z44" s="556"/>
      <c r="AA44" s="557"/>
      <c r="AB44" s="556"/>
      <c r="AC44" s="557"/>
      <c r="AD44" s="556"/>
      <c r="AE44" s="557"/>
      <c r="AF44" s="450"/>
    </row>
    <row r="45" spans="1:32" ht="20.100000000000001" customHeight="1">
      <c r="A45" s="296"/>
      <c r="B45" s="563"/>
      <c r="C45" s="563"/>
      <c r="D45" s="563"/>
      <c r="E45" s="563"/>
      <c r="F45" s="563"/>
      <c r="G45" s="301"/>
      <c r="H45" s="301"/>
      <c r="I45" s="301"/>
      <c r="J45" s="301"/>
      <c r="K45" s="301"/>
      <c r="L45" s="556"/>
      <c r="M45" s="557"/>
      <c r="N45" s="556"/>
      <c r="O45" s="557"/>
      <c r="P45" s="556"/>
      <c r="Q45" s="557"/>
      <c r="R45" s="556"/>
      <c r="S45" s="557"/>
      <c r="T45" s="556"/>
      <c r="U45" s="557"/>
      <c r="V45" s="556"/>
      <c r="W45" s="557"/>
      <c r="X45" s="556"/>
      <c r="Y45" s="557"/>
      <c r="Z45" s="556"/>
      <c r="AA45" s="557"/>
      <c r="AB45" s="556"/>
      <c r="AC45" s="557"/>
      <c r="AD45" s="556"/>
      <c r="AE45" s="557"/>
      <c r="AF45" s="450"/>
    </row>
    <row r="46" spans="1:32" ht="20.100000000000001" customHeight="1">
      <c r="A46" s="564"/>
      <c r="B46" s="565"/>
      <c r="C46" s="565"/>
      <c r="D46" s="565"/>
      <c r="E46" s="565"/>
      <c r="F46" s="566"/>
      <c r="G46" s="301"/>
      <c r="H46" s="297"/>
      <c r="I46" s="297"/>
      <c r="J46" s="297"/>
      <c r="K46" s="297"/>
      <c r="L46" s="556"/>
      <c r="M46" s="557"/>
      <c r="N46" s="556"/>
      <c r="O46" s="557"/>
      <c r="P46" s="556"/>
      <c r="Q46" s="557"/>
      <c r="R46" s="556"/>
      <c r="S46" s="557"/>
      <c r="T46" s="556"/>
      <c r="U46" s="557"/>
      <c r="V46" s="556"/>
      <c r="W46" s="557"/>
      <c r="X46" s="556"/>
      <c r="Y46" s="557"/>
      <c r="Z46" s="556"/>
      <c r="AA46" s="557"/>
      <c r="AB46" s="556"/>
      <c r="AC46" s="557"/>
      <c r="AD46" s="556"/>
      <c r="AE46" s="557"/>
      <c r="AF46" s="450"/>
    </row>
    <row r="47" spans="1:32" ht="20.100000000000001" customHeight="1">
      <c r="A47" s="491"/>
      <c r="B47" s="380"/>
      <c r="C47" s="380"/>
      <c r="D47" s="380"/>
      <c r="E47" s="380"/>
      <c r="F47" s="492"/>
      <c r="G47" s="302"/>
      <c r="H47" s="302"/>
      <c r="I47" s="302"/>
      <c r="J47" s="302"/>
      <c r="K47" s="302"/>
      <c r="L47" s="569"/>
      <c r="M47" s="568"/>
      <c r="N47" s="569"/>
      <c r="O47" s="568"/>
      <c r="P47" s="556"/>
      <c r="Q47" s="557"/>
      <c r="R47" s="556"/>
      <c r="S47" s="557"/>
      <c r="T47" s="556"/>
      <c r="U47" s="557"/>
      <c r="V47" s="569"/>
      <c r="W47" s="568"/>
      <c r="X47" s="569"/>
      <c r="Y47" s="568"/>
      <c r="Z47" s="556"/>
      <c r="AA47" s="557"/>
      <c r="AB47" s="556"/>
      <c r="AC47" s="557"/>
      <c r="AD47" s="556"/>
      <c r="AE47" s="557"/>
      <c r="AF47" s="450"/>
    </row>
    <row r="48" spans="1:32" ht="9" customHeight="1">
      <c r="A48" s="27"/>
      <c r="B48" s="27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7"/>
      <c r="T48" s="27"/>
      <c r="U48" s="27"/>
      <c r="V48" s="27"/>
      <c r="W48" s="298"/>
      <c r="X48" s="27"/>
      <c r="Y48" s="27"/>
      <c r="Z48" s="27"/>
      <c r="AA48" s="27"/>
      <c r="AF48" s="450">
        <v>19</v>
      </c>
    </row>
    <row r="49" spans="1:32" s="280" customFormat="1" ht="28.5" customHeight="1">
      <c r="B49" s="280" t="s">
        <v>452</v>
      </c>
      <c r="AF49" s="450"/>
    </row>
    <row r="50" spans="1:32" s="303" customFormat="1" ht="9.75" customHeight="1">
      <c r="A50" s="2"/>
      <c r="B50" s="2"/>
      <c r="C50" s="2"/>
      <c r="D50" s="2"/>
      <c r="E50" s="2"/>
      <c r="F50" s="2"/>
      <c r="G50" s="2"/>
      <c r="H50" s="2"/>
      <c r="I50" s="2"/>
      <c r="K50" s="2"/>
      <c r="AD50" s="294" t="s">
        <v>437</v>
      </c>
      <c r="AF50" s="450"/>
    </row>
    <row r="51" spans="1:32" s="304" customFormat="1" ht="23.25" customHeight="1">
      <c r="A51" s="542" t="s">
        <v>453</v>
      </c>
      <c r="B51" s="443" t="s">
        <v>454</v>
      </c>
      <c r="C51" s="443" t="s">
        <v>455</v>
      </c>
      <c r="D51" s="443"/>
      <c r="E51" s="443" t="s">
        <v>456</v>
      </c>
      <c r="F51" s="443"/>
      <c r="G51" s="443" t="s">
        <v>457</v>
      </c>
      <c r="H51" s="443"/>
      <c r="I51" s="443" t="s">
        <v>458</v>
      </c>
      <c r="J51" s="443"/>
      <c r="K51" s="443" t="s">
        <v>116</v>
      </c>
      <c r="L51" s="443"/>
      <c r="M51" s="443"/>
      <c r="N51" s="443"/>
      <c r="O51" s="443"/>
      <c r="P51" s="443"/>
      <c r="Q51" s="443"/>
      <c r="R51" s="443"/>
      <c r="S51" s="443"/>
      <c r="T51" s="443"/>
      <c r="U51" s="443" t="s">
        <v>459</v>
      </c>
      <c r="V51" s="443"/>
      <c r="W51" s="443"/>
      <c r="X51" s="443"/>
      <c r="Y51" s="443"/>
      <c r="Z51" s="443" t="s">
        <v>460</v>
      </c>
      <c r="AA51" s="443"/>
      <c r="AB51" s="443"/>
      <c r="AC51" s="443"/>
      <c r="AD51" s="443"/>
      <c r="AE51" s="443"/>
      <c r="AF51" s="450"/>
    </row>
    <row r="52" spans="1:32" s="304" customFormat="1" ht="24" customHeight="1">
      <c r="A52" s="542"/>
      <c r="B52" s="443"/>
      <c r="C52" s="443"/>
      <c r="D52" s="443"/>
      <c r="E52" s="443"/>
      <c r="F52" s="443"/>
      <c r="G52" s="443"/>
      <c r="H52" s="443"/>
      <c r="I52" s="443"/>
      <c r="J52" s="443"/>
      <c r="K52" s="443" t="s">
        <v>461</v>
      </c>
      <c r="L52" s="443"/>
      <c r="M52" s="578" t="s">
        <v>462</v>
      </c>
      <c r="N52" s="579"/>
      <c r="O52" s="443" t="s">
        <v>463</v>
      </c>
      <c r="P52" s="443"/>
      <c r="Q52" s="443"/>
      <c r="R52" s="443"/>
      <c r="S52" s="443"/>
      <c r="T52" s="443"/>
      <c r="U52" s="443"/>
      <c r="V52" s="443"/>
      <c r="W52" s="443"/>
      <c r="X52" s="443"/>
      <c r="Y52" s="443"/>
      <c r="Z52" s="443"/>
      <c r="AA52" s="443"/>
      <c r="AB52" s="443"/>
      <c r="AC52" s="443"/>
      <c r="AD52" s="443"/>
      <c r="AE52" s="443"/>
      <c r="AF52" s="450"/>
    </row>
    <row r="53" spans="1:32" s="305" customFormat="1" ht="105" customHeight="1">
      <c r="A53" s="542"/>
      <c r="B53" s="443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580"/>
      <c r="N53" s="581"/>
      <c r="O53" s="443" t="s">
        <v>464</v>
      </c>
      <c r="P53" s="443"/>
      <c r="Q53" s="443" t="s">
        <v>465</v>
      </c>
      <c r="R53" s="443"/>
      <c r="S53" s="443" t="s">
        <v>466</v>
      </c>
      <c r="T53" s="443"/>
      <c r="U53" s="443"/>
      <c r="V53" s="443"/>
      <c r="W53" s="443"/>
      <c r="X53" s="443"/>
      <c r="Y53" s="443"/>
      <c r="Z53" s="443"/>
      <c r="AA53" s="443"/>
      <c r="AB53" s="443"/>
      <c r="AC53" s="443"/>
      <c r="AD53" s="443"/>
      <c r="AE53" s="443"/>
      <c r="AF53" s="450"/>
    </row>
    <row r="54" spans="1:32" s="304" customFormat="1" ht="12" customHeight="1">
      <c r="A54" s="306">
        <v>1</v>
      </c>
      <c r="B54" s="307">
        <v>2</v>
      </c>
      <c r="C54" s="541">
        <v>3</v>
      </c>
      <c r="D54" s="541"/>
      <c r="E54" s="541">
        <v>4</v>
      </c>
      <c r="F54" s="541"/>
      <c r="G54" s="541">
        <v>5</v>
      </c>
      <c r="H54" s="541"/>
      <c r="I54" s="541">
        <v>6</v>
      </c>
      <c r="J54" s="541"/>
      <c r="K54" s="582">
        <v>7</v>
      </c>
      <c r="L54" s="583"/>
      <c r="M54" s="582">
        <v>8</v>
      </c>
      <c r="N54" s="583"/>
      <c r="O54" s="541">
        <v>9</v>
      </c>
      <c r="P54" s="541"/>
      <c r="Q54" s="542">
        <v>10</v>
      </c>
      <c r="R54" s="542"/>
      <c r="S54" s="541">
        <v>11</v>
      </c>
      <c r="T54" s="541"/>
      <c r="U54" s="541">
        <v>12</v>
      </c>
      <c r="V54" s="541"/>
      <c r="W54" s="541"/>
      <c r="X54" s="541"/>
      <c r="Y54" s="541"/>
      <c r="Z54" s="541">
        <v>13</v>
      </c>
      <c r="AA54" s="541"/>
      <c r="AB54" s="541"/>
      <c r="AC54" s="541"/>
      <c r="AD54" s="541"/>
      <c r="AE54" s="541"/>
      <c r="AF54" s="450"/>
    </row>
    <row r="55" spans="1:32" s="304" customFormat="1" ht="17.25" customHeight="1">
      <c r="A55" s="296"/>
      <c r="B55" s="308"/>
      <c r="C55" s="463"/>
      <c r="D55" s="463"/>
      <c r="E55" s="547"/>
      <c r="F55" s="547"/>
      <c r="G55" s="547"/>
      <c r="H55" s="547"/>
      <c r="I55" s="547"/>
      <c r="J55" s="547"/>
      <c r="K55" s="556"/>
      <c r="L55" s="557"/>
      <c r="M55" s="556"/>
      <c r="N55" s="557"/>
      <c r="O55" s="547"/>
      <c r="P55" s="547"/>
      <c r="Q55" s="547"/>
      <c r="R55" s="547"/>
      <c r="S55" s="547"/>
      <c r="T55" s="547"/>
      <c r="U55" s="513"/>
      <c r="V55" s="513"/>
      <c r="W55" s="513"/>
      <c r="X55" s="513"/>
      <c r="Y55" s="513"/>
      <c r="Z55" s="563"/>
      <c r="AA55" s="563"/>
      <c r="AB55" s="563"/>
      <c r="AC55" s="563"/>
      <c r="AD55" s="563"/>
      <c r="AE55" s="563"/>
      <c r="AF55" s="450"/>
    </row>
    <row r="56" spans="1:32" s="304" customFormat="1" ht="17.25" customHeight="1">
      <c r="A56" s="296"/>
      <c r="B56" s="308"/>
      <c r="C56" s="463"/>
      <c r="D56" s="463"/>
      <c r="E56" s="547"/>
      <c r="F56" s="547"/>
      <c r="G56" s="547"/>
      <c r="H56" s="547"/>
      <c r="I56" s="547"/>
      <c r="J56" s="547"/>
      <c r="K56" s="556"/>
      <c r="L56" s="557"/>
      <c r="M56" s="556"/>
      <c r="N56" s="557"/>
      <c r="O56" s="547"/>
      <c r="P56" s="547"/>
      <c r="Q56" s="547"/>
      <c r="R56" s="547"/>
      <c r="S56" s="547"/>
      <c r="T56" s="547"/>
      <c r="U56" s="513"/>
      <c r="V56" s="513"/>
      <c r="W56" s="513"/>
      <c r="X56" s="513"/>
      <c r="Y56" s="513"/>
      <c r="Z56" s="563"/>
      <c r="AA56" s="563"/>
      <c r="AB56" s="563"/>
      <c r="AC56" s="563"/>
      <c r="AD56" s="563"/>
      <c r="AE56" s="563"/>
      <c r="AF56" s="450"/>
    </row>
    <row r="57" spans="1:32" s="304" customFormat="1" ht="17.25" customHeight="1">
      <c r="A57" s="296"/>
      <c r="B57" s="308"/>
      <c r="C57" s="463"/>
      <c r="D57" s="463"/>
      <c r="E57" s="547"/>
      <c r="F57" s="547"/>
      <c r="G57" s="547"/>
      <c r="H57" s="547"/>
      <c r="I57" s="547"/>
      <c r="J57" s="547"/>
      <c r="K57" s="556"/>
      <c r="L57" s="557"/>
      <c r="M57" s="556"/>
      <c r="N57" s="557"/>
      <c r="O57" s="547"/>
      <c r="P57" s="547"/>
      <c r="Q57" s="547"/>
      <c r="R57" s="547"/>
      <c r="S57" s="547"/>
      <c r="T57" s="547"/>
      <c r="U57" s="513"/>
      <c r="V57" s="513"/>
      <c r="W57" s="513"/>
      <c r="X57" s="513"/>
      <c r="Y57" s="513"/>
      <c r="Z57" s="563"/>
      <c r="AA57" s="563"/>
      <c r="AB57" s="563"/>
      <c r="AC57" s="563"/>
      <c r="AD57" s="563"/>
      <c r="AE57" s="563"/>
      <c r="AF57" s="450"/>
    </row>
    <row r="58" spans="1:32" s="304" customFormat="1" ht="16.5" customHeight="1">
      <c r="A58" s="491"/>
      <c r="B58" s="380"/>
      <c r="C58" s="380"/>
      <c r="D58" s="492"/>
      <c r="E58" s="547"/>
      <c r="F58" s="547"/>
      <c r="G58" s="547"/>
      <c r="H58" s="547"/>
      <c r="I58" s="547"/>
      <c r="J58" s="547"/>
      <c r="K58" s="547"/>
      <c r="L58" s="547"/>
      <c r="M58" s="547"/>
      <c r="N58" s="547"/>
      <c r="O58" s="547"/>
      <c r="P58" s="547"/>
      <c r="Q58" s="547"/>
      <c r="R58" s="547"/>
      <c r="S58" s="547"/>
      <c r="T58" s="547"/>
      <c r="U58" s="513"/>
      <c r="V58" s="513"/>
      <c r="W58" s="513"/>
      <c r="X58" s="513"/>
      <c r="Y58" s="513"/>
      <c r="Z58" s="563"/>
      <c r="AA58" s="563"/>
      <c r="AB58" s="563"/>
      <c r="AC58" s="563"/>
      <c r="AD58" s="563"/>
      <c r="AE58" s="563"/>
      <c r="AF58" s="450"/>
    </row>
    <row r="59" spans="1:32" s="304" customFormat="1" ht="6" customHeight="1">
      <c r="A59" s="256"/>
      <c r="B59" s="256"/>
      <c r="C59" s="256"/>
      <c r="D59" s="256"/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261"/>
      <c r="V59" s="261"/>
      <c r="W59" s="261"/>
      <c r="X59" s="261"/>
      <c r="Y59" s="261"/>
      <c r="Z59" s="260"/>
      <c r="AA59" s="260"/>
      <c r="AB59" s="260"/>
      <c r="AC59" s="260"/>
      <c r="AD59" s="260"/>
      <c r="AE59" s="260"/>
      <c r="AF59" s="450"/>
    </row>
    <row r="60" spans="1:32" s="304" customFormat="1" ht="36.75" customHeight="1">
      <c r="A60" s="256"/>
      <c r="B60" s="584" t="s">
        <v>467</v>
      </c>
      <c r="C60" s="584"/>
      <c r="D60" s="584"/>
      <c r="E60" s="584"/>
      <c r="F60" s="584"/>
      <c r="G60" s="584"/>
      <c r="H60" s="584"/>
      <c r="I60" s="584"/>
      <c r="J60" s="584"/>
      <c r="K60" s="584"/>
      <c r="L60" s="584"/>
      <c r="M60" s="584"/>
      <c r="N60" s="584"/>
      <c r="O60" s="584"/>
      <c r="P60" s="584"/>
      <c r="Q60" s="584"/>
      <c r="R60" s="584"/>
      <c r="S60" s="584"/>
      <c r="T60" s="584"/>
      <c r="U60" s="584"/>
      <c r="V60" s="584"/>
      <c r="W60" s="584"/>
      <c r="X60" s="584"/>
      <c r="Y60" s="584"/>
      <c r="Z60" s="584"/>
      <c r="AA60" s="584"/>
      <c r="AB60" s="584"/>
      <c r="AC60" s="584"/>
      <c r="AD60" s="584"/>
      <c r="AE60" s="584"/>
      <c r="AF60" s="450"/>
    </row>
    <row r="61" spans="1:32" s="304" customFormat="1" ht="14.25" customHeight="1">
      <c r="A61" s="548" t="s">
        <v>417</v>
      </c>
      <c r="B61" s="443" t="s">
        <v>218</v>
      </c>
      <c r="C61" s="443"/>
      <c r="D61" s="443"/>
      <c r="E61" s="443"/>
      <c r="F61" s="443"/>
      <c r="G61" s="443"/>
      <c r="H61" s="443"/>
      <c r="I61" s="443"/>
      <c r="J61" s="443"/>
      <c r="K61" s="419" t="s">
        <v>30</v>
      </c>
      <c r="L61" s="419"/>
      <c r="M61" s="419"/>
      <c r="N61" s="585" t="s">
        <v>36</v>
      </c>
      <c r="O61" s="586"/>
      <c r="P61" s="587"/>
      <c r="Q61" s="423" t="s">
        <v>147</v>
      </c>
      <c r="R61" s="423"/>
      <c r="S61" s="423"/>
      <c r="T61" s="443" t="s">
        <v>19</v>
      </c>
      <c r="U61" s="443"/>
      <c r="V61" s="443"/>
      <c r="W61" s="551" t="s">
        <v>463</v>
      </c>
      <c r="X61" s="551"/>
      <c r="Y61" s="551"/>
      <c r="Z61" s="551"/>
      <c r="AA61" s="551"/>
      <c r="AB61" s="551"/>
      <c r="AC61" s="551"/>
      <c r="AD61" s="551"/>
      <c r="AE61" s="260"/>
      <c r="AF61" s="450"/>
    </row>
    <row r="62" spans="1:32" s="304" customFormat="1" ht="10.5" customHeight="1">
      <c r="A62" s="549"/>
      <c r="B62" s="443"/>
      <c r="C62" s="443"/>
      <c r="D62" s="443"/>
      <c r="E62" s="443"/>
      <c r="F62" s="443"/>
      <c r="G62" s="443"/>
      <c r="H62" s="443"/>
      <c r="I62" s="443"/>
      <c r="J62" s="443"/>
      <c r="K62" s="419"/>
      <c r="L62" s="419"/>
      <c r="M62" s="419"/>
      <c r="N62" s="588"/>
      <c r="O62" s="589"/>
      <c r="P62" s="590"/>
      <c r="Q62" s="423"/>
      <c r="R62" s="423"/>
      <c r="S62" s="423"/>
      <c r="T62" s="443"/>
      <c r="U62" s="443"/>
      <c r="V62" s="443"/>
      <c r="W62" s="423" t="s">
        <v>174</v>
      </c>
      <c r="X62" s="423"/>
      <c r="Y62" s="423" t="s">
        <v>175</v>
      </c>
      <c r="Z62" s="423"/>
      <c r="AA62" s="423" t="s">
        <v>176</v>
      </c>
      <c r="AB62" s="423"/>
      <c r="AC62" s="423" t="s">
        <v>68</v>
      </c>
      <c r="AD62" s="423"/>
      <c r="AE62" s="260"/>
      <c r="AF62" s="450"/>
    </row>
    <row r="63" spans="1:32" s="304" customFormat="1" ht="48.75" customHeight="1">
      <c r="A63" s="550"/>
      <c r="B63" s="443"/>
      <c r="C63" s="443"/>
      <c r="D63" s="443"/>
      <c r="E63" s="443"/>
      <c r="F63" s="443"/>
      <c r="G63" s="443"/>
      <c r="H63" s="443"/>
      <c r="I63" s="443"/>
      <c r="J63" s="443"/>
      <c r="K63" s="419"/>
      <c r="L63" s="419"/>
      <c r="M63" s="419"/>
      <c r="N63" s="591"/>
      <c r="O63" s="592"/>
      <c r="P63" s="593"/>
      <c r="Q63" s="423"/>
      <c r="R63" s="423"/>
      <c r="S63" s="423"/>
      <c r="T63" s="443"/>
      <c r="U63" s="443"/>
      <c r="V63" s="443"/>
      <c r="W63" s="423"/>
      <c r="X63" s="423"/>
      <c r="Y63" s="423"/>
      <c r="Z63" s="423"/>
      <c r="AA63" s="423"/>
      <c r="AB63" s="423"/>
      <c r="AC63" s="423"/>
      <c r="AD63" s="423"/>
      <c r="AE63" s="260"/>
      <c r="AF63" s="450"/>
    </row>
    <row r="64" spans="1:32" s="304" customFormat="1" ht="9.75" customHeight="1">
      <c r="A64" s="295">
        <v>1</v>
      </c>
      <c r="B64" s="558">
        <v>2</v>
      </c>
      <c r="C64" s="558"/>
      <c r="D64" s="558"/>
      <c r="E64" s="558"/>
      <c r="F64" s="558"/>
      <c r="G64" s="558"/>
      <c r="H64" s="558"/>
      <c r="I64" s="558"/>
      <c r="J64" s="558"/>
      <c r="K64" s="594">
        <v>3</v>
      </c>
      <c r="L64" s="594"/>
      <c r="M64" s="594"/>
      <c r="N64" s="594">
        <v>4</v>
      </c>
      <c r="O64" s="594"/>
      <c r="P64" s="594"/>
      <c r="Q64" s="594">
        <v>5</v>
      </c>
      <c r="R64" s="594"/>
      <c r="S64" s="594"/>
      <c r="T64" s="594">
        <v>6</v>
      </c>
      <c r="U64" s="594"/>
      <c r="V64" s="594"/>
      <c r="W64" s="595" t="s">
        <v>468</v>
      </c>
      <c r="X64" s="595"/>
      <c r="Y64" s="595" t="s">
        <v>469</v>
      </c>
      <c r="Z64" s="595"/>
      <c r="AA64" s="595" t="s">
        <v>470</v>
      </c>
      <c r="AB64" s="595"/>
      <c r="AC64" s="595" t="s">
        <v>471</v>
      </c>
      <c r="AD64" s="595"/>
      <c r="AE64" s="260"/>
      <c r="AF64" s="450"/>
    </row>
    <row r="65" spans="1:32" s="304" customFormat="1" ht="18.75" customHeight="1">
      <c r="A65" s="307"/>
      <c r="B65" s="513"/>
      <c r="C65" s="513"/>
      <c r="D65" s="513"/>
      <c r="E65" s="513"/>
      <c r="F65" s="513"/>
      <c r="G65" s="513"/>
      <c r="H65" s="513"/>
      <c r="I65" s="513"/>
      <c r="J65" s="513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63"/>
      <c r="X65" s="563"/>
      <c r="Y65" s="563"/>
      <c r="Z65" s="563"/>
      <c r="AA65" s="563"/>
      <c r="AB65" s="563"/>
      <c r="AC65" s="563"/>
      <c r="AD65" s="563"/>
      <c r="AE65" s="260"/>
      <c r="AF65" s="450"/>
    </row>
    <row r="66" spans="1:32" s="304" customFormat="1" ht="15" customHeight="1">
      <c r="A66" s="307"/>
      <c r="B66" s="596"/>
      <c r="C66" s="596"/>
      <c r="D66" s="596"/>
      <c r="E66" s="596"/>
      <c r="F66" s="596"/>
      <c r="G66" s="596"/>
      <c r="H66" s="596"/>
      <c r="I66" s="596"/>
      <c r="J66" s="596"/>
      <c r="K66" s="547"/>
      <c r="L66" s="547"/>
      <c r="M66" s="547"/>
      <c r="N66" s="547"/>
      <c r="O66" s="547"/>
      <c r="P66" s="547"/>
      <c r="Q66" s="597"/>
      <c r="R66" s="597"/>
      <c r="S66" s="597"/>
      <c r="T66" s="547"/>
      <c r="U66" s="547"/>
      <c r="V66" s="547"/>
      <c r="W66" s="563"/>
      <c r="X66" s="563"/>
      <c r="Y66" s="563"/>
      <c r="Z66" s="563"/>
      <c r="AA66" s="563"/>
      <c r="AB66" s="563"/>
      <c r="AC66" s="563"/>
      <c r="AD66" s="563"/>
      <c r="AE66" s="260"/>
      <c r="AF66" s="450"/>
    </row>
    <row r="67" spans="1:32" s="304" customFormat="1" ht="15" customHeight="1">
      <c r="A67" s="307"/>
      <c r="B67" s="596"/>
      <c r="C67" s="596"/>
      <c r="D67" s="596"/>
      <c r="E67" s="596"/>
      <c r="F67" s="596"/>
      <c r="G67" s="596"/>
      <c r="H67" s="596"/>
      <c r="I67" s="596"/>
      <c r="J67" s="596"/>
      <c r="K67" s="547"/>
      <c r="L67" s="547"/>
      <c r="M67" s="547"/>
      <c r="N67" s="547"/>
      <c r="O67" s="547"/>
      <c r="P67" s="547"/>
      <c r="Q67" s="597"/>
      <c r="R67" s="597"/>
      <c r="S67" s="597"/>
      <c r="T67" s="547"/>
      <c r="U67" s="547"/>
      <c r="V67" s="547"/>
      <c r="W67" s="563"/>
      <c r="X67" s="563"/>
      <c r="Y67" s="563"/>
      <c r="Z67" s="563"/>
      <c r="AA67" s="563"/>
      <c r="AB67" s="563"/>
      <c r="AC67" s="563"/>
      <c r="AD67" s="563"/>
      <c r="AE67" s="260"/>
      <c r="AF67" s="450"/>
    </row>
    <row r="68" spans="1:32" s="304" customFormat="1" ht="15" customHeight="1">
      <c r="A68" s="307"/>
      <c r="B68" s="598"/>
      <c r="C68" s="599"/>
      <c r="D68" s="599"/>
      <c r="E68" s="599"/>
      <c r="F68" s="599"/>
      <c r="G68" s="599"/>
      <c r="H68" s="599"/>
      <c r="I68" s="599"/>
      <c r="J68" s="600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63"/>
      <c r="X68" s="563"/>
      <c r="Y68" s="563"/>
      <c r="Z68" s="563"/>
      <c r="AA68" s="563"/>
      <c r="AB68" s="563"/>
      <c r="AC68" s="563"/>
      <c r="AD68" s="563"/>
      <c r="AE68" s="260"/>
      <c r="AF68" s="450"/>
    </row>
    <row r="69" spans="1:32" s="304" customFormat="1" ht="15" customHeight="1">
      <c r="A69" s="307"/>
      <c r="B69" s="596"/>
      <c r="C69" s="596"/>
      <c r="D69" s="596"/>
      <c r="E69" s="596"/>
      <c r="F69" s="596"/>
      <c r="G69" s="596"/>
      <c r="H69" s="596"/>
      <c r="I69" s="596"/>
      <c r="J69" s="596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63"/>
      <c r="X69" s="563"/>
      <c r="Y69" s="563"/>
      <c r="Z69" s="563"/>
      <c r="AA69" s="563"/>
      <c r="AB69" s="563"/>
      <c r="AC69" s="563"/>
      <c r="AD69" s="563"/>
      <c r="AE69" s="260"/>
      <c r="AF69" s="450"/>
    </row>
    <row r="70" spans="1:32" s="304" customFormat="1" ht="16.5" customHeight="1">
      <c r="A70" s="296"/>
      <c r="B70" s="596"/>
      <c r="C70" s="596"/>
      <c r="D70" s="596"/>
      <c r="E70" s="596"/>
      <c r="F70" s="596"/>
      <c r="G70" s="596"/>
      <c r="H70" s="596"/>
      <c r="I70" s="596"/>
      <c r="J70" s="596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63"/>
      <c r="X70" s="563"/>
      <c r="Y70" s="563"/>
      <c r="Z70" s="563"/>
      <c r="AA70" s="563"/>
      <c r="AB70" s="563"/>
      <c r="AC70" s="563"/>
      <c r="AD70" s="563"/>
      <c r="AE70" s="260"/>
      <c r="AF70" s="450"/>
    </row>
    <row r="71" spans="1:32" s="304" customFormat="1" ht="15" customHeight="1">
      <c r="A71" s="296"/>
      <c r="B71" s="598"/>
      <c r="C71" s="599"/>
      <c r="D71" s="599"/>
      <c r="E71" s="599"/>
      <c r="F71" s="599"/>
      <c r="G71" s="599"/>
      <c r="H71" s="599"/>
      <c r="I71" s="599"/>
      <c r="J71" s="600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63"/>
      <c r="X71" s="563"/>
      <c r="Y71" s="563"/>
      <c r="Z71" s="563"/>
      <c r="AA71" s="563"/>
      <c r="AB71" s="563"/>
      <c r="AC71" s="563"/>
      <c r="AD71" s="563"/>
      <c r="AE71" s="260"/>
      <c r="AF71" s="450"/>
    </row>
    <row r="72" spans="1:32" s="304" customFormat="1" ht="15" customHeight="1">
      <c r="A72" s="296"/>
      <c r="B72" s="596"/>
      <c r="C72" s="596"/>
      <c r="D72" s="596"/>
      <c r="E72" s="596"/>
      <c r="F72" s="596"/>
      <c r="G72" s="596"/>
      <c r="H72" s="596"/>
      <c r="I72" s="596"/>
      <c r="J72" s="596"/>
      <c r="K72" s="597"/>
      <c r="L72" s="597"/>
      <c r="M72" s="597"/>
      <c r="N72" s="597"/>
      <c r="O72" s="597"/>
      <c r="P72" s="597"/>
      <c r="Q72" s="597"/>
      <c r="R72" s="597"/>
      <c r="S72" s="597"/>
      <c r="T72" s="547"/>
      <c r="U72" s="547"/>
      <c r="V72" s="547"/>
      <c r="W72" s="563"/>
      <c r="X72" s="563"/>
      <c r="Y72" s="563"/>
      <c r="Z72" s="563"/>
      <c r="AA72" s="563"/>
      <c r="AB72" s="563"/>
      <c r="AC72" s="563"/>
      <c r="AD72" s="563"/>
      <c r="AE72" s="260"/>
      <c r="AF72" s="450"/>
    </row>
    <row r="73" spans="1:32" s="304" customFormat="1" ht="15" customHeight="1">
      <c r="A73" s="296"/>
      <c r="B73" s="596"/>
      <c r="C73" s="596"/>
      <c r="D73" s="596"/>
      <c r="E73" s="596"/>
      <c r="F73" s="596"/>
      <c r="G73" s="596"/>
      <c r="H73" s="596"/>
      <c r="I73" s="596"/>
      <c r="J73" s="596"/>
      <c r="K73" s="597"/>
      <c r="L73" s="597"/>
      <c r="M73" s="597"/>
      <c r="N73" s="597"/>
      <c r="O73" s="597"/>
      <c r="P73" s="597"/>
      <c r="Q73" s="597"/>
      <c r="R73" s="597"/>
      <c r="S73" s="597"/>
      <c r="T73" s="547"/>
      <c r="U73" s="547"/>
      <c r="V73" s="547"/>
      <c r="W73" s="563"/>
      <c r="X73" s="563"/>
      <c r="Y73" s="563"/>
      <c r="Z73" s="563"/>
      <c r="AA73" s="563"/>
      <c r="AB73" s="563"/>
      <c r="AC73" s="563"/>
      <c r="AD73" s="563"/>
      <c r="AE73" s="260"/>
      <c r="AF73" s="450"/>
    </row>
    <row r="74" spans="1:32" s="304" customFormat="1" ht="18.75" customHeight="1">
      <c r="A74" s="606"/>
      <c r="B74" s="606"/>
      <c r="C74" s="606"/>
      <c r="D74" s="606"/>
      <c r="E74" s="606"/>
      <c r="F74" s="606"/>
      <c r="G74" s="606"/>
      <c r="H74" s="606"/>
      <c r="I74" s="606"/>
      <c r="J74" s="606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63"/>
      <c r="X74" s="563"/>
      <c r="Y74" s="563"/>
      <c r="Z74" s="563"/>
      <c r="AA74" s="563"/>
      <c r="AB74" s="563"/>
      <c r="AC74" s="563"/>
      <c r="AD74" s="563"/>
      <c r="AE74" s="260"/>
      <c r="AF74" s="450"/>
    </row>
    <row r="75" spans="1:32" ht="4.5" customHeight="1">
      <c r="B75" s="310"/>
      <c r="C75" s="310"/>
      <c r="D75" s="310"/>
      <c r="E75" s="310"/>
      <c r="F75" s="310"/>
      <c r="G75" s="310"/>
      <c r="H75" s="311"/>
      <c r="I75" s="311"/>
      <c r="J75" s="311"/>
      <c r="K75" s="311"/>
      <c r="L75" s="311"/>
      <c r="M75" s="311"/>
      <c r="N75" s="311"/>
      <c r="O75" s="311"/>
      <c r="P75" s="311"/>
      <c r="Q75" s="311"/>
      <c r="R75" s="311"/>
      <c r="S75" s="311"/>
      <c r="T75" s="310"/>
      <c r="U75" s="310"/>
      <c r="AF75" s="450"/>
    </row>
    <row r="76" spans="1:32" s="312" customFormat="1" ht="17.25" customHeight="1">
      <c r="B76" s="584" t="s">
        <v>472</v>
      </c>
      <c r="C76" s="601"/>
      <c r="D76" s="601"/>
      <c r="E76" s="601"/>
      <c r="F76" s="601"/>
      <c r="G76" s="313"/>
      <c r="H76" s="313"/>
      <c r="I76" s="313"/>
      <c r="J76" s="313"/>
      <c r="K76" s="313"/>
      <c r="L76" s="602" t="s">
        <v>473</v>
      </c>
      <c r="M76" s="602"/>
      <c r="N76" s="602"/>
      <c r="O76" s="602"/>
      <c r="P76" s="602"/>
      <c r="Q76" s="314"/>
      <c r="R76" s="314"/>
      <c r="S76" s="314"/>
      <c r="T76" s="314"/>
      <c r="U76" s="314"/>
      <c r="V76" s="603" t="s">
        <v>474</v>
      </c>
      <c r="W76" s="604"/>
      <c r="X76" s="604"/>
      <c r="Y76" s="604"/>
      <c r="Z76" s="604"/>
      <c r="AF76" s="450"/>
    </row>
    <row r="77" spans="1:32" s="253" customFormat="1" ht="11.25" customHeight="1">
      <c r="B77" s="315"/>
      <c r="C77" s="316" t="s">
        <v>70</v>
      </c>
      <c r="E77" s="17"/>
      <c r="F77" s="17"/>
      <c r="G77" s="17"/>
      <c r="H77" s="17"/>
      <c r="I77" s="17"/>
      <c r="J77" s="17"/>
      <c r="K77" s="17"/>
      <c r="M77" s="315"/>
      <c r="N77" s="317" t="s">
        <v>71</v>
      </c>
      <c r="O77" s="318"/>
      <c r="P77" s="316"/>
      <c r="Q77" s="319"/>
      <c r="R77" s="319"/>
      <c r="S77" s="319"/>
      <c r="T77" s="316"/>
      <c r="U77" s="316"/>
      <c r="V77" s="605" t="s">
        <v>475</v>
      </c>
      <c r="W77" s="605"/>
      <c r="X77" s="605"/>
      <c r="Y77" s="605"/>
      <c r="Z77" s="605"/>
      <c r="AF77" s="450"/>
    </row>
    <row r="78" spans="1:32">
      <c r="AF78" s="450"/>
    </row>
    <row r="79" spans="1:32" ht="20.100000000000001" customHeight="1"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10"/>
      <c r="U79" s="310"/>
    </row>
    <row r="80" spans="1:32">
      <c r="B80" s="310"/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10"/>
      <c r="S80" s="310"/>
      <c r="T80" s="310"/>
      <c r="U80" s="310"/>
    </row>
    <row r="81" spans="2:2">
      <c r="B81" s="320"/>
    </row>
    <row r="84" spans="2:2" ht="19.5">
      <c r="B84" s="321"/>
    </row>
    <row r="85" spans="2:2" ht="19.5">
      <c r="B85" s="321"/>
    </row>
    <row r="86" spans="2:2" ht="19.5">
      <c r="B86" s="321"/>
    </row>
    <row r="87" spans="2:2" ht="19.5">
      <c r="B87" s="321"/>
    </row>
    <row r="88" spans="2:2" ht="19.5">
      <c r="B88" s="321"/>
    </row>
    <row r="89" spans="2:2" ht="19.5">
      <c r="B89" s="321"/>
    </row>
    <row r="90" spans="2:2" ht="19.5">
      <c r="B90" s="321"/>
    </row>
  </sheetData>
  <mergeCells count="497">
    <mergeCell ref="AA74:AB74"/>
    <mergeCell ref="AC74:AD74"/>
    <mergeCell ref="B76:F76"/>
    <mergeCell ref="L76:P76"/>
    <mergeCell ref="V76:Z76"/>
    <mergeCell ref="V77:Z77"/>
    <mergeCell ref="Y73:Z73"/>
    <mergeCell ref="AA73:AB73"/>
    <mergeCell ref="AC73:AD73"/>
    <mergeCell ref="A74:J74"/>
    <mergeCell ref="K74:M74"/>
    <mergeCell ref="N74:P74"/>
    <mergeCell ref="Q74:S74"/>
    <mergeCell ref="T74:V74"/>
    <mergeCell ref="W74:X74"/>
    <mergeCell ref="Y74:Z74"/>
    <mergeCell ref="B73:J73"/>
    <mergeCell ref="K73:M73"/>
    <mergeCell ref="N73:P73"/>
    <mergeCell ref="Q73:S73"/>
    <mergeCell ref="T73:V73"/>
    <mergeCell ref="W73:X73"/>
    <mergeCell ref="B72:J72"/>
    <mergeCell ref="K72:M72"/>
    <mergeCell ref="N72:P72"/>
    <mergeCell ref="Q72:S72"/>
    <mergeCell ref="T72:V72"/>
    <mergeCell ref="W72:X72"/>
    <mergeCell ref="Y72:Z72"/>
    <mergeCell ref="AA72:AB72"/>
    <mergeCell ref="AC72:AD72"/>
    <mergeCell ref="B71:J71"/>
    <mergeCell ref="K71:M71"/>
    <mergeCell ref="N71:P71"/>
    <mergeCell ref="Q71:S71"/>
    <mergeCell ref="T71:V71"/>
    <mergeCell ref="W71:X71"/>
    <mergeCell ref="Y71:Z71"/>
    <mergeCell ref="AA71:AB71"/>
    <mergeCell ref="AC71:AD71"/>
    <mergeCell ref="Y69:Z69"/>
    <mergeCell ref="AA69:AB69"/>
    <mergeCell ref="AC69:AD69"/>
    <mergeCell ref="B70:J70"/>
    <mergeCell ref="K70:M70"/>
    <mergeCell ref="N70:P70"/>
    <mergeCell ref="Q70:S70"/>
    <mergeCell ref="T70:V70"/>
    <mergeCell ref="W70:X70"/>
    <mergeCell ref="Y70:Z70"/>
    <mergeCell ref="B69:J69"/>
    <mergeCell ref="K69:M69"/>
    <mergeCell ref="N69:P69"/>
    <mergeCell ref="Q69:S69"/>
    <mergeCell ref="T69:V69"/>
    <mergeCell ref="W69:X69"/>
    <mergeCell ref="AA70:AB70"/>
    <mergeCell ref="AC70:AD70"/>
    <mergeCell ref="B68:J68"/>
    <mergeCell ref="K68:M68"/>
    <mergeCell ref="N68:P68"/>
    <mergeCell ref="Q68:S68"/>
    <mergeCell ref="T68:V68"/>
    <mergeCell ref="W68:X68"/>
    <mergeCell ref="Y68:Z68"/>
    <mergeCell ref="AA68:AB68"/>
    <mergeCell ref="AC68:AD68"/>
    <mergeCell ref="B67:J67"/>
    <mergeCell ref="K67:M67"/>
    <mergeCell ref="N67:P67"/>
    <mergeCell ref="Q67:S67"/>
    <mergeCell ref="T67:V67"/>
    <mergeCell ref="W67:X67"/>
    <mergeCell ref="Y67:Z67"/>
    <mergeCell ref="AA67:AB67"/>
    <mergeCell ref="AC67:AD67"/>
    <mergeCell ref="Y65:Z65"/>
    <mergeCell ref="AA65:AB65"/>
    <mergeCell ref="AC65:AD65"/>
    <mergeCell ref="B66:J66"/>
    <mergeCell ref="K66:M66"/>
    <mergeCell ref="N66:P66"/>
    <mergeCell ref="Q66:S66"/>
    <mergeCell ref="T66:V66"/>
    <mergeCell ref="W66:X66"/>
    <mergeCell ref="Y66:Z66"/>
    <mergeCell ref="B65:J65"/>
    <mergeCell ref="K65:M65"/>
    <mergeCell ref="N65:P65"/>
    <mergeCell ref="Q65:S65"/>
    <mergeCell ref="T65:V65"/>
    <mergeCell ref="W65:X65"/>
    <mergeCell ref="AA66:AB66"/>
    <mergeCell ref="AC66:AD66"/>
    <mergeCell ref="AC62:AD63"/>
    <mergeCell ref="B64:J64"/>
    <mergeCell ref="K64:M64"/>
    <mergeCell ref="N64:P64"/>
    <mergeCell ref="Q64:S64"/>
    <mergeCell ref="T64:V64"/>
    <mergeCell ref="W64:X64"/>
    <mergeCell ref="Y64:Z64"/>
    <mergeCell ref="AA64:AB64"/>
    <mergeCell ref="AC64:AD64"/>
    <mergeCell ref="A61:A63"/>
    <mergeCell ref="B61:J63"/>
    <mergeCell ref="K61:M63"/>
    <mergeCell ref="N61:P63"/>
    <mergeCell ref="Q61:S63"/>
    <mergeCell ref="T61:V63"/>
    <mergeCell ref="O58:P58"/>
    <mergeCell ref="Q58:R58"/>
    <mergeCell ref="S58:T58"/>
    <mergeCell ref="U58:Y58"/>
    <mergeCell ref="Z58:AE58"/>
    <mergeCell ref="B60:AE60"/>
    <mergeCell ref="A58:D58"/>
    <mergeCell ref="E58:F58"/>
    <mergeCell ref="G58:H58"/>
    <mergeCell ref="I58:J58"/>
    <mergeCell ref="K58:L58"/>
    <mergeCell ref="M58:N58"/>
    <mergeCell ref="M57:N57"/>
    <mergeCell ref="O57:P57"/>
    <mergeCell ref="Q57:R57"/>
    <mergeCell ref="S57:T57"/>
    <mergeCell ref="U57:Y57"/>
    <mergeCell ref="Z57:AE57"/>
    <mergeCell ref="C57:D57"/>
    <mergeCell ref="E57:F57"/>
    <mergeCell ref="G57:H57"/>
    <mergeCell ref="I57:J57"/>
    <mergeCell ref="K57:L57"/>
    <mergeCell ref="C56:D56"/>
    <mergeCell ref="E56:F56"/>
    <mergeCell ref="G56:H56"/>
    <mergeCell ref="I56:J56"/>
    <mergeCell ref="K56:L56"/>
    <mergeCell ref="Q54:R54"/>
    <mergeCell ref="S54:T54"/>
    <mergeCell ref="U54:Y54"/>
    <mergeCell ref="Z54:AE54"/>
    <mergeCell ref="M54:N54"/>
    <mergeCell ref="O56:P56"/>
    <mergeCell ref="Q56:R56"/>
    <mergeCell ref="S56:T56"/>
    <mergeCell ref="U56:Y56"/>
    <mergeCell ref="Z56:AE56"/>
    <mergeCell ref="M56:N56"/>
    <mergeCell ref="Z51:AE53"/>
    <mergeCell ref="K52:L53"/>
    <mergeCell ref="M52:N53"/>
    <mergeCell ref="O52:T52"/>
    <mergeCell ref="O53:P53"/>
    <mergeCell ref="Q53:R53"/>
    <mergeCell ref="S53:T53"/>
    <mergeCell ref="C55:D55"/>
    <mergeCell ref="E55:F55"/>
    <mergeCell ref="G55:H55"/>
    <mergeCell ref="I55:J55"/>
    <mergeCell ref="K55:L55"/>
    <mergeCell ref="C54:D54"/>
    <mergeCell ref="E54:F54"/>
    <mergeCell ref="G54:H54"/>
    <mergeCell ref="I54:J54"/>
    <mergeCell ref="K54:L54"/>
    <mergeCell ref="M55:N55"/>
    <mergeCell ref="O55:P55"/>
    <mergeCell ref="Q55:R55"/>
    <mergeCell ref="S55:T55"/>
    <mergeCell ref="U55:Y55"/>
    <mergeCell ref="Z55:AE55"/>
    <mergeCell ref="O54:P54"/>
    <mergeCell ref="AB47:AC47"/>
    <mergeCell ref="AD47:AE47"/>
    <mergeCell ref="AF48:AF78"/>
    <mergeCell ref="W61:AD61"/>
    <mergeCell ref="W62:X63"/>
    <mergeCell ref="Y62:Z63"/>
    <mergeCell ref="AA62:AB63"/>
    <mergeCell ref="A47:F47"/>
    <mergeCell ref="L47:M47"/>
    <mergeCell ref="N47:O47"/>
    <mergeCell ref="P47:Q47"/>
    <mergeCell ref="R47:S47"/>
    <mergeCell ref="T47:U47"/>
    <mergeCell ref="A51:A53"/>
    <mergeCell ref="B51:B53"/>
    <mergeCell ref="C51:D53"/>
    <mergeCell ref="E51:F53"/>
    <mergeCell ref="G51:H53"/>
    <mergeCell ref="I51:J53"/>
    <mergeCell ref="V47:W47"/>
    <mergeCell ref="X47:Y47"/>
    <mergeCell ref="Z47:AA47"/>
    <mergeCell ref="K51:T51"/>
    <mergeCell ref="U51:Y53"/>
    <mergeCell ref="T46:U46"/>
    <mergeCell ref="V46:W46"/>
    <mergeCell ref="X46:Y46"/>
    <mergeCell ref="Z46:AA46"/>
    <mergeCell ref="AB46:AC46"/>
    <mergeCell ref="AD46:AE46"/>
    <mergeCell ref="V45:W45"/>
    <mergeCell ref="X45:Y45"/>
    <mergeCell ref="Z45:AA45"/>
    <mergeCell ref="AB45:AC45"/>
    <mergeCell ref="AD45:AE45"/>
    <mergeCell ref="T45:U45"/>
    <mergeCell ref="A46:F46"/>
    <mergeCell ref="L46:M46"/>
    <mergeCell ref="N46:O46"/>
    <mergeCell ref="P46:Q46"/>
    <mergeCell ref="R46:S46"/>
    <mergeCell ref="B45:F45"/>
    <mergeCell ref="L45:M45"/>
    <mergeCell ref="N45:O45"/>
    <mergeCell ref="P45:Q45"/>
    <mergeCell ref="R45:S45"/>
    <mergeCell ref="T44:U44"/>
    <mergeCell ref="V44:W44"/>
    <mergeCell ref="X44:Y44"/>
    <mergeCell ref="Z44:AA44"/>
    <mergeCell ref="AB44:AC44"/>
    <mergeCell ref="AD44:AE44"/>
    <mergeCell ref="V43:W43"/>
    <mergeCell ref="X43:Y43"/>
    <mergeCell ref="Z43:AA43"/>
    <mergeCell ref="AB43:AC43"/>
    <mergeCell ref="AD43:AE43"/>
    <mergeCell ref="T43:U43"/>
    <mergeCell ref="B44:F44"/>
    <mergeCell ref="L44:M44"/>
    <mergeCell ref="N44:O44"/>
    <mergeCell ref="P44:Q44"/>
    <mergeCell ref="R44:S44"/>
    <mergeCell ref="B43:F43"/>
    <mergeCell ref="L43:M43"/>
    <mergeCell ref="N43:O43"/>
    <mergeCell ref="P43:Q43"/>
    <mergeCell ref="R43:S43"/>
    <mergeCell ref="T42:U42"/>
    <mergeCell ref="V42:W42"/>
    <mergeCell ref="X42:Y42"/>
    <mergeCell ref="Z42:AA42"/>
    <mergeCell ref="AB42:AC42"/>
    <mergeCell ref="AD42:AE42"/>
    <mergeCell ref="V41:W41"/>
    <mergeCell ref="X41:Y41"/>
    <mergeCell ref="Z41:AA41"/>
    <mergeCell ref="AB41:AC41"/>
    <mergeCell ref="AD41:AE41"/>
    <mergeCell ref="T41:U41"/>
    <mergeCell ref="B42:F42"/>
    <mergeCell ref="L42:M42"/>
    <mergeCell ref="N42:O42"/>
    <mergeCell ref="P42:Q42"/>
    <mergeCell ref="R42:S42"/>
    <mergeCell ref="B41:F41"/>
    <mergeCell ref="L41:M41"/>
    <mergeCell ref="N41:O41"/>
    <mergeCell ref="P41:Q41"/>
    <mergeCell ref="R41:S41"/>
    <mergeCell ref="A38:A40"/>
    <mergeCell ref="B38:F40"/>
    <mergeCell ref="G38:K38"/>
    <mergeCell ref="L38:U38"/>
    <mergeCell ref="V38:AE38"/>
    <mergeCell ref="G39:G40"/>
    <mergeCell ref="H39:K39"/>
    <mergeCell ref="L39:M40"/>
    <mergeCell ref="N39:U39"/>
    <mergeCell ref="V39:W40"/>
    <mergeCell ref="X39:AE39"/>
    <mergeCell ref="N40:O40"/>
    <mergeCell ref="P40:Q40"/>
    <mergeCell ref="R40:S40"/>
    <mergeCell ref="T40:U40"/>
    <mergeCell ref="X40:Y40"/>
    <mergeCell ref="Z40:AA40"/>
    <mergeCell ref="AB40:AC40"/>
    <mergeCell ref="AD40:AE40"/>
    <mergeCell ref="V36:W36"/>
    <mergeCell ref="X36:Y36"/>
    <mergeCell ref="Z36:AA36"/>
    <mergeCell ref="AB36:AC36"/>
    <mergeCell ref="AD36:AE36"/>
    <mergeCell ref="B37:F37"/>
    <mergeCell ref="A36:F36"/>
    <mergeCell ref="L36:M36"/>
    <mergeCell ref="N36:O36"/>
    <mergeCell ref="P36:Q36"/>
    <mergeCell ref="R36:S36"/>
    <mergeCell ref="T36:U36"/>
    <mergeCell ref="T35:U35"/>
    <mergeCell ref="V35:W35"/>
    <mergeCell ref="X35:Y35"/>
    <mergeCell ref="Z35:AA35"/>
    <mergeCell ref="AB35:AC35"/>
    <mergeCell ref="AD35:AE35"/>
    <mergeCell ref="V34:W34"/>
    <mergeCell ref="X34:Y34"/>
    <mergeCell ref="Z34:AA34"/>
    <mergeCell ref="AB34:AC34"/>
    <mergeCell ref="AD34:AE34"/>
    <mergeCell ref="T34:U34"/>
    <mergeCell ref="A35:F35"/>
    <mergeCell ref="L35:M35"/>
    <mergeCell ref="N35:O35"/>
    <mergeCell ref="P35:Q35"/>
    <mergeCell ref="R35:S35"/>
    <mergeCell ref="B34:F34"/>
    <mergeCell ref="L34:M34"/>
    <mergeCell ref="N34:O34"/>
    <mergeCell ref="P34:Q34"/>
    <mergeCell ref="R34:S34"/>
    <mergeCell ref="T33:U33"/>
    <mergeCell ref="V33:W33"/>
    <mergeCell ref="X33:Y33"/>
    <mergeCell ref="Z33:AA33"/>
    <mergeCell ref="AB33:AC33"/>
    <mergeCell ref="AD33:AE33"/>
    <mergeCell ref="V32:W32"/>
    <mergeCell ref="X32:Y32"/>
    <mergeCell ref="Z32:AA32"/>
    <mergeCell ref="AB32:AC32"/>
    <mergeCell ref="AD32:AE32"/>
    <mergeCell ref="T32:U32"/>
    <mergeCell ref="B33:F33"/>
    <mergeCell ref="L33:M33"/>
    <mergeCell ref="N33:O33"/>
    <mergeCell ref="P33:Q33"/>
    <mergeCell ref="R33:S33"/>
    <mergeCell ref="B32:F32"/>
    <mergeCell ref="L32:M32"/>
    <mergeCell ref="N32:O32"/>
    <mergeCell ref="P32:Q32"/>
    <mergeCell ref="R32:S32"/>
    <mergeCell ref="T31:U31"/>
    <mergeCell ref="V31:W31"/>
    <mergeCell ref="X31:Y31"/>
    <mergeCell ref="Z31:AA31"/>
    <mergeCell ref="AB31:AC31"/>
    <mergeCell ref="AD31:AE31"/>
    <mergeCell ref="V30:W30"/>
    <mergeCell ref="X30:Y30"/>
    <mergeCell ref="Z30:AA30"/>
    <mergeCell ref="AB30:AC30"/>
    <mergeCell ref="AD30:AE30"/>
    <mergeCell ref="T30:U30"/>
    <mergeCell ref="B31:F31"/>
    <mergeCell ref="L31:M31"/>
    <mergeCell ref="N31:O31"/>
    <mergeCell ref="P31:Q31"/>
    <mergeCell ref="R31:S31"/>
    <mergeCell ref="B30:F30"/>
    <mergeCell ref="L30:M30"/>
    <mergeCell ref="N30:O30"/>
    <mergeCell ref="P30:Q30"/>
    <mergeCell ref="R30:S30"/>
    <mergeCell ref="A27:A29"/>
    <mergeCell ref="B27:F29"/>
    <mergeCell ref="G27:K27"/>
    <mergeCell ref="L27:U27"/>
    <mergeCell ref="V27:AE27"/>
    <mergeCell ref="G28:G29"/>
    <mergeCell ref="H28:K28"/>
    <mergeCell ref="L28:M29"/>
    <mergeCell ref="N28:U28"/>
    <mergeCell ref="V28:W29"/>
    <mergeCell ref="X28:AE28"/>
    <mergeCell ref="N29:O29"/>
    <mergeCell ref="P29:Q29"/>
    <mergeCell ref="R29:S29"/>
    <mergeCell ref="T29:U29"/>
    <mergeCell ref="X29:Y29"/>
    <mergeCell ref="Z29:AA29"/>
    <mergeCell ref="AB29:AC29"/>
    <mergeCell ref="AD29:AE29"/>
    <mergeCell ref="A23:U23"/>
    <mergeCell ref="V23:W23"/>
    <mergeCell ref="X23:Y23"/>
    <mergeCell ref="Z23:AA23"/>
    <mergeCell ref="AB23:AC23"/>
    <mergeCell ref="AD23:AE23"/>
    <mergeCell ref="AB21:AC21"/>
    <mergeCell ref="AD21:AE21"/>
    <mergeCell ref="C22:F22"/>
    <mergeCell ref="G22:P22"/>
    <mergeCell ref="Q22:U22"/>
    <mergeCell ref="V22:W22"/>
    <mergeCell ref="X22:Y22"/>
    <mergeCell ref="Z22:AA22"/>
    <mergeCell ref="AB22:AC22"/>
    <mergeCell ref="AD22:AE22"/>
    <mergeCell ref="C21:F21"/>
    <mergeCell ref="G21:P21"/>
    <mergeCell ref="Q21:U21"/>
    <mergeCell ref="V21:W21"/>
    <mergeCell ref="X21:Y21"/>
    <mergeCell ref="Z21:AA21"/>
    <mergeCell ref="C20:F20"/>
    <mergeCell ref="G20:P20"/>
    <mergeCell ref="Q20:U20"/>
    <mergeCell ref="V20:W20"/>
    <mergeCell ref="X20:Y20"/>
    <mergeCell ref="Z20:AA20"/>
    <mergeCell ref="AB20:AC20"/>
    <mergeCell ref="AD20:AE20"/>
    <mergeCell ref="C19:F19"/>
    <mergeCell ref="G19:P19"/>
    <mergeCell ref="Q19:U19"/>
    <mergeCell ref="V19:W19"/>
    <mergeCell ref="X19:Y19"/>
    <mergeCell ref="Z19:AA19"/>
    <mergeCell ref="C18:F18"/>
    <mergeCell ref="G18:P18"/>
    <mergeCell ref="Q18:U18"/>
    <mergeCell ref="V18:W18"/>
    <mergeCell ref="X18:Y18"/>
    <mergeCell ref="Z18:AA18"/>
    <mergeCell ref="AB18:AC18"/>
    <mergeCell ref="AD18:AE18"/>
    <mergeCell ref="AB19:AC19"/>
    <mergeCell ref="AD19:AE19"/>
    <mergeCell ref="A15:A17"/>
    <mergeCell ref="B15:B17"/>
    <mergeCell ref="C15:F17"/>
    <mergeCell ref="G15:P17"/>
    <mergeCell ref="Q15:U17"/>
    <mergeCell ref="V15:AE15"/>
    <mergeCell ref="V16:W17"/>
    <mergeCell ref="X16:AE16"/>
    <mergeCell ref="X17:Y17"/>
    <mergeCell ref="Z17:AA17"/>
    <mergeCell ref="AB17:AC17"/>
    <mergeCell ref="AD17:AE17"/>
    <mergeCell ref="Z10:AB10"/>
    <mergeCell ref="AC10:AE10"/>
    <mergeCell ref="A11:L11"/>
    <mergeCell ref="M11:P11"/>
    <mergeCell ref="Q11:S11"/>
    <mergeCell ref="T11:V11"/>
    <mergeCell ref="W11:Y11"/>
    <mergeCell ref="Z11:AB11"/>
    <mergeCell ref="AC11:AE11"/>
    <mergeCell ref="C10:F10"/>
    <mergeCell ref="G10:L10"/>
    <mergeCell ref="M10:P10"/>
    <mergeCell ref="Q10:S10"/>
    <mergeCell ref="T10:V10"/>
    <mergeCell ref="W10:Y10"/>
    <mergeCell ref="Q7:S7"/>
    <mergeCell ref="T7:V7"/>
    <mergeCell ref="W7:Y7"/>
    <mergeCell ref="Z7:AB7"/>
    <mergeCell ref="AC7:AE7"/>
    <mergeCell ref="Z8:AB8"/>
    <mergeCell ref="AC8:AE8"/>
    <mergeCell ref="C9:F9"/>
    <mergeCell ref="G9:L9"/>
    <mergeCell ref="M9:P9"/>
    <mergeCell ref="Q9:S9"/>
    <mergeCell ref="T9:V9"/>
    <mergeCell ref="W9:Y9"/>
    <mergeCell ref="Z9:AB9"/>
    <mergeCell ref="AC9:AE9"/>
    <mergeCell ref="C8:F8"/>
    <mergeCell ref="G8:L8"/>
    <mergeCell ref="M8:P8"/>
    <mergeCell ref="Q8:S8"/>
    <mergeCell ref="T8:V8"/>
    <mergeCell ref="W8:Y8"/>
    <mergeCell ref="AB1:AE1"/>
    <mergeCell ref="AF1:AF47"/>
    <mergeCell ref="A4:A5"/>
    <mergeCell ref="B4:B5"/>
    <mergeCell ref="C4:F5"/>
    <mergeCell ref="G4:L5"/>
    <mergeCell ref="M4:P5"/>
    <mergeCell ref="Q4:AE4"/>
    <mergeCell ref="Q5:S5"/>
    <mergeCell ref="T5:V5"/>
    <mergeCell ref="W5:Y5"/>
    <mergeCell ref="Z5:AB5"/>
    <mergeCell ref="AC5:AE5"/>
    <mergeCell ref="C6:F6"/>
    <mergeCell ref="G6:L6"/>
    <mergeCell ref="M6:P6"/>
    <mergeCell ref="Q6:S6"/>
    <mergeCell ref="T6:V6"/>
    <mergeCell ref="W6:Y6"/>
    <mergeCell ref="Z6:AB6"/>
    <mergeCell ref="AC6:AE6"/>
    <mergeCell ref="C7:F7"/>
    <mergeCell ref="G7:L7"/>
    <mergeCell ref="M7:P7"/>
  </mergeCells>
  <pageMargins left="0.78740157480314965" right="0.78740157480314965" top="0" bottom="0.39370078740157483" header="0.27559055118110237" footer="0.31496062992125984"/>
  <pageSetup paperSize="9" scale="54" orientation="landscape" verticalDpi="1200" r:id="rId1"/>
  <headerFooter alignWithMargins="0"/>
  <rowBreaks count="1" manualBreakCount="1">
    <brk id="48" max="31" man="1"/>
  </rowBreaks>
  <colBreaks count="1" manualBreakCount="1">
    <brk id="32" max="7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workbookViewId="0">
      <pane ySplit="7" topLeftCell="A11" activePane="bottomLeft" state="frozen"/>
      <selection pane="bottomLeft" activeCell="E16" sqref="E16"/>
    </sheetView>
  </sheetViews>
  <sheetFormatPr defaultRowHeight="12.75"/>
  <cols>
    <col min="1" max="1" width="27.5703125" style="323" customWidth="1"/>
    <col min="2" max="3" width="14.5703125" style="323" customWidth="1"/>
    <col min="4" max="4" width="17.5703125" style="323" customWidth="1"/>
    <col min="5" max="5" width="14.7109375" style="323" customWidth="1"/>
    <col min="6" max="6" width="18.7109375" style="323" customWidth="1"/>
    <col min="7" max="7" width="19.85546875" style="323" customWidth="1"/>
    <col min="8" max="8" width="17.5703125" style="323" customWidth="1"/>
    <col min="9" max="9" width="18.140625" style="323" customWidth="1"/>
    <col min="10" max="256" width="9.140625" style="323"/>
    <col min="257" max="257" width="27.5703125" style="323" customWidth="1"/>
    <col min="258" max="259" width="14.5703125" style="323" customWidth="1"/>
    <col min="260" max="260" width="17.5703125" style="323" customWidth="1"/>
    <col min="261" max="261" width="14.7109375" style="323" customWidth="1"/>
    <col min="262" max="262" width="18.7109375" style="323" customWidth="1"/>
    <col min="263" max="263" width="19.85546875" style="323" customWidth="1"/>
    <col min="264" max="264" width="17.5703125" style="323" customWidth="1"/>
    <col min="265" max="265" width="18.140625" style="323" customWidth="1"/>
    <col min="266" max="512" width="9.140625" style="323"/>
    <col min="513" max="513" width="27.5703125" style="323" customWidth="1"/>
    <col min="514" max="515" width="14.5703125" style="323" customWidth="1"/>
    <col min="516" max="516" width="17.5703125" style="323" customWidth="1"/>
    <col min="517" max="517" width="14.7109375" style="323" customWidth="1"/>
    <col min="518" max="518" width="18.7109375" style="323" customWidth="1"/>
    <col min="519" max="519" width="19.85546875" style="323" customWidth="1"/>
    <col min="520" max="520" width="17.5703125" style="323" customWidth="1"/>
    <col min="521" max="521" width="18.140625" style="323" customWidth="1"/>
    <col min="522" max="768" width="9.140625" style="323"/>
    <col min="769" max="769" width="27.5703125" style="323" customWidth="1"/>
    <col min="770" max="771" width="14.5703125" style="323" customWidth="1"/>
    <col min="772" max="772" width="17.5703125" style="323" customWidth="1"/>
    <col min="773" max="773" width="14.7109375" style="323" customWidth="1"/>
    <col min="774" max="774" width="18.7109375" style="323" customWidth="1"/>
    <col min="775" max="775" width="19.85546875" style="323" customWidth="1"/>
    <col min="776" max="776" width="17.5703125" style="323" customWidth="1"/>
    <col min="777" max="777" width="18.140625" style="323" customWidth="1"/>
    <col min="778" max="1024" width="9.140625" style="323"/>
    <col min="1025" max="1025" width="27.5703125" style="323" customWidth="1"/>
    <col min="1026" max="1027" width="14.5703125" style="323" customWidth="1"/>
    <col min="1028" max="1028" width="17.5703125" style="323" customWidth="1"/>
    <col min="1029" max="1029" width="14.7109375" style="323" customWidth="1"/>
    <col min="1030" max="1030" width="18.7109375" style="323" customWidth="1"/>
    <col min="1031" max="1031" width="19.85546875" style="323" customWidth="1"/>
    <col min="1032" max="1032" width="17.5703125" style="323" customWidth="1"/>
    <col min="1033" max="1033" width="18.140625" style="323" customWidth="1"/>
    <col min="1034" max="1280" width="9.140625" style="323"/>
    <col min="1281" max="1281" width="27.5703125" style="323" customWidth="1"/>
    <col min="1282" max="1283" width="14.5703125" style="323" customWidth="1"/>
    <col min="1284" max="1284" width="17.5703125" style="323" customWidth="1"/>
    <col min="1285" max="1285" width="14.7109375" style="323" customWidth="1"/>
    <col min="1286" max="1286" width="18.7109375" style="323" customWidth="1"/>
    <col min="1287" max="1287" width="19.85546875" style="323" customWidth="1"/>
    <col min="1288" max="1288" width="17.5703125" style="323" customWidth="1"/>
    <col min="1289" max="1289" width="18.140625" style="323" customWidth="1"/>
    <col min="1290" max="1536" width="9.140625" style="323"/>
    <col min="1537" max="1537" width="27.5703125" style="323" customWidth="1"/>
    <col min="1538" max="1539" width="14.5703125" style="323" customWidth="1"/>
    <col min="1540" max="1540" width="17.5703125" style="323" customWidth="1"/>
    <col min="1541" max="1541" width="14.7109375" style="323" customWidth="1"/>
    <col min="1542" max="1542" width="18.7109375" style="323" customWidth="1"/>
    <col min="1543" max="1543" width="19.85546875" style="323" customWidth="1"/>
    <col min="1544" max="1544" width="17.5703125" style="323" customWidth="1"/>
    <col min="1545" max="1545" width="18.140625" style="323" customWidth="1"/>
    <col min="1546" max="1792" width="9.140625" style="323"/>
    <col min="1793" max="1793" width="27.5703125" style="323" customWidth="1"/>
    <col min="1794" max="1795" width="14.5703125" style="323" customWidth="1"/>
    <col min="1796" max="1796" width="17.5703125" style="323" customWidth="1"/>
    <col min="1797" max="1797" width="14.7109375" style="323" customWidth="1"/>
    <col min="1798" max="1798" width="18.7109375" style="323" customWidth="1"/>
    <col min="1799" max="1799" width="19.85546875" style="323" customWidth="1"/>
    <col min="1800" max="1800" width="17.5703125" style="323" customWidth="1"/>
    <col min="1801" max="1801" width="18.140625" style="323" customWidth="1"/>
    <col min="1802" max="2048" width="9.140625" style="323"/>
    <col min="2049" max="2049" width="27.5703125" style="323" customWidth="1"/>
    <col min="2050" max="2051" width="14.5703125" style="323" customWidth="1"/>
    <col min="2052" max="2052" width="17.5703125" style="323" customWidth="1"/>
    <col min="2053" max="2053" width="14.7109375" style="323" customWidth="1"/>
    <col min="2054" max="2054" width="18.7109375" style="323" customWidth="1"/>
    <col min="2055" max="2055" width="19.85546875" style="323" customWidth="1"/>
    <col min="2056" max="2056" width="17.5703125" style="323" customWidth="1"/>
    <col min="2057" max="2057" width="18.140625" style="323" customWidth="1"/>
    <col min="2058" max="2304" width="9.140625" style="323"/>
    <col min="2305" max="2305" width="27.5703125" style="323" customWidth="1"/>
    <col min="2306" max="2307" width="14.5703125" style="323" customWidth="1"/>
    <col min="2308" max="2308" width="17.5703125" style="323" customWidth="1"/>
    <col min="2309" max="2309" width="14.7109375" style="323" customWidth="1"/>
    <col min="2310" max="2310" width="18.7109375" style="323" customWidth="1"/>
    <col min="2311" max="2311" width="19.85546875" style="323" customWidth="1"/>
    <col min="2312" max="2312" width="17.5703125" style="323" customWidth="1"/>
    <col min="2313" max="2313" width="18.140625" style="323" customWidth="1"/>
    <col min="2314" max="2560" width="9.140625" style="323"/>
    <col min="2561" max="2561" width="27.5703125" style="323" customWidth="1"/>
    <col min="2562" max="2563" width="14.5703125" style="323" customWidth="1"/>
    <col min="2564" max="2564" width="17.5703125" style="323" customWidth="1"/>
    <col min="2565" max="2565" width="14.7109375" style="323" customWidth="1"/>
    <col min="2566" max="2566" width="18.7109375" style="323" customWidth="1"/>
    <col min="2567" max="2567" width="19.85546875" style="323" customWidth="1"/>
    <col min="2568" max="2568" width="17.5703125" style="323" customWidth="1"/>
    <col min="2569" max="2569" width="18.140625" style="323" customWidth="1"/>
    <col min="2570" max="2816" width="9.140625" style="323"/>
    <col min="2817" max="2817" width="27.5703125" style="323" customWidth="1"/>
    <col min="2818" max="2819" width="14.5703125" style="323" customWidth="1"/>
    <col min="2820" max="2820" width="17.5703125" style="323" customWidth="1"/>
    <col min="2821" max="2821" width="14.7109375" style="323" customWidth="1"/>
    <col min="2822" max="2822" width="18.7109375" style="323" customWidth="1"/>
    <col min="2823" max="2823" width="19.85546875" style="323" customWidth="1"/>
    <col min="2824" max="2824" width="17.5703125" style="323" customWidth="1"/>
    <col min="2825" max="2825" width="18.140625" style="323" customWidth="1"/>
    <col min="2826" max="3072" width="9.140625" style="323"/>
    <col min="3073" max="3073" width="27.5703125" style="323" customWidth="1"/>
    <col min="3074" max="3075" width="14.5703125" style="323" customWidth="1"/>
    <col min="3076" max="3076" width="17.5703125" style="323" customWidth="1"/>
    <col min="3077" max="3077" width="14.7109375" style="323" customWidth="1"/>
    <col min="3078" max="3078" width="18.7109375" style="323" customWidth="1"/>
    <col min="3079" max="3079" width="19.85546875" style="323" customWidth="1"/>
    <col min="3080" max="3080" width="17.5703125" style="323" customWidth="1"/>
    <col min="3081" max="3081" width="18.140625" style="323" customWidth="1"/>
    <col min="3082" max="3328" width="9.140625" style="323"/>
    <col min="3329" max="3329" width="27.5703125" style="323" customWidth="1"/>
    <col min="3330" max="3331" width="14.5703125" style="323" customWidth="1"/>
    <col min="3332" max="3332" width="17.5703125" style="323" customWidth="1"/>
    <col min="3333" max="3333" width="14.7109375" style="323" customWidth="1"/>
    <col min="3334" max="3334" width="18.7109375" style="323" customWidth="1"/>
    <col min="3335" max="3335" width="19.85546875" style="323" customWidth="1"/>
    <col min="3336" max="3336" width="17.5703125" style="323" customWidth="1"/>
    <col min="3337" max="3337" width="18.140625" style="323" customWidth="1"/>
    <col min="3338" max="3584" width="9.140625" style="323"/>
    <col min="3585" max="3585" width="27.5703125" style="323" customWidth="1"/>
    <col min="3586" max="3587" width="14.5703125" style="323" customWidth="1"/>
    <col min="3588" max="3588" width="17.5703125" style="323" customWidth="1"/>
    <col min="3589" max="3589" width="14.7109375" style="323" customWidth="1"/>
    <col min="3590" max="3590" width="18.7109375" style="323" customWidth="1"/>
    <col min="3591" max="3591" width="19.85546875" style="323" customWidth="1"/>
    <col min="3592" max="3592" width="17.5703125" style="323" customWidth="1"/>
    <col min="3593" max="3593" width="18.140625" style="323" customWidth="1"/>
    <col min="3594" max="3840" width="9.140625" style="323"/>
    <col min="3841" max="3841" width="27.5703125" style="323" customWidth="1"/>
    <col min="3842" max="3843" width="14.5703125" style="323" customWidth="1"/>
    <col min="3844" max="3844" width="17.5703125" style="323" customWidth="1"/>
    <col min="3845" max="3845" width="14.7109375" style="323" customWidth="1"/>
    <col min="3846" max="3846" width="18.7109375" style="323" customWidth="1"/>
    <col min="3847" max="3847" width="19.85546875" style="323" customWidth="1"/>
    <col min="3848" max="3848" width="17.5703125" style="323" customWidth="1"/>
    <col min="3849" max="3849" width="18.140625" style="323" customWidth="1"/>
    <col min="3850" max="4096" width="9.140625" style="323"/>
    <col min="4097" max="4097" width="27.5703125" style="323" customWidth="1"/>
    <col min="4098" max="4099" width="14.5703125" style="323" customWidth="1"/>
    <col min="4100" max="4100" width="17.5703125" style="323" customWidth="1"/>
    <col min="4101" max="4101" width="14.7109375" style="323" customWidth="1"/>
    <col min="4102" max="4102" width="18.7109375" style="323" customWidth="1"/>
    <col min="4103" max="4103" width="19.85546875" style="323" customWidth="1"/>
    <col min="4104" max="4104" width="17.5703125" style="323" customWidth="1"/>
    <col min="4105" max="4105" width="18.140625" style="323" customWidth="1"/>
    <col min="4106" max="4352" width="9.140625" style="323"/>
    <col min="4353" max="4353" width="27.5703125" style="323" customWidth="1"/>
    <col min="4354" max="4355" width="14.5703125" style="323" customWidth="1"/>
    <col min="4356" max="4356" width="17.5703125" style="323" customWidth="1"/>
    <col min="4357" max="4357" width="14.7109375" style="323" customWidth="1"/>
    <col min="4358" max="4358" width="18.7109375" style="323" customWidth="1"/>
    <col min="4359" max="4359" width="19.85546875" style="323" customWidth="1"/>
    <col min="4360" max="4360" width="17.5703125" style="323" customWidth="1"/>
    <col min="4361" max="4361" width="18.140625" style="323" customWidth="1"/>
    <col min="4362" max="4608" width="9.140625" style="323"/>
    <col min="4609" max="4609" width="27.5703125" style="323" customWidth="1"/>
    <col min="4610" max="4611" width="14.5703125" style="323" customWidth="1"/>
    <col min="4612" max="4612" width="17.5703125" style="323" customWidth="1"/>
    <col min="4613" max="4613" width="14.7109375" style="323" customWidth="1"/>
    <col min="4614" max="4614" width="18.7109375" style="323" customWidth="1"/>
    <col min="4615" max="4615" width="19.85546875" style="323" customWidth="1"/>
    <col min="4616" max="4616" width="17.5703125" style="323" customWidth="1"/>
    <col min="4617" max="4617" width="18.140625" style="323" customWidth="1"/>
    <col min="4618" max="4864" width="9.140625" style="323"/>
    <col min="4865" max="4865" width="27.5703125" style="323" customWidth="1"/>
    <col min="4866" max="4867" width="14.5703125" style="323" customWidth="1"/>
    <col min="4868" max="4868" width="17.5703125" style="323" customWidth="1"/>
    <col min="4869" max="4869" width="14.7109375" style="323" customWidth="1"/>
    <col min="4870" max="4870" width="18.7109375" style="323" customWidth="1"/>
    <col min="4871" max="4871" width="19.85546875" style="323" customWidth="1"/>
    <col min="4872" max="4872" width="17.5703125" style="323" customWidth="1"/>
    <col min="4873" max="4873" width="18.140625" style="323" customWidth="1"/>
    <col min="4874" max="5120" width="9.140625" style="323"/>
    <col min="5121" max="5121" width="27.5703125" style="323" customWidth="1"/>
    <col min="5122" max="5123" width="14.5703125" style="323" customWidth="1"/>
    <col min="5124" max="5124" width="17.5703125" style="323" customWidth="1"/>
    <col min="5125" max="5125" width="14.7109375" style="323" customWidth="1"/>
    <col min="5126" max="5126" width="18.7109375" style="323" customWidth="1"/>
    <col min="5127" max="5127" width="19.85546875" style="323" customWidth="1"/>
    <col min="5128" max="5128" width="17.5703125" style="323" customWidth="1"/>
    <col min="5129" max="5129" width="18.140625" style="323" customWidth="1"/>
    <col min="5130" max="5376" width="9.140625" style="323"/>
    <col min="5377" max="5377" width="27.5703125" style="323" customWidth="1"/>
    <col min="5378" max="5379" width="14.5703125" style="323" customWidth="1"/>
    <col min="5380" max="5380" width="17.5703125" style="323" customWidth="1"/>
    <col min="5381" max="5381" width="14.7109375" style="323" customWidth="1"/>
    <col min="5382" max="5382" width="18.7109375" style="323" customWidth="1"/>
    <col min="5383" max="5383" width="19.85546875" style="323" customWidth="1"/>
    <col min="5384" max="5384" width="17.5703125" style="323" customWidth="1"/>
    <col min="5385" max="5385" width="18.140625" style="323" customWidth="1"/>
    <col min="5386" max="5632" width="9.140625" style="323"/>
    <col min="5633" max="5633" width="27.5703125" style="323" customWidth="1"/>
    <col min="5634" max="5635" width="14.5703125" style="323" customWidth="1"/>
    <col min="5636" max="5636" width="17.5703125" style="323" customWidth="1"/>
    <col min="5637" max="5637" width="14.7109375" style="323" customWidth="1"/>
    <col min="5638" max="5638" width="18.7109375" style="323" customWidth="1"/>
    <col min="5639" max="5639" width="19.85546875" style="323" customWidth="1"/>
    <col min="5640" max="5640" width="17.5703125" style="323" customWidth="1"/>
    <col min="5641" max="5641" width="18.140625" style="323" customWidth="1"/>
    <col min="5642" max="5888" width="9.140625" style="323"/>
    <col min="5889" max="5889" width="27.5703125" style="323" customWidth="1"/>
    <col min="5890" max="5891" width="14.5703125" style="323" customWidth="1"/>
    <col min="5892" max="5892" width="17.5703125" style="323" customWidth="1"/>
    <col min="5893" max="5893" width="14.7109375" style="323" customWidth="1"/>
    <col min="5894" max="5894" width="18.7109375" style="323" customWidth="1"/>
    <col min="5895" max="5895" width="19.85546875" style="323" customWidth="1"/>
    <col min="5896" max="5896" width="17.5703125" style="323" customWidth="1"/>
    <col min="5897" max="5897" width="18.140625" style="323" customWidth="1"/>
    <col min="5898" max="6144" width="9.140625" style="323"/>
    <col min="6145" max="6145" width="27.5703125" style="323" customWidth="1"/>
    <col min="6146" max="6147" width="14.5703125" style="323" customWidth="1"/>
    <col min="6148" max="6148" width="17.5703125" style="323" customWidth="1"/>
    <col min="6149" max="6149" width="14.7109375" style="323" customWidth="1"/>
    <col min="6150" max="6150" width="18.7109375" style="323" customWidth="1"/>
    <col min="6151" max="6151" width="19.85546875" style="323" customWidth="1"/>
    <col min="6152" max="6152" width="17.5703125" style="323" customWidth="1"/>
    <col min="6153" max="6153" width="18.140625" style="323" customWidth="1"/>
    <col min="6154" max="6400" width="9.140625" style="323"/>
    <col min="6401" max="6401" width="27.5703125" style="323" customWidth="1"/>
    <col min="6402" max="6403" width="14.5703125" style="323" customWidth="1"/>
    <col min="6404" max="6404" width="17.5703125" style="323" customWidth="1"/>
    <col min="6405" max="6405" width="14.7109375" style="323" customWidth="1"/>
    <col min="6406" max="6406" width="18.7109375" style="323" customWidth="1"/>
    <col min="6407" max="6407" width="19.85546875" style="323" customWidth="1"/>
    <col min="6408" max="6408" width="17.5703125" style="323" customWidth="1"/>
    <col min="6409" max="6409" width="18.140625" style="323" customWidth="1"/>
    <col min="6410" max="6656" width="9.140625" style="323"/>
    <col min="6657" max="6657" width="27.5703125" style="323" customWidth="1"/>
    <col min="6658" max="6659" width="14.5703125" style="323" customWidth="1"/>
    <col min="6660" max="6660" width="17.5703125" style="323" customWidth="1"/>
    <col min="6661" max="6661" width="14.7109375" style="323" customWidth="1"/>
    <col min="6662" max="6662" width="18.7109375" style="323" customWidth="1"/>
    <col min="6663" max="6663" width="19.85546875" style="323" customWidth="1"/>
    <col min="6664" max="6664" width="17.5703125" style="323" customWidth="1"/>
    <col min="6665" max="6665" width="18.140625" style="323" customWidth="1"/>
    <col min="6666" max="6912" width="9.140625" style="323"/>
    <col min="6913" max="6913" width="27.5703125" style="323" customWidth="1"/>
    <col min="6914" max="6915" width="14.5703125" style="323" customWidth="1"/>
    <col min="6916" max="6916" width="17.5703125" style="323" customWidth="1"/>
    <col min="6917" max="6917" width="14.7109375" style="323" customWidth="1"/>
    <col min="6918" max="6918" width="18.7109375" style="323" customWidth="1"/>
    <col min="6919" max="6919" width="19.85546875" style="323" customWidth="1"/>
    <col min="6920" max="6920" width="17.5703125" style="323" customWidth="1"/>
    <col min="6921" max="6921" width="18.140625" style="323" customWidth="1"/>
    <col min="6922" max="7168" width="9.140625" style="323"/>
    <col min="7169" max="7169" width="27.5703125" style="323" customWidth="1"/>
    <col min="7170" max="7171" width="14.5703125" style="323" customWidth="1"/>
    <col min="7172" max="7172" width="17.5703125" style="323" customWidth="1"/>
    <col min="7173" max="7173" width="14.7109375" style="323" customWidth="1"/>
    <col min="7174" max="7174" width="18.7109375" style="323" customWidth="1"/>
    <col min="7175" max="7175" width="19.85546875" style="323" customWidth="1"/>
    <col min="7176" max="7176" width="17.5703125" style="323" customWidth="1"/>
    <col min="7177" max="7177" width="18.140625" style="323" customWidth="1"/>
    <col min="7178" max="7424" width="9.140625" style="323"/>
    <col min="7425" max="7425" width="27.5703125" style="323" customWidth="1"/>
    <col min="7426" max="7427" width="14.5703125" style="323" customWidth="1"/>
    <col min="7428" max="7428" width="17.5703125" style="323" customWidth="1"/>
    <col min="7429" max="7429" width="14.7109375" style="323" customWidth="1"/>
    <col min="7430" max="7430" width="18.7109375" style="323" customWidth="1"/>
    <col min="7431" max="7431" width="19.85546875" style="323" customWidth="1"/>
    <col min="7432" max="7432" width="17.5703125" style="323" customWidth="1"/>
    <col min="7433" max="7433" width="18.140625" style="323" customWidth="1"/>
    <col min="7434" max="7680" width="9.140625" style="323"/>
    <col min="7681" max="7681" width="27.5703125" style="323" customWidth="1"/>
    <col min="7682" max="7683" width="14.5703125" style="323" customWidth="1"/>
    <col min="7684" max="7684" width="17.5703125" style="323" customWidth="1"/>
    <col min="7685" max="7685" width="14.7109375" style="323" customWidth="1"/>
    <col min="7686" max="7686" width="18.7109375" style="323" customWidth="1"/>
    <col min="7687" max="7687" width="19.85546875" style="323" customWidth="1"/>
    <col min="7688" max="7688" width="17.5703125" style="323" customWidth="1"/>
    <col min="7689" max="7689" width="18.140625" style="323" customWidth="1"/>
    <col min="7690" max="7936" width="9.140625" style="323"/>
    <col min="7937" max="7937" width="27.5703125" style="323" customWidth="1"/>
    <col min="7938" max="7939" width="14.5703125" style="323" customWidth="1"/>
    <col min="7940" max="7940" width="17.5703125" style="323" customWidth="1"/>
    <col min="7941" max="7941" width="14.7109375" style="323" customWidth="1"/>
    <col min="7942" max="7942" width="18.7109375" style="323" customWidth="1"/>
    <col min="7943" max="7943" width="19.85546875" style="323" customWidth="1"/>
    <col min="7944" max="7944" width="17.5703125" style="323" customWidth="1"/>
    <col min="7945" max="7945" width="18.140625" style="323" customWidth="1"/>
    <col min="7946" max="8192" width="9.140625" style="323"/>
    <col min="8193" max="8193" width="27.5703125" style="323" customWidth="1"/>
    <col min="8194" max="8195" width="14.5703125" style="323" customWidth="1"/>
    <col min="8196" max="8196" width="17.5703125" style="323" customWidth="1"/>
    <col min="8197" max="8197" width="14.7109375" style="323" customWidth="1"/>
    <col min="8198" max="8198" width="18.7109375" style="323" customWidth="1"/>
    <col min="8199" max="8199" width="19.85546875" style="323" customWidth="1"/>
    <col min="8200" max="8200" width="17.5703125" style="323" customWidth="1"/>
    <col min="8201" max="8201" width="18.140625" style="323" customWidth="1"/>
    <col min="8202" max="8448" width="9.140625" style="323"/>
    <col min="8449" max="8449" width="27.5703125" style="323" customWidth="1"/>
    <col min="8450" max="8451" width="14.5703125" style="323" customWidth="1"/>
    <col min="8452" max="8452" width="17.5703125" style="323" customWidth="1"/>
    <col min="8453" max="8453" width="14.7109375" style="323" customWidth="1"/>
    <col min="8454" max="8454" width="18.7109375" style="323" customWidth="1"/>
    <col min="8455" max="8455" width="19.85546875" style="323" customWidth="1"/>
    <col min="8456" max="8456" width="17.5703125" style="323" customWidth="1"/>
    <col min="8457" max="8457" width="18.140625" style="323" customWidth="1"/>
    <col min="8458" max="8704" width="9.140625" style="323"/>
    <col min="8705" max="8705" width="27.5703125" style="323" customWidth="1"/>
    <col min="8706" max="8707" width="14.5703125" style="323" customWidth="1"/>
    <col min="8708" max="8708" width="17.5703125" style="323" customWidth="1"/>
    <col min="8709" max="8709" width="14.7109375" style="323" customWidth="1"/>
    <col min="8710" max="8710" width="18.7109375" style="323" customWidth="1"/>
    <col min="8711" max="8711" width="19.85546875" style="323" customWidth="1"/>
    <col min="8712" max="8712" width="17.5703125" style="323" customWidth="1"/>
    <col min="8713" max="8713" width="18.140625" style="323" customWidth="1"/>
    <col min="8714" max="8960" width="9.140625" style="323"/>
    <col min="8961" max="8961" width="27.5703125" style="323" customWidth="1"/>
    <col min="8962" max="8963" width="14.5703125" style="323" customWidth="1"/>
    <col min="8964" max="8964" width="17.5703125" style="323" customWidth="1"/>
    <col min="8965" max="8965" width="14.7109375" style="323" customWidth="1"/>
    <col min="8966" max="8966" width="18.7109375" style="323" customWidth="1"/>
    <col min="8967" max="8967" width="19.85546875" style="323" customWidth="1"/>
    <col min="8968" max="8968" width="17.5703125" style="323" customWidth="1"/>
    <col min="8969" max="8969" width="18.140625" style="323" customWidth="1"/>
    <col min="8970" max="9216" width="9.140625" style="323"/>
    <col min="9217" max="9217" width="27.5703125" style="323" customWidth="1"/>
    <col min="9218" max="9219" width="14.5703125" style="323" customWidth="1"/>
    <col min="9220" max="9220" width="17.5703125" style="323" customWidth="1"/>
    <col min="9221" max="9221" width="14.7109375" style="323" customWidth="1"/>
    <col min="9222" max="9222" width="18.7109375" style="323" customWidth="1"/>
    <col min="9223" max="9223" width="19.85546875" style="323" customWidth="1"/>
    <col min="9224" max="9224" width="17.5703125" style="323" customWidth="1"/>
    <col min="9225" max="9225" width="18.140625" style="323" customWidth="1"/>
    <col min="9226" max="9472" width="9.140625" style="323"/>
    <col min="9473" max="9473" width="27.5703125" style="323" customWidth="1"/>
    <col min="9474" max="9475" width="14.5703125" style="323" customWidth="1"/>
    <col min="9476" max="9476" width="17.5703125" style="323" customWidth="1"/>
    <col min="9477" max="9477" width="14.7109375" style="323" customWidth="1"/>
    <col min="9478" max="9478" width="18.7109375" style="323" customWidth="1"/>
    <col min="9479" max="9479" width="19.85546875" style="323" customWidth="1"/>
    <col min="9480" max="9480" width="17.5703125" style="323" customWidth="1"/>
    <col min="9481" max="9481" width="18.140625" style="323" customWidth="1"/>
    <col min="9482" max="9728" width="9.140625" style="323"/>
    <col min="9729" max="9729" width="27.5703125" style="323" customWidth="1"/>
    <col min="9730" max="9731" width="14.5703125" style="323" customWidth="1"/>
    <col min="9732" max="9732" width="17.5703125" style="323" customWidth="1"/>
    <col min="9733" max="9733" width="14.7109375" style="323" customWidth="1"/>
    <col min="9734" max="9734" width="18.7109375" style="323" customWidth="1"/>
    <col min="9735" max="9735" width="19.85546875" style="323" customWidth="1"/>
    <col min="9736" max="9736" width="17.5703125" style="323" customWidth="1"/>
    <col min="9737" max="9737" width="18.140625" style="323" customWidth="1"/>
    <col min="9738" max="9984" width="9.140625" style="323"/>
    <col min="9985" max="9985" width="27.5703125" style="323" customWidth="1"/>
    <col min="9986" max="9987" width="14.5703125" style="323" customWidth="1"/>
    <col min="9988" max="9988" width="17.5703125" style="323" customWidth="1"/>
    <col min="9989" max="9989" width="14.7109375" style="323" customWidth="1"/>
    <col min="9990" max="9990" width="18.7109375" style="323" customWidth="1"/>
    <col min="9991" max="9991" width="19.85546875" style="323" customWidth="1"/>
    <col min="9992" max="9992" width="17.5703125" style="323" customWidth="1"/>
    <col min="9993" max="9993" width="18.140625" style="323" customWidth="1"/>
    <col min="9994" max="10240" width="9.140625" style="323"/>
    <col min="10241" max="10241" width="27.5703125" style="323" customWidth="1"/>
    <col min="10242" max="10243" width="14.5703125" style="323" customWidth="1"/>
    <col min="10244" max="10244" width="17.5703125" style="323" customWidth="1"/>
    <col min="10245" max="10245" width="14.7109375" style="323" customWidth="1"/>
    <col min="10246" max="10246" width="18.7109375" style="323" customWidth="1"/>
    <col min="10247" max="10247" width="19.85546875" style="323" customWidth="1"/>
    <col min="10248" max="10248" width="17.5703125" style="323" customWidth="1"/>
    <col min="10249" max="10249" width="18.140625" style="323" customWidth="1"/>
    <col min="10250" max="10496" width="9.140625" style="323"/>
    <col min="10497" max="10497" width="27.5703125" style="323" customWidth="1"/>
    <col min="10498" max="10499" width="14.5703125" style="323" customWidth="1"/>
    <col min="10500" max="10500" width="17.5703125" style="323" customWidth="1"/>
    <col min="10501" max="10501" width="14.7109375" style="323" customWidth="1"/>
    <col min="10502" max="10502" width="18.7109375" style="323" customWidth="1"/>
    <col min="10503" max="10503" width="19.85546875" style="323" customWidth="1"/>
    <col min="10504" max="10504" width="17.5703125" style="323" customWidth="1"/>
    <col min="10505" max="10505" width="18.140625" style="323" customWidth="1"/>
    <col min="10506" max="10752" width="9.140625" style="323"/>
    <col min="10753" max="10753" width="27.5703125" style="323" customWidth="1"/>
    <col min="10754" max="10755" width="14.5703125" style="323" customWidth="1"/>
    <col min="10756" max="10756" width="17.5703125" style="323" customWidth="1"/>
    <col min="10757" max="10757" width="14.7109375" style="323" customWidth="1"/>
    <col min="10758" max="10758" width="18.7109375" style="323" customWidth="1"/>
    <col min="10759" max="10759" width="19.85546875" style="323" customWidth="1"/>
    <col min="10760" max="10760" width="17.5703125" style="323" customWidth="1"/>
    <col min="10761" max="10761" width="18.140625" style="323" customWidth="1"/>
    <col min="10762" max="11008" width="9.140625" style="323"/>
    <col min="11009" max="11009" width="27.5703125" style="323" customWidth="1"/>
    <col min="11010" max="11011" width="14.5703125" style="323" customWidth="1"/>
    <col min="11012" max="11012" width="17.5703125" style="323" customWidth="1"/>
    <col min="11013" max="11013" width="14.7109375" style="323" customWidth="1"/>
    <col min="11014" max="11014" width="18.7109375" style="323" customWidth="1"/>
    <col min="11015" max="11015" width="19.85546875" style="323" customWidth="1"/>
    <col min="11016" max="11016" width="17.5703125" style="323" customWidth="1"/>
    <col min="11017" max="11017" width="18.140625" style="323" customWidth="1"/>
    <col min="11018" max="11264" width="9.140625" style="323"/>
    <col min="11265" max="11265" width="27.5703125" style="323" customWidth="1"/>
    <col min="11266" max="11267" width="14.5703125" style="323" customWidth="1"/>
    <col min="11268" max="11268" width="17.5703125" style="323" customWidth="1"/>
    <col min="11269" max="11269" width="14.7109375" style="323" customWidth="1"/>
    <col min="11270" max="11270" width="18.7109375" style="323" customWidth="1"/>
    <col min="11271" max="11271" width="19.85546875" style="323" customWidth="1"/>
    <col min="11272" max="11272" width="17.5703125" style="323" customWidth="1"/>
    <col min="11273" max="11273" width="18.140625" style="323" customWidth="1"/>
    <col min="11274" max="11520" width="9.140625" style="323"/>
    <col min="11521" max="11521" width="27.5703125" style="323" customWidth="1"/>
    <col min="11522" max="11523" width="14.5703125" style="323" customWidth="1"/>
    <col min="11524" max="11524" width="17.5703125" style="323" customWidth="1"/>
    <col min="11525" max="11525" width="14.7109375" style="323" customWidth="1"/>
    <col min="11526" max="11526" width="18.7109375" style="323" customWidth="1"/>
    <col min="11527" max="11527" width="19.85546875" style="323" customWidth="1"/>
    <col min="11528" max="11528" width="17.5703125" style="323" customWidth="1"/>
    <col min="11529" max="11529" width="18.140625" style="323" customWidth="1"/>
    <col min="11530" max="11776" width="9.140625" style="323"/>
    <col min="11777" max="11777" width="27.5703125" style="323" customWidth="1"/>
    <col min="11778" max="11779" width="14.5703125" style="323" customWidth="1"/>
    <col min="11780" max="11780" width="17.5703125" style="323" customWidth="1"/>
    <col min="11781" max="11781" width="14.7109375" style="323" customWidth="1"/>
    <col min="11782" max="11782" width="18.7109375" style="323" customWidth="1"/>
    <col min="11783" max="11783" width="19.85546875" style="323" customWidth="1"/>
    <col min="11784" max="11784" width="17.5703125" style="323" customWidth="1"/>
    <col min="11785" max="11785" width="18.140625" style="323" customWidth="1"/>
    <col min="11786" max="12032" width="9.140625" style="323"/>
    <col min="12033" max="12033" width="27.5703125" style="323" customWidth="1"/>
    <col min="12034" max="12035" width="14.5703125" style="323" customWidth="1"/>
    <col min="12036" max="12036" width="17.5703125" style="323" customWidth="1"/>
    <col min="12037" max="12037" width="14.7109375" style="323" customWidth="1"/>
    <col min="12038" max="12038" width="18.7109375" style="323" customWidth="1"/>
    <col min="12039" max="12039" width="19.85546875" style="323" customWidth="1"/>
    <col min="12040" max="12040" width="17.5703125" style="323" customWidth="1"/>
    <col min="12041" max="12041" width="18.140625" style="323" customWidth="1"/>
    <col min="12042" max="12288" width="9.140625" style="323"/>
    <col min="12289" max="12289" width="27.5703125" style="323" customWidth="1"/>
    <col min="12290" max="12291" width="14.5703125" style="323" customWidth="1"/>
    <col min="12292" max="12292" width="17.5703125" style="323" customWidth="1"/>
    <col min="12293" max="12293" width="14.7109375" style="323" customWidth="1"/>
    <col min="12294" max="12294" width="18.7109375" style="323" customWidth="1"/>
    <col min="12295" max="12295" width="19.85546875" style="323" customWidth="1"/>
    <col min="12296" max="12296" width="17.5703125" style="323" customWidth="1"/>
    <col min="12297" max="12297" width="18.140625" style="323" customWidth="1"/>
    <col min="12298" max="12544" width="9.140625" style="323"/>
    <col min="12545" max="12545" width="27.5703125" style="323" customWidth="1"/>
    <col min="12546" max="12547" width="14.5703125" style="323" customWidth="1"/>
    <col min="12548" max="12548" width="17.5703125" style="323" customWidth="1"/>
    <col min="12549" max="12549" width="14.7109375" style="323" customWidth="1"/>
    <col min="12550" max="12550" width="18.7109375" style="323" customWidth="1"/>
    <col min="12551" max="12551" width="19.85546875" style="323" customWidth="1"/>
    <col min="12552" max="12552" width="17.5703125" style="323" customWidth="1"/>
    <col min="12553" max="12553" width="18.140625" style="323" customWidth="1"/>
    <col min="12554" max="12800" width="9.140625" style="323"/>
    <col min="12801" max="12801" width="27.5703125" style="323" customWidth="1"/>
    <col min="12802" max="12803" width="14.5703125" style="323" customWidth="1"/>
    <col min="12804" max="12804" width="17.5703125" style="323" customWidth="1"/>
    <col min="12805" max="12805" width="14.7109375" style="323" customWidth="1"/>
    <col min="12806" max="12806" width="18.7109375" style="323" customWidth="1"/>
    <col min="12807" max="12807" width="19.85546875" style="323" customWidth="1"/>
    <col min="12808" max="12808" width="17.5703125" style="323" customWidth="1"/>
    <col min="12809" max="12809" width="18.140625" style="323" customWidth="1"/>
    <col min="12810" max="13056" width="9.140625" style="323"/>
    <col min="13057" max="13057" width="27.5703125" style="323" customWidth="1"/>
    <col min="13058" max="13059" width="14.5703125" style="323" customWidth="1"/>
    <col min="13060" max="13060" width="17.5703125" style="323" customWidth="1"/>
    <col min="13061" max="13061" width="14.7109375" style="323" customWidth="1"/>
    <col min="13062" max="13062" width="18.7109375" style="323" customWidth="1"/>
    <col min="13063" max="13063" width="19.85546875" style="323" customWidth="1"/>
    <col min="13064" max="13064" width="17.5703125" style="323" customWidth="1"/>
    <col min="13065" max="13065" width="18.140625" style="323" customWidth="1"/>
    <col min="13066" max="13312" width="9.140625" style="323"/>
    <col min="13313" max="13313" width="27.5703125" style="323" customWidth="1"/>
    <col min="13314" max="13315" width="14.5703125" style="323" customWidth="1"/>
    <col min="13316" max="13316" width="17.5703125" style="323" customWidth="1"/>
    <col min="13317" max="13317" width="14.7109375" style="323" customWidth="1"/>
    <col min="13318" max="13318" width="18.7109375" style="323" customWidth="1"/>
    <col min="13319" max="13319" width="19.85546875" style="323" customWidth="1"/>
    <col min="13320" max="13320" width="17.5703125" style="323" customWidth="1"/>
    <col min="13321" max="13321" width="18.140625" style="323" customWidth="1"/>
    <col min="13322" max="13568" width="9.140625" style="323"/>
    <col min="13569" max="13569" width="27.5703125" style="323" customWidth="1"/>
    <col min="13570" max="13571" width="14.5703125" style="323" customWidth="1"/>
    <col min="13572" max="13572" width="17.5703125" style="323" customWidth="1"/>
    <col min="13573" max="13573" width="14.7109375" style="323" customWidth="1"/>
    <col min="13574" max="13574" width="18.7109375" style="323" customWidth="1"/>
    <col min="13575" max="13575" width="19.85546875" style="323" customWidth="1"/>
    <col min="13576" max="13576" width="17.5703125" style="323" customWidth="1"/>
    <col min="13577" max="13577" width="18.140625" style="323" customWidth="1"/>
    <col min="13578" max="13824" width="9.140625" style="323"/>
    <col min="13825" max="13825" width="27.5703125" style="323" customWidth="1"/>
    <col min="13826" max="13827" width="14.5703125" style="323" customWidth="1"/>
    <col min="13828" max="13828" width="17.5703125" style="323" customWidth="1"/>
    <col min="13829" max="13829" width="14.7109375" style="323" customWidth="1"/>
    <col min="13830" max="13830" width="18.7109375" style="323" customWidth="1"/>
    <col min="13831" max="13831" width="19.85546875" style="323" customWidth="1"/>
    <col min="13832" max="13832" width="17.5703125" style="323" customWidth="1"/>
    <col min="13833" max="13833" width="18.140625" style="323" customWidth="1"/>
    <col min="13834" max="14080" width="9.140625" style="323"/>
    <col min="14081" max="14081" width="27.5703125" style="323" customWidth="1"/>
    <col min="14082" max="14083" width="14.5703125" style="323" customWidth="1"/>
    <col min="14084" max="14084" width="17.5703125" style="323" customWidth="1"/>
    <col min="14085" max="14085" width="14.7109375" style="323" customWidth="1"/>
    <col min="14086" max="14086" width="18.7109375" style="323" customWidth="1"/>
    <col min="14087" max="14087" width="19.85546875" style="323" customWidth="1"/>
    <col min="14088" max="14088" width="17.5703125" style="323" customWidth="1"/>
    <col min="14089" max="14089" width="18.140625" style="323" customWidth="1"/>
    <col min="14090" max="14336" width="9.140625" style="323"/>
    <col min="14337" max="14337" width="27.5703125" style="323" customWidth="1"/>
    <col min="14338" max="14339" width="14.5703125" style="323" customWidth="1"/>
    <col min="14340" max="14340" width="17.5703125" style="323" customWidth="1"/>
    <col min="14341" max="14341" width="14.7109375" style="323" customWidth="1"/>
    <col min="14342" max="14342" width="18.7109375" style="323" customWidth="1"/>
    <col min="14343" max="14343" width="19.85546875" style="323" customWidth="1"/>
    <col min="14344" max="14344" width="17.5703125" style="323" customWidth="1"/>
    <col min="14345" max="14345" width="18.140625" style="323" customWidth="1"/>
    <col min="14346" max="14592" width="9.140625" style="323"/>
    <col min="14593" max="14593" width="27.5703125" style="323" customWidth="1"/>
    <col min="14594" max="14595" width="14.5703125" style="323" customWidth="1"/>
    <col min="14596" max="14596" width="17.5703125" style="323" customWidth="1"/>
    <col min="14597" max="14597" width="14.7109375" style="323" customWidth="1"/>
    <col min="14598" max="14598" width="18.7109375" style="323" customWidth="1"/>
    <col min="14599" max="14599" width="19.85546875" style="323" customWidth="1"/>
    <col min="14600" max="14600" width="17.5703125" style="323" customWidth="1"/>
    <col min="14601" max="14601" width="18.140625" style="323" customWidth="1"/>
    <col min="14602" max="14848" width="9.140625" style="323"/>
    <col min="14849" max="14849" width="27.5703125" style="323" customWidth="1"/>
    <col min="14850" max="14851" width="14.5703125" style="323" customWidth="1"/>
    <col min="14852" max="14852" width="17.5703125" style="323" customWidth="1"/>
    <col min="14853" max="14853" width="14.7109375" style="323" customWidth="1"/>
    <col min="14854" max="14854" width="18.7109375" style="323" customWidth="1"/>
    <col min="14855" max="14855" width="19.85546875" style="323" customWidth="1"/>
    <col min="14856" max="14856" width="17.5703125" style="323" customWidth="1"/>
    <col min="14857" max="14857" width="18.140625" style="323" customWidth="1"/>
    <col min="14858" max="15104" width="9.140625" style="323"/>
    <col min="15105" max="15105" width="27.5703125" style="323" customWidth="1"/>
    <col min="15106" max="15107" width="14.5703125" style="323" customWidth="1"/>
    <col min="15108" max="15108" width="17.5703125" style="323" customWidth="1"/>
    <col min="15109" max="15109" width="14.7109375" style="323" customWidth="1"/>
    <col min="15110" max="15110" width="18.7109375" style="323" customWidth="1"/>
    <col min="15111" max="15111" width="19.85546875" style="323" customWidth="1"/>
    <col min="15112" max="15112" width="17.5703125" style="323" customWidth="1"/>
    <col min="15113" max="15113" width="18.140625" style="323" customWidth="1"/>
    <col min="15114" max="15360" width="9.140625" style="323"/>
    <col min="15361" max="15361" width="27.5703125" style="323" customWidth="1"/>
    <col min="15362" max="15363" width="14.5703125" style="323" customWidth="1"/>
    <col min="15364" max="15364" width="17.5703125" style="323" customWidth="1"/>
    <col min="15365" max="15365" width="14.7109375" style="323" customWidth="1"/>
    <col min="15366" max="15366" width="18.7109375" style="323" customWidth="1"/>
    <col min="15367" max="15367" width="19.85546875" style="323" customWidth="1"/>
    <col min="15368" max="15368" width="17.5703125" style="323" customWidth="1"/>
    <col min="15369" max="15369" width="18.140625" style="323" customWidth="1"/>
    <col min="15370" max="15616" width="9.140625" style="323"/>
    <col min="15617" max="15617" width="27.5703125" style="323" customWidth="1"/>
    <col min="15618" max="15619" width="14.5703125" style="323" customWidth="1"/>
    <col min="15620" max="15620" width="17.5703125" style="323" customWidth="1"/>
    <col min="15621" max="15621" width="14.7109375" style="323" customWidth="1"/>
    <col min="15622" max="15622" width="18.7109375" style="323" customWidth="1"/>
    <col min="15623" max="15623" width="19.85546875" style="323" customWidth="1"/>
    <col min="15624" max="15624" width="17.5703125" style="323" customWidth="1"/>
    <col min="15625" max="15625" width="18.140625" style="323" customWidth="1"/>
    <col min="15626" max="15872" width="9.140625" style="323"/>
    <col min="15873" max="15873" width="27.5703125" style="323" customWidth="1"/>
    <col min="15874" max="15875" width="14.5703125" style="323" customWidth="1"/>
    <col min="15876" max="15876" width="17.5703125" style="323" customWidth="1"/>
    <col min="15877" max="15877" width="14.7109375" style="323" customWidth="1"/>
    <col min="15878" max="15878" width="18.7109375" style="323" customWidth="1"/>
    <col min="15879" max="15879" width="19.85546875" style="323" customWidth="1"/>
    <col min="15880" max="15880" width="17.5703125" style="323" customWidth="1"/>
    <col min="15881" max="15881" width="18.140625" style="323" customWidth="1"/>
    <col min="15882" max="16128" width="9.140625" style="323"/>
    <col min="16129" max="16129" width="27.5703125" style="323" customWidth="1"/>
    <col min="16130" max="16131" width="14.5703125" style="323" customWidth="1"/>
    <col min="16132" max="16132" width="17.5703125" style="323" customWidth="1"/>
    <col min="16133" max="16133" width="14.7109375" style="323" customWidth="1"/>
    <col min="16134" max="16134" width="18.7109375" style="323" customWidth="1"/>
    <col min="16135" max="16135" width="19.85546875" style="323" customWidth="1"/>
    <col min="16136" max="16136" width="17.5703125" style="323" customWidth="1"/>
    <col min="16137" max="16137" width="18.140625" style="323" customWidth="1"/>
    <col min="16138" max="16384" width="9.140625" style="323"/>
  </cols>
  <sheetData>
    <row r="1" spans="1:10" ht="18.75">
      <c r="A1" s="322"/>
      <c r="B1" s="322"/>
      <c r="C1" s="322"/>
      <c r="D1" s="322"/>
      <c r="E1" s="322"/>
      <c r="F1" s="322"/>
      <c r="G1" s="322"/>
      <c r="H1" s="322" t="s">
        <v>276</v>
      </c>
      <c r="I1" s="322"/>
      <c r="J1" s="607">
        <v>21</v>
      </c>
    </row>
    <row r="2" spans="1:10" ht="18.75">
      <c r="A2" s="322"/>
      <c r="B2" s="322"/>
      <c r="C2" s="322"/>
      <c r="D2" s="322"/>
      <c r="E2" s="322"/>
      <c r="F2" s="324"/>
      <c r="H2" s="324" t="s">
        <v>476</v>
      </c>
      <c r="I2" s="325"/>
      <c r="J2" s="607"/>
    </row>
    <row r="3" spans="1:10" ht="20.25" customHeight="1">
      <c r="A3" s="322"/>
      <c r="B3" s="322"/>
      <c r="C3" s="322"/>
      <c r="D3" s="322"/>
      <c r="E3" s="322"/>
      <c r="F3" s="324"/>
      <c r="G3" s="324"/>
      <c r="H3" s="324"/>
      <c r="I3" s="325"/>
      <c r="J3" s="607"/>
    </row>
    <row r="4" spans="1:10" ht="18.75">
      <c r="A4" s="608" t="s">
        <v>477</v>
      </c>
      <c r="B4" s="608"/>
      <c r="C4" s="608"/>
      <c r="D4" s="608"/>
      <c r="E4" s="608"/>
      <c r="F4" s="608"/>
      <c r="G4" s="608"/>
      <c r="H4" s="608"/>
      <c r="I4" s="608"/>
      <c r="J4" s="607"/>
    </row>
    <row r="5" spans="1:10" ht="63.75" customHeight="1">
      <c r="A5" s="609" t="s">
        <v>478</v>
      </c>
      <c r="B5" s="610" t="s">
        <v>479</v>
      </c>
      <c r="C5" s="610" t="s">
        <v>480</v>
      </c>
      <c r="D5" s="610" t="s">
        <v>481</v>
      </c>
      <c r="E5" s="610" t="s">
        <v>482</v>
      </c>
      <c r="F5" s="610" t="s">
        <v>483</v>
      </c>
      <c r="G5" s="610"/>
      <c r="H5" s="610" t="s">
        <v>484</v>
      </c>
      <c r="I5" s="610"/>
      <c r="J5" s="607"/>
    </row>
    <row r="6" spans="1:10" ht="27.75" customHeight="1">
      <c r="A6" s="609"/>
      <c r="B6" s="610"/>
      <c r="C6" s="610"/>
      <c r="D6" s="610"/>
      <c r="E6" s="610"/>
      <c r="F6" s="610"/>
      <c r="G6" s="610"/>
      <c r="H6" s="610"/>
      <c r="I6" s="610"/>
      <c r="J6" s="607"/>
    </row>
    <row r="7" spans="1:10" ht="42.75" customHeight="1">
      <c r="A7" s="609"/>
      <c r="B7" s="610"/>
      <c r="C7" s="610"/>
      <c r="D7" s="610"/>
      <c r="E7" s="610"/>
      <c r="F7" s="326" t="s">
        <v>485</v>
      </c>
      <c r="G7" s="326" t="s">
        <v>486</v>
      </c>
      <c r="H7" s="326" t="s">
        <v>485</v>
      </c>
      <c r="I7" s="326" t="s">
        <v>486</v>
      </c>
      <c r="J7" s="607"/>
    </row>
    <row r="8" spans="1:10" ht="93.75">
      <c r="A8" s="327" t="s">
        <v>487</v>
      </c>
      <c r="B8" s="328">
        <v>29631</v>
      </c>
      <c r="C8" s="328">
        <v>36011.599999999999</v>
      </c>
      <c r="D8" s="328">
        <v>14369</v>
      </c>
      <c r="E8" s="328">
        <v>34105.199999999997</v>
      </c>
      <c r="F8" s="328">
        <f>E8-B8</f>
        <v>4474.1999999999971</v>
      </c>
      <c r="G8" s="328">
        <f t="shared" ref="G8:G15" si="0">E8/B8*100</f>
        <v>115.099726637643</v>
      </c>
      <c r="H8" s="328">
        <f>E8-C8</f>
        <v>-1906.4000000000015</v>
      </c>
      <c r="I8" s="328">
        <f>E8/C8*100</f>
        <v>94.706150240478053</v>
      </c>
      <c r="J8" s="607"/>
    </row>
    <row r="9" spans="1:10" ht="39" customHeight="1">
      <c r="A9" s="329" t="s">
        <v>488</v>
      </c>
      <c r="B9" s="328">
        <f>B11+B12+B14+B10+B13</f>
        <v>28978.400000000001</v>
      </c>
      <c r="C9" s="328">
        <f>C11+C12+C14+C10+C13</f>
        <v>29759.100000000002</v>
      </c>
      <c r="D9" s="328">
        <f>D11+D12+D14+D10+D13</f>
        <v>14141.749999999998</v>
      </c>
      <c r="E9" s="328">
        <f>E11+E12+E14+E10+E13</f>
        <v>32390</v>
      </c>
      <c r="F9" s="328">
        <f>E9-B9</f>
        <v>3411.5999999999985</v>
      </c>
      <c r="G9" s="328">
        <f t="shared" si="0"/>
        <v>111.77290671672692</v>
      </c>
      <c r="H9" s="328">
        <f>E9-C9</f>
        <v>2630.8999999999978</v>
      </c>
      <c r="I9" s="328">
        <f t="shared" ref="I9:I15" si="1">E9/C9*100</f>
        <v>108.8406571435292</v>
      </c>
      <c r="J9" s="607"/>
    </row>
    <row r="10" spans="1:10" ht="56.25">
      <c r="A10" s="327" t="s">
        <v>489</v>
      </c>
      <c r="B10" s="328">
        <v>14.5</v>
      </c>
      <c r="C10" s="330">
        <v>37.9</v>
      </c>
      <c r="D10" s="328">
        <v>7.416666666666667</v>
      </c>
      <c r="E10" s="328">
        <v>71</v>
      </c>
      <c r="F10" s="328">
        <f t="shared" ref="F10:F15" si="2">E10-B10</f>
        <v>56.5</v>
      </c>
      <c r="G10" s="328">
        <f t="shared" si="0"/>
        <v>489.65517241379308</v>
      </c>
      <c r="H10" s="328">
        <f t="shared" ref="H10:H15" si="3">E10-C10</f>
        <v>33.1</v>
      </c>
      <c r="I10" s="328">
        <f t="shared" si="1"/>
        <v>187.33509234828495</v>
      </c>
      <c r="J10" s="607"/>
    </row>
    <row r="11" spans="1:10" ht="56.25">
      <c r="A11" s="327" t="s">
        <v>490</v>
      </c>
      <c r="B11" s="328">
        <v>1114.2</v>
      </c>
      <c r="C11" s="330">
        <v>1295</v>
      </c>
      <c r="D11" s="328">
        <v>575.91666666666674</v>
      </c>
      <c r="E11" s="328">
        <v>1495</v>
      </c>
      <c r="F11" s="328">
        <f t="shared" si="2"/>
        <v>380.79999999999995</v>
      </c>
      <c r="G11" s="328">
        <f t="shared" si="0"/>
        <v>134.17698797343385</v>
      </c>
      <c r="H11" s="328">
        <f t="shared" si="3"/>
        <v>200</v>
      </c>
      <c r="I11" s="328">
        <f t="shared" si="1"/>
        <v>115.44401544401543</v>
      </c>
      <c r="J11" s="607"/>
    </row>
    <row r="12" spans="1:10" ht="56.25" customHeight="1">
      <c r="A12" s="327" t="s">
        <v>491</v>
      </c>
      <c r="B12" s="328">
        <v>2196.3000000000002</v>
      </c>
      <c r="C12" s="330">
        <v>2532.6999999999998</v>
      </c>
      <c r="D12" s="328">
        <v>1157.0000000000002</v>
      </c>
      <c r="E12" s="328">
        <v>2891</v>
      </c>
      <c r="F12" s="328">
        <f t="shared" si="2"/>
        <v>694.69999999999982</v>
      </c>
      <c r="G12" s="328">
        <f t="shared" si="0"/>
        <v>131.63046942585257</v>
      </c>
      <c r="H12" s="328">
        <f t="shared" si="3"/>
        <v>358.30000000000018</v>
      </c>
      <c r="I12" s="328">
        <f t="shared" si="1"/>
        <v>114.14695779207962</v>
      </c>
      <c r="J12" s="607"/>
    </row>
    <row r="13" spans="1:10" ht="56.25">
      <c r="A13" s="327" t="s">
        <v>492</v>
      </c>
      <c r="B13" s="328">
        <v>7256.9</v>
      </c>
      <c r="C13" s="330">
        <v>9245.2999999999993</v>
      </c>
      <c r="D13" s="328">
        <v>3640</v>
      </c>
      <c r="E13" s="328">
        <v>11961</v>
      </c>
      <c r="F13" s="328">
        <f t="shared" si="2"/>
        <v>4704.1000000000004</v>
      </c>
      <c r="G13" s="328">
        <f t="shared" si="0"/>
        <v>164.82244484559521</v>
      </c>
      <c r="H13" s="328">
        <f t="shared" si="3"/>
        <v>2715.7000000000007</v>
      </c>
      <c r="I13" s="328">
        <f t="shared" si="1"/>
        <v>129.3738440072253</v>
      </c>
      <c r="J13" s="607"/>
    </row>
    <row r="14" spans="1:10" ht="58.5" customHeight="1">
      <c r="A14" s="331" t="s">
        <v>493</v>
      </c>
      <c r="B14" s="328">
        <v>18396.500000000004</v>
      </c>
      <c r="C14" s="330">
        <v>16648.2</v>
      </c>
      <c r="D14" s="328">
        <v>8761.4166666666661</v>
      </c>
      <c r="E14" s="328">
        <v>15972</v>
      </c>
      <c r="F14" s="328">
        <f t="shared" si="2"/>
        <v>-2424.5000000000036</v>
      </c>
      <c r="G14" s="328">
        <f t="shared" si="0"/>
        <v>86.820862664093696</v>
      </c>
      <c r="H14" s="328">
        <f t="shared" si="3"/>
        <v>-676.20000000000073</v>
      </c>
      <c r="I14" s="328">
        <f t="shared" si="1"/>
        <v>95.938299635996685</v>
      </c>
      <c r="J14" s="607"/>
    </row>
    <row r="15" spans="1:10" ht="18.75">
      <c r="A15" s="332" t="s">
        <v>494</v>
      </c>
      <c r="B15" s="328">
        <f>B8-B9</f>
        <v>652.59999999999854</v>
      </c>
      <c r="C15" s="328">
        <f>C8-C9</f>
        <v>6252.4999999999964</v>
      </c>
      <c r="D15" s="328">
        <f>D8-D9</f>
        <v>227.25000000000182</v>
      </c>
      <c r="E15" s="328">
        <f>E8-E9</f>
        <v>1715.1999999999971</v>
      </c>
      <c r="F15" s="333">
        <f t="shared" si="2"/>
        <v>1062.5999999999985</v>
      </c>
      <c r="G15" s="334">
        <f t="shared" si="0"/>
        <v>262.82562059454506</v>
      </c>
      <c r="H15" s="333">
        <f t="shared" si="3"/>
        <v>-4537.2999999999993</v>
      </c>
      <c r="I15" s="334">
        <f t="shared" si="1"/>
        <v>27.432227109156305</v>
      </c>
      <c r="J15" s="607"/>
    </row>
    <row r="16" spans="1:10">
      <c r="A16" s="335"/>
      <c r="B16" s="335"/>
      <c r="C16" s="335"/>
      <c r="D16" s="335"/>
      <c r="E16" s="335"/>
      <c r="F16" s="335"/>
      <c r="G16" s="335"/>
      <c r="H16" s="335"/>
      <c r="J16" s="607"/>
    </row>
    <row r="17" spans="1:10">
      <c r="A17" s="335"/>
      <c r="B17" s="335"/>
      <c r="C17" s="335"/>
      <c r="D17" s="335"/>
      <c r="E17" s="335"/>
      <c r="F17" s="335"/>
      <c r="G17" s="335"/>
      <c r="H17" s="335"/>
      <c r="J17" s="607"/>
    </row>
    <row r="18" spans="1:10">
      <c r="A18" s="335"/>
      <c r="B18" s="335"/>
      <c r="C18" s="335"/>
      <c r="D18" s="335"/>
      <c r="E18" s="335"/>
      <c r="F18" s="335"/>
      <c r="G18" s="335"/>
      <c r="H18" s="335"/>
    </row>
    <row r="19" spans="1:10">
      <c r="A19" s="335"/>
      <c r="B19" s="335"/>
      <c r="C19" s="335"/>
      <c r="D19" s="335"/>
      <c r="E19" s="335"/>
      <c r="F19" s="335"/>
      <c r="G19" s="335"/>
      <c r="H19" s="335"/>
    </row>
    <row r="20" spans="1:10">
      <c r="A20" s="335"/>
      <c r="B20" s="335"/>
      <c r="C20" s="335"/>
      <c r="D20" s="335"/>
      <c r="E20" s="335"/>
      <c r="F20" s="335"/>
      <c r="G20" s="335"/>
      <c r="H20" s="335"/>
    </row>
    <row r="21" spans="1:10">
      <c r="A21" s="335"/>
    </row>
  </sheetData>
  <mergeCells count="9">
    <mergeCell ref="J1:J17"/>
    <mergeCell ref="A4:I4"/>
    <mergeCell ref="A5:A7"/>
    <mergeCell ref="B5:B7"/>
    <mergeCell ref="C5:C7"/>
    <mergeCell ref="D5:D7"/>
    <mergeCell ref="E5:E7"/>
    <mergeCell ref="F5:G6"/>
    <mergeCell ref="H5:I6"/>
  </mergeCells>
  <pageMargins left="0.75" right="0.75" top="1" bottom="1" header="0.5" footer="0.5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18</vt:i4>
      </vt:variant>
    </vt:vector>
  </HeadingPairs>
  <TitlesOfParts>
    <vt:vector size="32" baseType="lpstr">
      <vt:lpstr>1. фінплан - зведені показники</vt:lpstr>
      <vt:lpstr>1.1. Фін результат_табл. 1</vt:lpstr>
      <vt:lpstr>2.розр з бюджетом</vt:lpstr>
      <vt:lpstr>3. Рух грошових коштів</vt:lpstr>
      <vt:lpstr>4. Кап. інвестиції</vt:lpstr>
      <vt:lpstr> 5. Коефіцієнти</vt:lpstr>
      <vt:lpstr>6.1. Інша інфо_1</vt:lpstr>
      <vt:lpstr>6.2. Інша інфо_2</vt:lpstr>
      <vt:lpstr>таб 1 до пояс</vt:lpstr>
      <vt:lpstr>таб 2 до пояс</vt:lpstr>
      <vt:lpstr>таб 3 до пояс</vt:lpstr>
      <vt:lpstr>таб 4,5 до пояс</vt:lpstr>
      <vt:lpstr>таб 6 до пояс  </vt:lpstr>
      <vt:lpstr>таб 7 до пояс </vt:lpstr>
      <vt:lpstr>' 5. Коефіцієнти'!Заголовки_для_печати</vt:lpstr>
      <vt:lpstr>'1. фінплан - зведені показники'!Заголовки_для_печати</vt:lpstr>
      <vt:lpstr>'1.1. Фін результат_табл. 1'!Заголовки_для_печати</vt:lpstr>
      <vt:lpstr>'2.розр з бюджетом'!Заголовки_для_печати</vt:lpstr>
      <vt:lpstr>'3. Рух грошових коштів'!Заголовки_для_печати</vt:lpstr>
      <vt:lpstr>' 5. Коефіцієнти'!Область_печати</vt:lpstr>
      <vt:lpstr>'1. фінплан - зведені показники'!Область_печати</vt:lpstr>
      <vt:lpstr>'1.1. Фін результат_табл. 1'!Область_печати</vt:lpstr>
      <vt:lpstr>'2.розр з бюджетом'!Область_печати</vt:lpstr>
      <vt:lpstr>'3. Рух грошових коштів'!Область_печати</vt:lpstr>
      <vt:lpstr>'4. Кап. інвестиції'!Область_печати</vt:lpstr>
      <vt:lpstr>'6.1. Інша інфо_1'!Область_печати</vt:lpstr>
      <vt:lpstr>'6.2. Інша інфо_2'!Область_печати</vt:lpstr>
      <vt:lpstr>'таб 1 до пояс'!Область_печати</vt:lpstr>
      <vt:lpstr>'таб 2 до пояс'!Область_печати</vt:lpstr>
      <vt:lpstr>'таб 3 до пояс'!Область_печати</vt:lpstr>
      <vt:lpstr>'таб 4,5 до пояс'!Область_печати</vt:lpstr>
      <vt:lpstr>'таб 7 до пояс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Роман-Н</dc:creator>
  <cp:lastModifiedBy>Ситник Оксана Михайлівна</cp:lastModifiedBy>
  <cp:lastPrinted>2020-05-29T06:47:22Z</cp:lastPrinted>
  <dcterms:created xsi:type="dcterms:W3CDTF">2003-03-13T16:00:22Z</dcterms:created>
  <dcterms:modified xsi:type="dcterms:W3CDTF">2020-06-01T06:11:12Z</dcterms:modified>
</cp:coreProperties>
</file>