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Рішення\Рішення виконкому про фінплани, фінзвіти\Проект ріш фінплан на 2020 рік\Рішення про затвердж Фінплану КП Міськводоканал на 2020 рік на оприлюднення\"/>
    </mc:Choice>
  </mc:AlternateContent>
  <bookViews>
    <workbookView xWindow="0" yWindow="0" windowWidth="16380" windowHeight="8190" tabRatio="500"/>
  </bookViews>
  <sheets>
    <sheet name="фінансовий план" sheetId="1" r:id="rId1"/>
    <sheet name="таб.1" sheetId="2" r:id="rId2"/>
    <sheet name="таб.2" sheetId="3" r:id="rId3"/>
    <sheet name="таб.3" sheetId="4" r:id="rId4"/>
    <sheet name="таб.4" sheetId="5" r:id="rId5"/>
    <sheet name="таб. 5" sheetId="6" r:id="rId6"/>
    <sheet name="6.1. Інша інфо_1" sheetId="7" r:id="rId7"/>
    <sheet name="6.2. Інша інфо_2" sheetId="8" r:id="rId8"/>
    <sheet name="таб 1 до пояс" sheetId="9" r:id="rId9"/>
    <sheet name="таб 2 до пояс" sheetId="10" r:id="rId10"/>
    <sheet name="таб 3 до пояс" sheetId="11" r:id="rId11"/>
    <sheet name="таб 4,5 до пояс" sheetId="12" r:id="rId12"/>
    <sheet name="таб 6 до пояс  " sheetId="13" r:id="rId13"/>
    <sheet name="таб 7 до пояс " sheetId="14" r:id="rId14"/>
    <sheet name="розшифровки" sheetId="15"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s>
  <definedNames>
    <definedName name="__123Graph_XGRAPH3">NA()</definedName>
    <definedName name="ad">'[1]МТР Газ України'!$B$1</definedName>
    <definedName name="as">'[2]МТР Газ України'!$B$1</definedName>
    <definedName name="asdf">[3]Inform!$E$6</definedName>
    <definedName name="asdfg">[3]Inform!$F$2</definedName>
    <definedName name="BuiltIn_Print_Area___1___1">#REF!</definedName>
    <definedName name="ClDate">[4]Inform!$E$6</definedName>
    <definedName name="ClDate_21">[5]Inform!$E$6</definedName>
    <definedName name="ClDate_25">[5]Inform!$E$6</definedName>
    <definedName name="ClDate_6">[6]Inform!$E$6</definedName>
    <definedName name="CompName">[4]Inform!$F$2</definedName>
    <definedName name="CompName_21">[5]Inform!$F$2</definedName>
    <definedName name="CompName_25">[5]Inform!$F$2</definedName>
    <definedName name="CompName_6">[6]Inform!$F$2</definedName>
    <definedName name="CompNameE">[4]Inform!$G$2</definedName>
    <definedName name="CompNameE_21">[5]Inform!$G$2</definedName>
    <definedName name="CompNameE_25">[5]Inform!$G$2</definedName>
    <definedName name="CompNameE_6">[6]Inform!$G$2</definedName>
    <definedName name="Cost_Category_National_ID">#REF!</definedName>
    <definedName name="Cе511">#REF!</definedName>
    <definedName name="d">'[7]МТР Газ України'!$B$4</definedName>
    <definedName name="dCPIb">NA()</definedName>
    <definedName name="dPPIb">NA()</definedName>
    <definedName name="ds">'[8]7  Інші витрати'!#REF!</definedName>
    <definedName name="Excel_BuiltIn_Database">'[9]Ener '!$A$1:$G$2645</definedName>
    <definedName name="Excel_BuiltIn_Print_Area" localSheetId="7">'6.2. Інша інфо_2'!$A$1:$AF$118</definedName>
    <definedName name="Excel_BuiltIn_Print_Area" localSheetId="10">'таб 3 до пояс'!$A$1:$H$32</definedName>
    <definedName name="Fact_Type_ID">#REF!</definedName>
    <definedName name="G">'[10]МТР Газ України'!$B$1</definedName>
    <definedName name="ij1sssss">'[11]7  Інші витрати'!#REF!</definedName>
    <definedName name="LastItem">[12]Лист1!$A$1</definedName>
    <definedName name="Load">'[13]МТР Газ України'!$B$4</definedName>
    <definedName name="Load_ID">'[14]МТР Газ України'!$B$4</definedName>
    <definedName name="Load_ID_10">'[15]7  Інші витрати'!#REF!</definedName>
    <definedName name="Load_ID_11">'[16]МТР Газ України'!$B$4</definedName>
    <definedName name="Load_ID_12">'[16]МТР Газ України'!$B$4</definedName>
    <definedName name="Load_ID_13">'[16]МТР Газ України'!$B$4</definedName>
    <definedName name="Load_ID_14">'[16]МТР Газ України'!$B$4</definedName>
    <definedName name="Load_ID_15">'[16]МТР Газ України'!$B$4</definedName>
    <definedName name="Load_ID_16">'[16]МТР Газ України'!$B$4</definedName>
    <definedName name="Load_ID_17">'[16]МТР Газ України'!$B$4</definedName>
    <definedName name="Load_ID_18">'[17]МТР Газ України'!$B$4</definedName>
    <definedName name="Load_ID_19">'[18]МТР Газ України'!$B$4</definedName>
    <definedName name="Load_ID_20">'[17]МТР Газ України'!$B$4</definedName>
    <definedName name="Load_ID_200">'[13]МТР Газ України'!$B$4</definedName>
    <definedName name="Load_ID_21">'[19]МТР Газ України'!$B$4</definedName>
    <definedName name="Load_ID_23">'[18]МТР Газ України'!$B$4</definedName>
    <definedName name="Load_ID_25">'[19]МТР Газ України'!$B$4</definedName>
    <definedName name="Load_ID_542">'[20]МТР Газ України'!$B$4</definedName>
    <definedName name="Load_ID_6">'[16]МТР Газ України'!$B$4</definedName>
    <definedName name="OpDate">[4]Inform!$E$5</definedName>
    <definedName name="OpDate_21">[5]Inform!$E$5</definedName>
    <definedName name="OpDate_25">[5]Inform!$E$5</definedName>
    <definedName name="OpDate_6">[6]Inform!$E$5</definedName>
    <definedName name="QR">[21]Inform!$E$5</definedName>
    <definedName name="qw">[3]Inform!$E$5</definedName>
    <definedName name="qwert">[3]Inform!$G$2</definedName>
    <definedName name="qwerty">'[2]МТР Газ України'!$B$4</definedName>
    <definedName name="ShowFil">[12]!ShowFil</definedName>
    <definedName name="SU_ID">#REF!</definedName>
    <definedName name="Time_ID">'[14]МТР Газ України'!$B$1</definedName>
    <definedName name="Time_ID_10">'[15]7  Інші витрати'!#REF!</definedName>
    <definedName name="Time_ID_11">'[16]МТР Газ України'!$B$1</definedName>
    <definedName name="Time_ID_12">'[16]МТР Газ України'!$B$1</definedName>
    <definedName name="Time_ID_13">'[16]МТР Газ України'!$B$1</definedName>
    <definedName name="Time_ID_14">'[16]МТР Газ України'!$B$1</definedName>
    <definedName name="Time_ID_15">'[16]МТР Газ України'!$B$1</definedName>
    <definedName name="Time_ID_16">'[16]МТР Газ України'!$B$1</definedName>
    <definedName name="Time_ID_17">'[16]МТР Газ України'!$B$1</definedName>
    <definedName name="Time_ID_18">'[17]МТР Газ України'!$B$1</definedName>
    <definedName name="Time_ID_19">'[18]МТР Газ України'!$B$1</definedName>
    <definedName name="Time_ID_20">'[17]МТР Газ України'!$B$1</definedName>
    <definedName name="Time_ID_21">'[19]МТР Газ України'!$B$1</definedName>
    <definedName name="Time_ID_23">'[18]МТР Газ України'!$B$1</definedName>
    <definedName name="Time_ID_25">'[19]МТР Газ України'!$B$1</definedName>
    <definedName name="Time_ID_6">'[16]МТР Газ України'!$B$1</definedName>
    <definedName name="Time_ID0">'[14]МТР Газ України'!$F$1</definedName>
    <definedName name="Time_ID0_10">'[15]7  Інші витрати'!#REF!</definedName>
    <definedName name="Time_ID0_11">'[16]МТР Газ України'!$F$1</definedName>
    <definedName name="Time_ID0_12">'[16]МТР Газ України'!$F$1</definedName>
    <definedName name="Time_ID0_13">'[16]МТР Газ України'!$F$1</definedName>
    <definedName name="Time_ID0_14">'[16]МТР Газ України'!$F$1</definedName>
    <definedName name="Time_ID0_15">'[16]МТР Газ України'!$F$1</definedName>
    <definedName name="Time_ID0_16">'[16]МТР Газ України'!$F$1</definedName>
    <definedName name="Time_ID0_17">'[16]МТР Газ України'!$F$1</definedName>
    <definedName name="Time_ID0_18">'[17]МТР Газ України'!$F$1</definedName>
    <definedName name="Time_ID0_19">'[18]МТР Газ України'!$F$1</definedName>
    <definedName name="Time_ID0_20">'[17]МТР Газ України'!$F$1</definedName>
    <definedName name="Time_ID0_21">'[19]МТР Газ України'!$F$1</definedName>
    <definedName name="Time_ID0_23">'[18]МТР Газ України'!$F$1</definedName>
    <definedName name="Time_ID0_25">'[19]МТР Газ України'!$F$1</definedName>
    <definedName name="Time_ID0_6">'[16]МТР Газ України'!$F$1</definedName>
    <definedName name="ttttttt">#REF!</definedName>
    <definedName name="Unit">[4]Inform!$E$38</definedName>
    <definedName name="Unit_21">[5]Inform!$E$38</definedName>
    <definedName name="Unit_25">[5]Inform!$E$38</definedName>
    <definedName name="Unit_6">[6]Inform!$E$38</definedName>
    <definedName name="WQER">'[22]МТР Газ України'!$B$4</definedName>
    <definedName name="wr">'[22]МТР Газ України'!$B$4</definedName>
    <definedName name="yyyy">#REF!</definedName>
    <definedName name="zx">'[2]МТР Газ України'!$F$1</definedName>
    <definedName name="zxc">[3]Inform!$E$38</definedName>
    <definedName name="а">'[11]7  Інші витрати'!#REF!</definedName>
    <definedName name="ав">#REF!</definedName>
    <definedName name="аен">'[22]МТР Газ України'!$B$4</definedName>
    <definedName name="в">'[23]МТР Газ України'!$F$1</definedName>
    <definedName name="ватт">'[24]БАЗА  '!#REF!</definedName>
    <definedName name="Д">'[13]МТР Газ України'!$B$4</definedName>
    <definedName name="е">#REF!</definedName>
    <definedName name="є">#REF!</definedName>
    <definedName name="і">[25]Inform!$F$2</definedName>
    <definedName name="ів">#REF!</definedName>
    <definedName name="ів___0">#REF!</definedName>
    <definedName name="ів_22">#REF!</definedName>
    <definedName name="ів_26">#REF!</definedName>
    <definedName name="іваіа">'[26]7  Інші витрати'!#REF!</definedName>
    <definedName name="іваф">#REF!</definedName>
    <definedName name="івів">'[10]МТР Газ України'!$B$1</definedName>
    <definedName name="іцу">[21]Inform!$G$2</definedName>
    <definedName name="йуц">#REF!</definedName>
    <definedName name="йцу">#REF!</definedName>
    <definedName name="йцуйй">#REF!</definedName>
    <definedName name="йцукц">'[26]7  Інші витрати'!#REF!</definedName>
    <definedName name="КЕ">#REF!</definedName>
    <definedName name="КЕ___0">#REF!</definedName>
    <definedName name="КЕ_22">#REF!</definedName>
    <definedName name="КЕ_26">#REF!</definedName>
    <definedName name="кен">#REF!</definedName>
    <definedName name="л">#REF!</definedName>
    <definedName name="_xlnm.Print_Area" localSheetId="6">'6.1. Інша інфо_1'!$A$1:$P$88</definedName>
    <definedName name="_xlnm.Print_Area" localSheetId="7">'6.2. Інша інфо_2'!$A$1:$AF$117</definedName>
    <definedName name="_xlnm.Print_Area" localSheetId="8">'таб 1 до пояс'!$A$1:$J$23</definedName>
    <definedName name="_xlnm.Print_Area" localSheetId="9">'таб 2 до пояс'!$A$1:$K$29</definedName>
    <definedName name="_xlnm.Print_Area" localSheetId="10">'таб 3 до пояс'!$A$1:$H$46</definedName>
    <definedName name="_xlnm.Print_Area" localSheetId="11">'таб 4,5 до пояс'!$A$1:$E$33</definedName>
    <definedName name="_xlnm.Print_Area" localSheetId="13">'таб 7 до пояс '!$A$1:$H$20</definedName>
    <definedName name="п">'[11]7  Інші витрати'!#REF!</definedName>
    <definedName name="пдв">'[13]МТР Газ України'!$B$4</definedName>
    <definedName name="пдв_утг">'[13]МТР Газ України'!$F$1</definedName>
    <definedName name="План">#REF!</definedName>
    <definedName name="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_">#REF!</definedName>
    <definedName name="ппп">[27]Inform!$E$6</definedName>
    <definedName name="р">#REF!</definedName>
    <definedName name="т">[28]Inform!$E$6</definedName>
    <definedName name="тариф">[29]Inform!$G$2</definedName>
    <definedName name="уйцукйцуйу">#REF!</definedName>
    <definedName name="уке">[30]Inform!$G$2</definedName>
    <definedName name="УТГ">'[13]МТР Газ України'!$B$4</definedName>
    <definedName name="фів">'[22]МТР Газ України'!$B$4</definedName>
    <definedName name="фіваіф">'[26]7  Інші витрати'!#REF!</definedName>
    <definedName name="фф">'[23]МТР Газ України'!$F$1</definedName>
    <definedName name="ц">'[11]7  Інші витрати'!#REF!</definedName>
    <definedName name="ччч" localSheetId="7">'[31]БАЗА  '!#REF!</definedName>
    <definedName name="ччч">'[32]БАЗА  '!#REF!</definedName>
    <definedName name="ш">#REF!</definedName>
  </definedNames>
  <calcPr calcId="162913"/>
  <extLst>
    <ext xmlns:loext="http://schemas.libreoffice.org/" uri="{7626C862-2A13-11E5-B345-FEFF819CDC9F}">
      <loext:extCalcPr stringRefSyntax="ExcelA1"/>
    </ext>
  </extLst>
</workbook>
</file>

<file path=xl/calcChain.xml><?xml version="1.0" encoding="utf-8"?>
<calcChain xmlns="http://schemas.openxmlformats.org/spreadsheetml/2006/main">
  <c r="F39" i="15" l="1"/>
  <c r="E39" i="15"/>
  <c r="D39" i="15"/>
  <c r="C39" i="15"/>
  <c r="F36" i="15"/>
  <c r="E36" i="15"/>
  <c r="D36" i="15"/>
  <c r="C36" i="15"/>
  <c r="F34" i="15"/>
  <c r="E34" i="15"/>
  <c r="D34" i="15"/>
  <c r="C34" i="15"/>
  <c r="F32" i="15"/>
  <c r="E32" i="15"/>
  <c r="D32" i="15"/>
  <c r="C32" i="15"/>
  <c r="F25" i="15"/>
  <c r="E25" i="15"/>
  <c r="D25" i="15"/>
  <c r="C25" i="15"/>
  <c r="F18" i="15"/>
  <c r="E18" i="15"/>
  <c r="D18" i="15"/>
  <c r="C18" i="15"/>
  <c r="F12" i="15"/>
  <c r="E12" i="15"/>
  <c r="D12" i="15"/>
  <c r="C12" i="15"/>
  <c r="F4" i="15"/>
  <c r="E4" i="15"/>
  <c r="D4" i="15"/>
  <c r="C4" i="15"/>
  <c r="D11" i="14"/>
  <c r="H16" i="13"/>
  <c r="M16" i="13" s="1"/>
  <c r="G16" i="13"/>
  <c r="F16" i="13"/>
  <c r="E16" i="13"/>
  <c r="J14" i="13"/>
  <c r="I14" i="13"/>
  <c r="H14" i="13"/>
  <c r="L14" i="13" s="1"/>
  <c r="M13" i="13"/>
  <c r="L13" i="13"/>
  <c r="M12" i="13"/>
  <c r="L12" i="13"/>
  <c r="K11" i="13"/>
  <c r="K14" i="13" s="1"/>
  <c r="J11" i="13"/>
  <c r="I11" i="13"/>
  <c r="H11" i="13"/>
  <c r="M11" i="13" s="1"/>
  <c r="G11" i="13"/>
  <c r="F11" i="13"/>
  <c r="F14" i="13" s="1"/>
  <c r="E11" i="13"/>
  <c r="M10" i="13"/>
  <c r="L10" i="13"/>
  <c r="M9" i="13"/>
  <c r="L9" i="13"/>
  <c r="E22" i="12"/>
  <c r="E12" i="12"/>
  <c r="E9" i="12"/>
  <c r="H31" i="11"/>
  <c r="E31" i="11"/>
  <c r="C31" i="11"/>
  <c r="H30" i="11"/>
  <c r="E30" i="11"/>
  <c r="C30" i="11"/>
  <c r="H29" i="11"/>
  <c r="E29" i="11"/>
  <c r="C29" i="11"/>
  <c r="H28" i="11"/>
  <c r="E28" i="11"/>
  <c r="C28" i="11"/>
  <c r="H27" i="11"/>
  <c r="E27" i="11"/>
  <c r="C27" i="11"/>
  <c r="H26" i="11"/>
  <c r="E26" i="11"/>
  <c r="C26" i="11"/>
  <c r="H25" i="11"/>
  <c r="E25" i="11"/>
  <c r="C25" i="11"/>
  <c r="H24" i="11"/>
  <c r="E24" i="11"/>
  <c r="C24" i="11"/>
  <c r="G23" i="11"/>
  <c r="H23" i="11" s="1"/>
  <c r="F23" i="11"/>
  <c r="E23" i="11"/>
  <c r="D23" i="11"/>
  <c r="C23" i="11"/>
  <c r="B23" i="11"/>
  <c r="H22" i="11"/>
  <c r="E22" i="11"/>
  <c r="C22" i="11"/>
  <c r="H21" i="11"/>
  <c r="E21" i="11"/>
  <c r="C21" i="11"/>
  <c r="H20" i="11"/>
  <c r="E20" i="11"/>
  <c r="C20" i="11"/>
  <c r="H19" i="11"/>
  <c r="E19" i="11"/>
  <c r="C19" i="11"/>
  <c r="H18" i="11"/>
  <c r="E18" i="11"/>
  <c r="C18" i="11"/>
  <c r="G17" i="11"/>
  <c r="H17" i="11" s="1"/>
  <c r="F17" i="11"/>
  <c r="E17" i="11"/>
  <c r="D17" i="11"/>
  <c r="C17" i="11"/>
  <c r="B17" i="11"/>
  <c r="H16" i="11"/>
  <c r="E16" i="11"/>
  <c r="C16" i="11"/>
  <c r="H15" i="11"/>
  <c r="E15" i="11"/>
  <c r="C15" i="11"/>
  <c r="H14" i="11"/>
  <c r="E14" i="11"/>
  <c r="C14" i="11"/>
  <c r="H13" i="11"/>
  <c r="E13" i="11"/>
  <c r="C13" i="11"/>
  <c r="H12" i="11"/>
  <c r="E12" i="11"/>
  <c r="C12" i="11"/>
  <c r="G11" i="11"/>
  <c r="H11" i="11" s="1"/>
  <c r="F11" i="11"/>
  <c r="E11" i="11"/>
  <c r="D11" i="11"/>
  <c r="C11" i="11"/>
  <c r="B11" i="11"/>
  <c r="F10" i="11"/>
  <c r="F9" i="11" s="1"/>
  <c r="D10" i="11"/>
  <c r="E10" i="11" s="1"/>
  <c r="B10" i="11"/>
  <c r="C10" i="11" s="1"/>
  <c r="G14" i="10"/>
  <c r="J14" i="10" s="1"/>
  <c r="F14" i="10"/>
  <c r="D14" i="10"/>
  <c r="E13" i="10" s="1"/>
  <c r="B14" i="10"/>
  <c r="C13" i="10" s="1"/>
  <c r="J13" i="10"/>
  <c r="I13" i="10"/>
  <c r="J12" i="10"/>
  <c r="I12" i="10"/>
  <c r="C12" i="10"/>
  <c r="J11" i="10"/>
  <c r="I11" i="10"/>
  <c r="E11" i="10"/>
  <c r="C11" i="10"/>
  <c r="J10" i="10"/>
  <c r="I10" i="10"/>
  <c r="E10" i="10"/>
  <c r="C10" i="10"/>
  <c r="J9" i="10"/>
  <c r="I9" i="10"/>
  <c r="H9" i="10"/>
  <c r="E13" i="9"/>
  <c r="I13" i="9" s="1"/>
  <c r="D13" i="9"/>
  <c r="C13" i="9"/>
  <c r="B13" i="9"/>
  <c r="G13" i="9" s="1"/>
  <c r="I12" i="9"/>
  <c r="H12" i="9"/>
  <c r="G12" i="9"/>
  <c r="F12" i="9"/>
  <c r="I11" i="9"/>
  <c r="H11" i="9"/>
  <c r="G11" i="9"/>
  <c r="F11" i="9"/>
  <c r="I10" i="9"/>
  <c r="H10" i="9"/>
  <c r="G10" i="9"/>
  <c r="F10" i="9"/>
  <c r="F13" i="9" s="1"/>
  <c r="T99" i="8"/>
  <c r="Q99" i="8"/>
  <c r="M99" i="8"/>
  <c r="L99" i="8"/>
  <c r="K99" i="8"/>
  <c r="T93" i="8"/>
  <c r="T92" i="8" s="1"/>
  <c r="S93" i="8"/>
  <c r="R93" i="8"/>
  <c r="Q93" i="8"/>
  <c r="M93" i="8"/>
  <c r="L93" i="8"/>
  <c r="K93" i="8"/>
  <c r="K92" i="8" s="1"/>
  <c r="Q92" i="8"/>
  <c r="N92" i="8"/>
  <c r="S79" i="8"/>
  <c r="Q79" i="8"/>
  <c r="O79" i="8"/>
  <c r="M79" i="8"/>
  <c r="K79" i="8"/>
  <c r="I79" i="8"/>
  <c r="G79" i="8"/>
  <c r="E79" i="8"/>
  <c r="M78" i="8"/>
  <c r="M77" i="8"/>
  <c r="M76" i="8"/>
  <c r="Y67" i="8"/>
  <c r="R67" i="8"/>
  <c r="P67" i="8"/>
  <c r="N67" i="8"/>
  <c r="L67" i="8" s="1"/>
  <c r="I67" i="8"/>
  <c r="AD66" i="8"/>
  <c r="AB66" i="8"/>
  <c r="V66" i="8" s="1"/>
  <c r="Z66" i="8"/>
  <c r="X66" i="8"/>
  <c r="G66" i="8"/>
  <c r="AD65" i="8"/>
  <c r="AB65" i="8"/>
  <c r="AB64" i="8" s="1"/>
  <c r="Z65" i="8"/>
  <c r="Z64" i="8" s="1"/>
  <c r="X65" i="8"/>
  <c r="V65" i="8" s="1"/>
  <c r="G65" i="8"/>
  <c r="AD64" i="8"/>
  <c r="K64" i="8"/>
  <c r="J64" i="8"/>
  <c r="I64" i="8"/>
  <c r="H64" i="8"/>
  <c r="G64" i="8" s="1"/>
  <c r="AD63" i="8"/>
  <c r="AB63" i="8"/>
  <c r="Z63" i="8"/>
  <c r="V63" i="8" s="1"/>
  <c r="X63" i="8"/>
  <c r="AD62" i="8"/>
  <c r="AB62" i="8"/>
  <c r="V62" i="8" s="1"/>
  <c r="Z62" i="8"/>
  <c r="X62" i="8"/>
  <c r="G62" i="8"/>
  <c r="AD61" i="8"/>
  <c r="AB61" i="8"/>
  <c r="Z61" i="8"/>
  <c r="X61" i="8"/>
  <c r="V61" i="8" s="1"/>
  <c r="G61" i="8"/>
  <c r="AD60" i="8"/>
  <c r="AB60" i="8"/>
  <c r="V60" i="8" s="1"/>
  <c r="Z60" i="8"/>
  <c r="X60" i="8"/>
  <c r="G60" i="8"/>
  <c r="AD59" i="8"/>
  <c r="AB59" i="8"/>
  <c r="Z59" i="8"/>
  <c r="X59" i="8"/>
  <c r="V59" i="8" s="1"/>
  <c r="G59" i="8"/>
  <c r="AD58" i="8"/>
  <c r="AC58" i="8"/>
  <c r="AA58" i="8"/>
  <c r="Z58" i="8"/>
  <c r="K58" i="8"/>
  <c r="J58" i="8"/>
  <c r="G58" i="8" s="1"/>
  <c r="I58" i="8"/>
  <c r="H58" i="8"/>
  <c r="AD57" i="8"/>
  <c r="AD56" i="8" s="1"/>
  <c r="AB57" i="8"/>
  <c r="Z57" i="8"/>
  <c r="X57" i="8"/>
  <c r="X56" i="8" s="1"/>
  <c r="V57" i="8"/>
  <c r="G57" i="8"/>
  <c r="AB56" i="8"/>
  <c r="Z56" i="8"/>
  <c r="K56" i="8"/>
  <c r="J56" i="8"/>
  <c r="G56" i="8" s="1"/>
  <c r="I56" i="8"/>
  <c r="H56" i="8"/>
  <c r="AD55" i="8"/>
  <c r="AB55" i="8"/>
  <c r="Z55" i="8"/>
  <c r="X55" i="8"/>
  <c r="V55" i="8"/>
  <c r="L55" i="8"/>
  <c r="G55" i="8"/>
  <c r="AD54" i="8"/>
  <c r="AB54" i="8"/>
  <c r="V54" i="8" s="1"/>
  <c r="Z54" i="8"/>
  <c r="X54" i="8"/>
  <c r="G54" i="8"/>
  <c r="AD53" i="8"/>
  <c r="AB53" i="8"/>
  <c r="Z53" i="8"/>
  <c r="X53" i="8"/>
  <c r="V53" i="8" s="1"/>
  <c r="G53" i="8"/>
  <c r="AD52" i="8"/>
  <c r="AB52" i="8"/>
  <c r="V52" i="8" s="1"/>
  <c r="Z52" i="8"/>
  <c r="X52" i="8"/>
  <c r="G52" i="8"/>
  <c r="AD51" i="8"/>
  <c r="AB51" i="8"/>
  <c r="Z51" i="8"/>
  <c r="X51" i="8"/>
  <c r="V51" i="8" s="1"/>
  <c r="G51" i="8"/>
  <c r="AD50" i="8"/>
  <c r="AB50" i="8"/>
  <c r="V50" i="8" s="1"/>
  <c r="Z50" i="8"/>
  <c r="X50" i="8"/>
  <c r="G50" i="8"/>
  <c r="AD49" i="8"/>
  <c r="AB49" i="8"/>
  <c r="Z49" i="8"/>
  <c r="X49" i="8"/>
  <c r="V49" i="8" s="1"/>
  <c r="G49" i="8"/>
  <c r="AD48" i="8"/>
  <c r="AB48" i="8"/>
  <c r="V48" i="8" s="1"/>
  <c r="Z48" i="8"/>
  <c r="X48" i="8"/>
  <c r="G48" i="8"/>
  <c r="AD47" i="8"/>
  <c r="AB47" i="8"/>
  <c r="Z47" i="8"/>
  <c r="X47" i="8"/>
  <c r="V47" i="8" s="1"/>
  <c r="G47" i="8"/>
  <c r="AD46" i="8"/>
  <c r="AB46" i="8"/>
  <c r="V46" i="8" s="1"/>
  <c r="Z46" i="8"/>
  <c r="X46" i="8"/>
  <c r="G46" i="8"/>
  <c r="AD45" i="8"/>
  <c r="AB45" i="8"/>
  <c r="Z45" i="8"/>
  <c r="Z43" i="8" s="1"/>
  <c r="Z67" i="8" s="1"/>
  <c r="X45" i="8"/>
  <c r="V45" i="8" s="1"/>
  <c r="G45" i="8"/>
  <c r="AD44" i="8"/>
  <c r="AD43" i="8" s="1"/>
  <c r="AD67" i="8" s="1"/>
  <c r="AB44" i="8"/>
  <c r="V44" i="8" s="1"/>
  <c r="Z44" i="8"/>
  <c r="X44" i="8"/>
  <c r="G44" i="8"/>
  <c r="AC43" i="8"/>
  <c r="AB43" i="8"/>
  <c r="AA43" i="8"/>
  <c r="K43" i="8"/>
  <c r="K67" i="8" s="1"/>
  <c r="J43" i="8"/>
  <c r="I43" i="8"/>
  <c r="H43" i="8"/>
  <c r="H67" i="8" s="1"/>
  <c r="V42" i="8"/>
  <c r="G42" i="8"/>
  <c r="AD35" i="8"/>
  <c r="AB35" i="8"/>
  <c r="Z35" i="8"/>
  <c r="X35" i="8"/>
  <c r="V35" i="8"/>
  <c r="K35" i="8"/>
  <c r="J35" i="8"/>
  <c r="I35" i="8"/>
  <c r="H35" i="8"/>
  <c r="V34" i="8"/>
  <c r="G34" i="8"/>
  <c r="L33" i="8"/>
  <c r="R32" i="8"/>
  <c r="P32" i="8"/>
  <c r="L32" i="8"/>
  <c r="V31" i="8"/>
  <c r="G31" i="8"/>
  <c r="V30" i="8"/>
  <c r="G30" i="8"/>
  <c r="V29" i="8"/>
  <c r="G29" i="8"/>
  <c r="G35" i="8" s="1"/>
  <c r="AD21" i="8"/>
  <c r="AB21" i="8"/>
  <c r="Z21" i="8"/>
  <c r="X21" i="8"/>
  <c r="V20" i="8"/>
  <c r="V21" i="8" s="1"/>
  <c r="AE11" i="8"/>
  <c r="AD11" i="8"/>
  <c r="AC11" i="8"/>
  <c r="AB11" i="8"/>
  <c r="AA11" i="8"/>
  <c r="Z11" i="8"/>
  <c r="Y11" i="8"/>
  <c r="X11" i="8"/>
  <c r="V11" i="8"/>
  <c r="U11" i="8"/>
  <c r="T11" i="8"/>
  <c r="S11" i="8"/>
  <c r="R11" i="8"/>
  <c r="Q11" i="8"/>
  <c r="M10" i="8"/>
  <c r="M9" i="8"/>
  <c r="W8" i="8"/>
  <c r="M8" i="8"/>
  <c r="W7" i="8"/>
  <c r="W11" i="8" s="1"/>
  <c r="M11" i="8" s="1"/>
  <c r="M7" i="8"/>
  <c r="D63" i="7"/>
  <c r="M62" i="7"/>
  <c r="J62" i="7"/>
  <c r="H61" i="7"/>
  <c r="K61" i="7" s="1"/>
  <c r="G61" i="7"/>
  <c r="G63" i="7" s="1"/>
  <c r="D61" i="7"/>
  <c r="J61" i="7" s="1"/>
  <c r="K59" i="7"/>
  <c r="J59" i="7"/>
  <c r="I59" i="7"/>
  <c r="L59" i="7" s="1"/>
  <c r="K58" i="7"/>
  <c r="J58" i="7"/>
  <c r="I58" i="7"/>
  <c r="L58" i="7" s="1"/>
  <c r="N57" i="7"/>
  <c r="M57" i="7"/>
  <c r="K57" i="7"/>
  <c r="J57" i="7"/>
  <c r="I57" i="7"/>
  <c r="L57" i="7" s="1"/>
  <c r="F57" i="7"/>
  <c r="N56" i="7"/>
  <c r="M56" i="7"/>
  <c r="K56" i="7"/>
  <c r="J56" i="7"/>
  <c r="I56" i="7"/>
  <c r="F56" i="7"/>
  <c r="L56" i="7" s="1"/>
  <c r="N36" i="7"/>
  <c r="L36" i="7"/>
  <c r="N35" i="7"/>
  <c r="L35" i="7"/>
  <c r="F35" i="7"/>
  <c r="J34" i="7"/>
  <c r="I34" i="7"/>
  <c r="G34" i="7"/>
  <c r="D34" i="7"/>
  <c r="G33" i="7"/>
  <c r="C33" i="7"/>
  <c r="N32" i="7"/>
  <c r="L32" i="7"/>
  <c r="F32" i="7"/>
  <c r="N31" i="7"/>
  <c r="L31" i="7"/>
  <c r="F31" i="7"/>
  <c r="J30" i="7"/>
  <c r="N30" i="7" s="1"/>
  <c r="I30" i="7"/>
  <c r="H30" i="7"/>
  <c r="G30" i="7"/>
  <c r="F30" i="7"/>
  <c r="D30" i="7"/>
  <c r="J29" i="7"/>
  <c r="I29" i="7"/>
  <c r="G29" i="7"/>
  <c r="H28" i="7"/>
  <c r="N28" i="7" s="1"/>
  <c r="F28" i="7"/>
  <c r="F36" i="7" s="1"/>
  <c r="H27" i="7"/>
  <c r="N27" i="7" s="1"/>
  <c r="F27" i="7"/>
  <c r="H26" i="7"/>
  <c r="H25" i="7" s="1"/>
  <c r="H33" i="7" s="1"/>
  <c r="F26" i="7"/>
  <c r="F34" i="7" s="1"/>
  <c r="J25" i="7"/>
  <c r="J33" i="7" s="1"/>
  <c r="F25" i="7"/>
  <c r="D25" i="7"/>
  <c r="D33" i="7" s="1"/>
  <c r="B25" i="7"/>
  <c r="B33" i="7" s="1"/>
  <c r="N24" i="7"/>
  <c r="L24" i="7"/>
  <c r="N23" i="7"/>
  <c r="L23" i="7"/>
  <c r="N22" i="7"/>
  <c r="L22" i="7"/>
  <c r="L21" i="7"/>
  <c r="J21" i="7"/>
  <c r="N21" i="7" s="1"/>
  <c r="H21" i="7"/>
  <c r="H29" i="7" s="1"/>
  <c r="F21" i="7"/>
  <c r="D21" i="7"/>
  <c r="D29" i="7" s="1"/>
  <c r="B21" i="7"/>
  <c r="N19" i="7"/>
  <c r="L19" i="7"/>
  <c r="N18" i="7"/>
  <c r="L18" i="7"/>
  <c r="N17" i="7"/>
  <c r="L17" i="7"/>
  <c r="N16" i="7"/>
  <c r="L16" i="7"/>
  <c r="N15" i="7"/>
  <c r="L15" i="7"/>
  <c r="N14" i="7"/>
  <c r="J14" i="7"/>
  <c r="L14" i="7" s="1"/>
  <c r="H14" i="7"/>
  <c r="F14" i="7"/>
  <c r="F29" i="7" s="1"/>
  <c r="D14" i="7"/>
  <c r="B14" i="7"/>
  <c r="E18" i="6"/>
  <c r="D18" i="6"/>
  <c r="E17" i="6"/>
  <c r="E16" i="6"/>
  <c r="G14" i="6"/>
  <c r="F14" i="6"/>
  <c r="E14" i="6"/>
  <c r="D14" i="6"/>
  <c r="E13" i="6"/>
  <c r="G17" i="5"/>
  <c r="G16" i="5"/>
  <c r="G15" i="5"/>
  <c r="G14" i="5"/>
  <c r="G13" i="5"/>
  <c r="G12" i="5"/>
  <c r="G11" i="5"/>
  <c r="K10" i="5"/>
  <c r="J10" i="5"/>
  <c r="I10" i="5"/>
  <c r="H10" i="5"/>
  <c r="F10" i="5"/>
  <c r="F17" i="6" s="1"/>
  <c r="E10" i="5"/>
  <c r="E72" i="1" s="1"/>
  <c r="D10" i="5"/>
  <c r="D17" i="6" s="1"/>
  <c r="K51" i="4"/>
  <c r="J51" i="4"/>
  <c r="I51" i="4"/>
  <c r="H51" i="4"/>
  <c r="G51" i="4"/>
  <c r="F51" i="4"/>
  <c r="D51" i="4"/>
  <c r="D63" i="4" s="1"/>
  <c r="D68" i="1" s="1"/>
  <c r="K39" i="4"/>
  <c r="K63" i="4" s="1"/>
  <c r="J39" i="4"/>
  <c r="I39" i="4"/>
  <c r="H39" i="4"/>
  <c r="G39" i="4"/>
  <c r="G63" i="4" s="1"/>
  <c r="G68" i="1" s="1"/>
  <c r="F39" i="4"/>
  <c r="G36" i="4"/>
  <c r="G35" i="4"/>
  <c r="G34" i="4"/>
  <c r="G33" i="4"/>
  <c r="G32" i="4"/>
  <c r="K31" i="4"/>
  <c r="J31" i="4"/>
  <c r="I31" i="4"/>
  <c r="H31" i="4"/>
  <c r="F31" i="4"/>
  <c r="E31" i="4"/>
  <c r="D31" i="4"/>
  <c r="G30" i="4"/>
  <c r="K22" i="4"/>
  <c r="K37" i="4" s="1"/>
  <c r="J22" i="4"/>
  <c r="J37" i="4" s="1"/>
  <c r="I22" i="4"/>
  <c r="I37" i="4" s="1"/>
  <c r="H22" i="4"/>
  <c r="H37" i="4" s="1"/>
  <c r="F22" i="4"/>
  <c r="F37" i="4" s="1"/>
  <c r="F67" i="1" s="1"/>
  <c r="E22" i="4"/>
  <c r="E37" i="4" s="1"/>
  <c r="E67" i="1" s="1"/>
  <c r="D22" i="4"/>
  <c r="D37" i="4" s="1"/>
  <c r="D67" i="1" s="1"/>
  <c r="K20" i="4"/>
  <c r="J20" i="4"/>
  <c r="I20" i="4"/>
  <c r="H20" i="4"/>
  <c r="F20" i="4"/>
  <c r="F66" i="1" s="1"/>
  <c r="E20" i="4"/>
  <c r="E66" i="1" s="1"/>
  <c r="D20" i="4"/>
  <c r="G18" i="4"/>
  <c r="G17" i="4"/>
  <c r="G20" i="4" s="1"/>
  <c r="G39" i="3"/>
  <c r="G38" i="3"/>
  <c r="G37" i="3"/>
  <c r="G36" i="3"/>
  <c r="G34" i="3" s="1"/>
  <c r="G35" i="3"/>
  <c r="F34" i="3"/>
  <c r="E34" i="3"/>
  <c r="E29" i="3" s="1"/>
  <c r="E61" i="1" s="1"/>
  <c r="D34" i="3"/>
  <c r="K33" i="3"/>
  <c r="K29" i="3" s="1"/>
  <c r="J33" i="3"/>
  <c r="I33" i="3"/>
  <c r="I29" i="3" s="1"/>
  <c r="H33" i="3"/>
  <c r="G32" i="3"/>
  <c r="G31" i="3"/>
  <c r="J29" i="3"/>
  <c r="H29" i="3"/>
  <c r="D29" i="3"/>
  <c r="D40" i="3" s="1"/>
  <c r="D63" i="1" s="1"/>
  <c r="G27" i="3"/>
  <c r="G60" i="1" s="1"/>
  <c r="F10" i="3"/>
  <c r="F21" i="3" s="1"/>
  <c r="G95" i="2"/>
  <c r="K94" i="2"/>
  <c r="J94" i="2"/>
  <c r="I94" i="2"/>
  <c r="H94" i="2"/>
  <c r="F94" i="2"/>
  <c r="K93" i="2"/>
  <c r="J93" i="2"/>
  <c r="I93" i="2"/>
  <c r="H93" i="2"/>
  <c r="G93" i="2" s="1"/>
  <c r="F93" i="2"/>
  <c r="F39" i="3" s="1"/>
  <c r="G92" i="2"/>
  <c r="F92" i="2"/>
  <c r="F33" i="3" s="1"/>
  <c r="F29" i="3" s="1"/>
  <c r="G91" i="2"/>
  <c r="F91" i="2"/>
  <c r="G90" i="2"/>
  <c r="G89" i="2" s="1"/>
  <c r="F90" i="2"/>
  <c r="K89" i="2"/>
  <c r="J89" i="2"/>
  <c r="J96" i="2" s="1"/>
  <c r="I89" i="2"/>
  <c r="H89" i="2"/>
  <c r="H96" i="2" s="1"/>
  <c r="E89" i="2"/>
  <c r="E96" i="2" s="1"/>
  <c r="D89" i="2"/>
  <c r="D96" i="2" s="1"/>
  <c r="G83" i="2"/>
  <c r="F83" i="2"/>
  <c r="K79" i="2"/>
  <c r="J79" i="2"/>
  <c r="I79" i="2"/>
  <c r="H79" i="2"/>
  <c r="F79" i="2"/>
  <c r="E79" i="2"/>
  <c r="D79" i="2"/>
  <c r="K78" i="2"/>
  <c r="J78" i="2"/>
  <c r="I78" i="2"/>
  <c r="H78" i="2"/>
  <c r="F78" i="2"/>
  <c r="E78" i="2"/>
  <c r="E52" i="1" s="1"/>
  <c r="D78" i="2"/>
  <c r="K77" i="2"/>
  <c r="J77" i="2"/>
  <c r="I77" i="2"/>
  <c r="H77" i="2"/>
  <c r="F77" i="2"/>
  <c r="F51" i="1" s="1"/>
  <c r="E77" i="2"/>
  <c r="D77" i="2"/>
  <c r="D51" i="1" s="1"/>
  <c r="G66" i="2"/>
  <c r="G64" i="2"/>
  <c r="G63" i="2"/>
  <c r="G61" i="2"/>
  <c r="G77" i="2" s="1"/>
  <c r="G51" i="1" s="1"/>
  <c r="G58" i="2"/>
  <c r="K53" i="2"/>
  <c r="K76" i="2" s="1"/>
  <c r="J53" i="2"/>
  <c r="J76" i="2" s="1"/>
  <c r="I53" i="2"/>
  <c r="I76" i="2" s="1"/>
  <c r="H53" i="2"/>
  <c r="G53" i="2"/>
  <c r="F53" i="2"/>
  <c r="F76" i="2" s="1"/>
  <c r="F47" i="1" s="1"/>
  <c r="E53" i="2"/>
  <c r="E76" i="2" s="1"/>
  <c r="E47" i="1" s="1"/>
  <c r="D53" i="2"/>
  <c r="D76" i="2" s="1"/>
  <c r="G52" i="2"/>
  <c r="G51" i="2"/>
  <c r="G50" i="2"/>
  <c r="G49" i="2"/>
  <c r="K46" i="2"/>
  <c r="J46" i="2"/>
  <c r="I46" i="2"/>
  <c r="H46" i="2"/>
  <c r="G46" i="2"/>
  <c r="G46" i="1" s="1"/>
  <c r="F46" i="2"/>
  <c r="E46" i="2"/>
  <c r="E46" i="1" s="1"/>
  <c r="D46" i="2"/>
  <c r="G45" i="2"/>
  <c r="G44" i="2"/>
  <c r="G43" i="2"/>
  <c r="G42" i="2"/>
  <c r="G41" i="2"/>
  <c r="G40" i="2"/>
  <c r="G39" i="2"/>
  <c r="G38" i="2"/>
  <c r="G37" i="2"/>
  <c r="G33" i="2"/>
  <c r="K32" i="2"/>
  <c r="J32" i="2"/>
  <c r="I32" i="2"/>
  <c r="I23" i="2" s="1"/>
  <c r="I80" i="2" s="1"/>
  <c r="H32" i="2"/>
  <c r="G31" i="2"/>
  <c r="G30" i="2"/>
  <c r="G29" i="2"/>
  <c r="G24" i="2"/>
  <c r="K23" i="2"/>
  <c r="H23" i="2"/>
  <c r="F23" i="2"/>
  <c r="E23" i="2"/>
  <c r="D23" i="2"/>
  <c r="D45" i="1" s="1"/>
  <c r="G21" i="2"/>
  <c r="G19" i="2"/>
  <c r="G18" i="2"/>
  <c r="G17" i="2"/>
  <c r="K16" i="2"/>
  <c r="K11" i="2" s="1"/>
  <c r="J16" i="2"/>
  <c r="I16" i="2"/>
  <c r="H16" i="2"/>
  <c r="G16" i="2" s="1"/>
  <c r="G15" i="2"/>
  <c r="G14" i="2"/>
  <c r="G13" i="2"/>
  <c r="G12" i="2"/>
  <c r="J11" i="2"/>
  <c r="I11" i="2"/>
  <c r="H11" i="2"/>
  <c r="H20" i="2" s="1"/>
  <c r="F11" i="2"/>
  <c r="F20" i="2" s="1"/>
  <c r="E11" i="2"/>
  <c r="E68" i="2" s="1"/>
  <c r="D11" i="2"/>
  <c r="D20" i="2" s="1"/>
  <c r="D59" i="2" s="1"/>
  <c r="G10" i="2"/>
  <c r="G79" i="2" s="1"/>
  <c r="G87" i="1"/>
  <c r="G84" i="1"/>
  <c r="F84" i="1"/>
  <c r="E84" i="1"/>
  <c r="D84" i="1"/>
  <c r="G81" i="1"/>
  <c r="F81" i="1"/>
  <c r="F87" i="1" s="1"/>
  <c r="F13" i="6" s="1"/>
  <c r="E81" i="1"/>
  <c r="D81" i="1"/>
  <c r="D87" i="1" s="1"/>
  <c r="E76" i="1"/>
  <c r="G74" i="1"/>
  <c r="F74" i="1"/>
  <c r="E74" i="1"/>
  <c r="D74" i="1"/>
  <c r="G69" i="1"/>
  <c r="F69" i="1"/>
  <c r="E69" i="1"/>
  <c r="D69" i="1"/>
  <c r="E68" i="1"/>
  <c r="D66" i="1"/>
  <c r="G65" i="1"/>
  <c r="F65" i="1"/>
  <c r="E65" i="1"/>
  <c r="D65" i="1"/>
  <c r="G62" i="1"/>
  <c r="F62" i="1"/>
  <c r="E62" i="1"/>
  <c r="D62" i="1"/>
  <c r="D61" i="1"/>
  <c r="F60" i="1"/>
  <c r="E60" i="1"/>
  <c r="D60" i="1"/>
  <c r="G59" i="1"/>
  <c r="F59" i="1"/>
  <c r="E59" i="1"/>
  <c r="D59" i="1"/>
  <c r="F58" i="1"/>
  <c r="E58" i="1"/>
  <c r="D58" i="1"/>
  <c r="G56" i="1"/>
  <c r="F56" i="1"/>
  <c r="E56" i="1"/>
  <c r="D56" i="1"/>
  <c r="F54" i="1"/>
  <c r="E54" i="1"/>
  <c r="D54" i="1"/>
  <c r="F52" i="1"/>
  <c r="D52" i="1"/>
  <c r="E51" i="1"/>
  <c r="D47" i="1"/>
  <c r="F46" i="1"/>
  <c r="D46" i="1"/>
  <c r="F45" i="1"/>
  <c r="E45" i="1"/>
  <c r="D44" i="1"/>
  <c r="E43" i="1"/>
  <c r="D43" i="1"/>
  <c r="F42" i="1"/>
  <c r="E42" i="1"/>
  <c r="D42" i="1"/>
  <c r="D72" i="1" l="1"/>
  <c r="F72" i="1"/>
  <c r="G10" i="5"/>
  <c r="G31" i="4"/>
  <c r="H63" i="4"/>
  <c r="I63" i="4"/>
  <c r="F63" i="4"/>
  <c r="F68" i="1" s="1"/>
  <c r="J63" i="4"/>
  <c r="G33" i="3"/>
  <c r="G29" i="3" s="1"/>
  <c r="G61" i="1" s="1"/>
  <c r="F89" i="2"/>
  <c r="F40" i="3"/>
  <c r="F63" i="1" s="1"/>
  <c r="E40" i="3"/>
  <c r="E63" i="1" s="1"/>
  <c r="I68" i="2"/>
  <c r="I8" i="4" s="1"/>
  <c r="G78" i="2"/>
  <c r="G52" i="1" s="1"/>
  <c r="E80" i="2"/>
  <c r="I96" i="2"/>
  <c r="G94" i="2"/>
  <c r="G96" i="2" s="1"/>
  <c r="G76" i="2"/>
  <c r="G47" i="1" s="1"/>
  <c r="G42" i="1"/>
  <c r="K96" i="2"/>
  <c r="L11" i="13"/>
  <c r="M14" i="13"/>
  <c r="L16" i="13"/>
  <c r="D9" i="11"/>
  <c r="E9" i="11" s="1"/>
  <c r="B9" i="11"/>
  <c r="C9" i="11" s="1"/>
  <c r="G10" i="11"/>
  <c r="H13" i="10"/>
  <c r="H10" i="10"/>
  <c r="C9" i="10"/>
  <c r="H11" i="10"/>
  <c r="H14" i="10" s="1"/>
  <c r="E12" i="10"/>
  <c r="I14" i="10"/>
  <c r="E9" i="10"/>
  <c r="H12" i="10"/>
  <c r="H13" i="9"/>
  <c r="V56" i="8"/>
  <c r="X43" i="8"/>
  <c r="X64" i="8"/>
  <c r="V64" i="8" s="1"/>
  <c r="J67" i="8"/>
  <c r="G67" i="8" s="1"/>
  <c r="AB58" i="8"/>
  <c r="AB67" i="8" s="1"/>
  <c r="G43" i="8"/>
  <c r="X58" i="8"/>
  <c r="N29" i="7"/>
  <c r="N34" i="7"/>
  <c r="N33" i="7"/>
  <c r="L33" i="7"/>
  <c r="M63" i="7"/>
  <c r="J63" i="7"/>
  <c r="L25" i="7"/>
  <c r="L26" i="7"/>
  <c r="L27" i="7"/>
  <c r="L28" i="7"/>
  <c r="L29" i="7"/>
  <c r="L30" i="7"/>
  <c r="H34" i="7"/>
  <c r="L34" i="7" s="1"/>
  <c r="I61" i="7"/>
  <c r="L61" i="7" s="1"/>
  <c r="M61" i="7"/>
  <c r="F33" i="7"/>
  <c r="N25" i="7"/>
  <c r="N26" i="7"/>
  <c r="D14" i="4"/>
  <c r="D82" i="2"/>
  <c r="D87" i="2" s="1"/>
  <c r="D49" i="1" s="1"/>
  <c r="D48" i="1"/>
  <c r="D71" i="2"/>
  <c r="G16" i="6"/>
  <c r="G72" i="1"/>
  <c r="G17" i="6"/>
  <c r="K80" i="2"/>
  <c r="K20" i="2"/>
  <c r="K59" i="2" s="1"/>
  <c r="F59" i="2"/>
  <c r="F44" i="1"/>
  <c r="J23" i="2"/>
  <c r="J80" i="2" s="1"/>
  <c r="G32" i="2"/>
  <c r="D69" i="4"/>
  <c r="F61" i="1"/>
  <c r="F76" i="1"/>
  <c r="E8" i="4"/>
  <c r="E53" i="1"/>
  <c r="J20" i="2"/>
  <c r="J59" i="2" s="1"/>
  <c r="G23" i="2"/>
  <c r="G45" i="1" s="1"/>
  <c r="K68" i="2"/>
  <c r="E69" i="4"/>
  <c r="D76" i="1"/>
  <c r="D13" i="6"/>
  <c r="G76" i="1"/>
  <c r="G13" i="6"/>
  <c r="F71" i="2"/>
  <c r="F55" i="1" s="1"/>
  <c r="F43" i="1"/>
  <c r="F80" i="2"/>
  <c r="F68" i="2"/>
  <c r="G11" i="2"/>
  <c r="G20" i="2" s="1"/>
  <c r="H59" i="2"/>
  <c r="H10" i="3"/>
  <c r="G10" i="3"/>
  <c r="G66" i="1"/>
  <c r="G37" i="4"/>
  <c r="G67" i="1" s="1"/>
  <c r="E20" i="2"/>
  <c r="I20" i="2"/>
  <c r="I59" i="2" s="1"/>
  <c r="H76" i="2"/>
  <c r="D80" i="2"/>
  <c r="H80" i="2"/>
  <c r="F16" i="6"/>
  <c r="D68" i="2"/>
  <c r="H68" i="2"/>
  <c r="E71" i="2"/>
  <c r="E55" i="1" s="1"/>
  <c r="G22" i="4"/>
  <c r="D16" i="6"/>
  <c r="F69" i="4" l="1"/>
  <c r="F70" i="4" s="1"/>
  <c r="G69" i="4"/>
  <c r="I69" i="2"/>
  <c r="I71" i="2" s="1"/>
  <c r="I72" i="2" s="1"/>
  <c r="I24" i="3" s="1"/>
  <c r="I12" i="3" s="1"/>
  <c r="I11" i="3" s="1"/>
  <c r="F95" i="2"/>
  <c r="F96" i="2" s="1"/>
  <c r="G9" i="11"/>
  <c r="H9" i="11" s="1"/>
  <c r="H10" i="11"/>
  <c r="V58" i="8"/>
  <c r="X67" i="8"/>
  <c r="V67" i="8" s="1"/>
  <c r="V43" i="8"/>
  <c r="I23" i="3"/>
  <c r="I40" i="3" s="1"/>
  <c r="G6" i="6"/>
  <c r="G59" i="2"/>
  <c r="G44" i="1"/>
  <c r="I14" i="4"/>
  <c r="I82" i="2"/>
  <c r="I87" i="2" s="1"/>
  <c r="F14" i="4"/>
  <c r="F82" i="2"/>
  <c r="F87" i="2" s="1"/>
  <c r="F49" i="1" s="1"/>
  <c r="F48" i="1"/>
  <c r="E59" i="2"/>
  <c r="E44" i="1"/>
  <c r="G70" i="4"/>
  <c r="G70" i="1"/>
  <c r="H14" i="4"/>
  <c r="H82" i="2"/>
  <c r="F8" i="4"/>
  <c r="F53" i="1"/>
  <c r="E70" i="4"/>
  <c r="E70" i="1"/>
  <c r="H8" i="4"/>
  <c r="H69" i="2"/>
  <c r="J14" i="4"/>
  <c r="J82" i="2"/>
  <c r="J87" i="2" s="1"/>
  <c r="D70" i="4"/>
  <c r="D70" i="1"/>
  <c r="K14" i="4"/>
  <c r="K82" i="2"/>
  <c r="K87" i="2" s="1"/>
  <c r="D53" i="1"/>
  <c r="D8" i="4"/>
  <c r="G80" i="2"/>
  <c r="G43" i="1"/>
  <c r="G68" i="2"/>
  <c r="K69" i="2"/>
  <c r="K71" i="2" s="1"/>
  <c r="K72" i="2" s="1"/>
  <c r="K24" i="3" s="1"/>
  <c r="K8" i="4"/>
  <c r="J68" i="2"/>
  <c r="D73" i="2"/>
  <c r="D55" i="1"/>
  <c r="F70" i="1" l="1"/>
  <c r="G14" i="4"/>
  <c r="G82" i="2"/>
  <c r="G87" i="2" s="1"/>
  <c r="G48" i="1"/>
  <c r="K23" i="3"/>
  <c r="K40" i="3" s="1"/>
  <c r="K12" i="3"/>
  <c r="K11" i="3" s="1"/>
  <c r="G69" i="2"/>
  <c r="G53" i="1"/>
  <c r="H71" i="2"/>
  <c r="H87" i="2"/>
  <c r="J8" i="4"/>
  <c r="G8" i="4" s="1"/>
  <c r="J69" i="2"/>
  <c r="J71" i="2" s="1"/>
  <c r="J72" i="2" s="1"/>
  <c r="J24" i="3" s="1"/>
  <c r="E14" i="4"/>
  <c r="E82" i="2"/>
  <c r="E87" i="2" s="1"/>
  <c r="E48" i="1"/>
  <c r="G7" i="6" l="1"/>
  <c r="G50" i="1" s="1"/>
  <c r="G49" i="1"/>
  <c r="E49" i="1"/>
  <c r="E50" i="1"/>
  <c r="G54" i="1"/>
  <c r="G71" i="2"/>
  <c r="J12" i="3"/>
  <c r="J11" i="3" s="1"/>
  <c r="J23" i="3"/>
  <c r="J40" i="3" s="1"/>
  <c r="H72" i="2"/>
  <c r="G72" i="2" l="1"/>
  <c r="G55" i="1"/>
  <c r="H24" i="3"/>
  <c r="G24" i="3" l="1"/>
  <c r="G12" i="3" s="1"/>
  <c r="G11" i="3" s="1"/>
  <c r="H23" i="3"/>
  <c r="H12" i="3"/>
  <c r="H11" i="3" s="1"/>
  <c r="H21" i="3" s="1"/>
  <c r="I10" i="3" s="1"/>
  <c r="I21" i="3" s="1"/>
  <c r="J10" i="3" s="1"/>
  <c r="J21" i="3" s="1"/>
  <c r="K10" i="3" s="1"/>
  <c r="K21" i="3" s="1"/>
  <c r="G21" i="3" s="1"/>
  <c r="G23" i="3" l="1"/>
  <c r="H40" i="3"/>
  <c r="G40" i="3" l="1"/>
  <c r="G63" i="1" s="1"/>
  <c r="G58" i="1"/>
</calcChain>
</file>

<file path=xl/sharedStrings.xml><?xml version="1.0" encoding="utf-8"?>
<sst xmlns="http://schemas.openxmlformats.org/spreadsheetml/2006/main" count="1054" uniqueCount="789">
  <si>
    <t>РОЗГЛЯНУТО</t>
  </si>
  <si>
    <t>ЗАТВЕРДЖЕНО</t>
  </si>
  <si>
    <t>___________________</t>
  </si>
  <si>
    <t>_____________________</t>
  </si>
  <si>
    <t>В.І. Павленко</t>
  </si>
  <si>
    <t>(В.о. директора департаменту</t>
  </si>
  <si>
    <t>інфраструктури міста)</t>
  </si>
  <si>
    <t>ПОГОДЖЕНО</t>
  </si>
  <si>
    <t>С.А.Липова</t>
  </si>
  <si>
    <t>(директор департаменту фінансів,</t>
  </si>
  <si>
    <t>економіки та бюджетних відносин</t>
  </si>
  <si>
    <t>Сумської міської ради</t>
  </si>
  <si>
    <t>Підприємство                 КП " Міськводоканал" Сумської міської ради</t>
  </si>
  <si>
    <t>Організаційно-правова форма             Комунальне підприємство</t>
  </si>
  <si>
    <t>Територія               м.Суми</t>
  </si>
  <si>
    <t>Орган державного управління</t>
  </si>
  <si>
    <t>Галузь                       промисловість</t>
  </si>
  <si>
    <t>Вид економічної діяльності        Збір, очищення та постачання води.  Каналізація, відведення й очищення стічних вод</t>
  </si>
  <si>
    <t>Одиниця виміру, тис.гривень</t>
  </si>
  <si>
    <t>Форма власності          комунальна</t>
  </si>
  <si>
    <t>Середньооблікова кількість штатних працівників   720 чол.</t>
  </si>
  <si>
    <t>Місцезнаходження   м.Суми, вул. Білопілький шлях ,9</t>
  </si>
  <si>
    <t>Телефон     700181</t>
  </si>
  <si>
    <t>Прізвище та ініціали керівника     Сагач Анатолій Григорович</t>
  </si>
  <si>
    <t>ФІНАНСОВИЙ ПЛАН ПІДПРИЄМСТВА НА 2020 рік</t>
  </si>
  <si>
    <t>Основні фінансові показники</t>
  </si>
  <si>
    <t>Код рядка</t>
  </si>
  <si>
    <t>Факт 2018 року</t>
  </si>
  <si>
    <t>Фінансовий план поточного року 2019</t>
  </si>
  <si>
    <t>Прогноз на поточний рік  2019</t>
  </si>
  <si>
    <t>Плановий рік 2020</t>
  </si>
  <si>
    <t>I. Формування фінансових результатів</t>
  </si>
  <si>
    <t xml:space="preserve">Чистий дохід (виручка) від реалізації продукції (товарів, робіт, послуг)        </t>
  </si>
  <si>
    <t>1000</t>
  </si>
  <si>
    <t>Собівартість реалізованої продукції (товарів, робіт та послуг) (розшифрувати)</t>
  </si>
  <si>
    <t>1010</t>
  </si>
  <si>
    <t>Валовий прибуток/збиток</t>
  </si>
  <si>
    <t>1020</t>
  </si>
  <si>
    <t>Адміністративні витрати,</t>
  </si>
  <si>
    <t>1040</t>
  </si>
  <si>
    <t xml:space="preserve">Витрати на збут </t>
  </si>
  <si>
    <t>1070</t>
  </si>
  <si>
    <t xml:space="preserve">Інші операційні доходи/витрати,                  </t>
  </si>
  <si>
    <t>1300</t>
  </si>
  <si>
    <t>Фінансовий результат від операційної діяльності</t>
  </si>
  <si>
    <t>1100</t>
  </si>
  <si>
    <t>EBITDA</t>
  </si>
  <si>
    <t>1410</t>
  </si>
  <si>
    <t>Рентабельність EBITDA</t>
  </si>
  <si>
    <t>5010</t>
  </si>
  <si>
    <t>Доходи/витрати від фінансової та інвестиційної діяльності</t>
  </si>
  <si>
    <t>1310</t>
  </si>
  <si>
    <t>Інші доходи/витрати</t>
  </si>
  <si>
    <t>1320</t>
  </si>
  <si>
    <t>Фінансовий результат  до оподаткування</t>
  </si>
  <si>
    <t>1170</t>
  </si>
  <si>
    <t>Витрати (дохід) з податку на прибуток</t>
  </si>
  <si>
    <t>1180</t>
  </si>
  <si>
    <t>Чистий фінансовий результат</t>
  </si>
  <si>
    <t>1200</t>
  </si>
  <si>
    <t>Коефіцієнт рентабельності діяльності</t>
  </si>
  <si>
    <t>5040</t>
  </si>
  <si>
    <t>ІI. Розрахунки з бюджетом</t>
  </si>
  <si>
    <t>Дивіденди/відрахування частини чистого прибутку</t>
  </si>
  <si>
    <t>2100</t>
  </si>
  <si>
    <t>Податок на прибуток підприємств</t>
  </si>
  <si>
    <t>2110</t>
  </si>
  <si>
    <t>Податок на додану вартість нарахований/до відшкодування (з мінусом)</t>
  </si>
  <si>
    <t>2120/2130</t>
  </si>
  <si>
    <t>Сплата інших податків, зборів, обов'язкових платежів до державного та місцевих бюджетів</t>
  </si>
  <si>
    <t>2140</t>
  </si>
  <si>
    <t>Єдиний внесок на загальнообов'язкове державне соціальне страхування</t>
  </si>
  <si>
    <t>2150</t>
  </si>
  <si>
    <t>Усього виплат на користь держави</t>
  </si>
  <si>
    <t>2200</t>
  </si>
  <si>
    <t>III.Рух грошових коштів</t>
  </si>
  <si>
    <t>Грошові кошти на початок періоду</t>
  </si>
  <si>
    <t>3600</t>
  </si>
  <si>
    <t>Чистий рух грошових коштів від операційної діяльності</t>
  </si>
  <si>
    <t>3090</t>
  </si>
  <si>
    <t>Чистий рух грошових коштів від інвестиційної діяльності</t>
  </si>
  <si>
    <t>3320</t>
  </si>
  <si>
    <t>Чистий рух грошових коштів від фінансової діяльності</t>
  </si>
  <si>
    <t>3580</t>
  </si>
  <si>
    <t>Вплив зміни валютних курсів на залишок коштів</t>
  </si>
  <si>
    <t>3610</t>
  </si>
  <si>
    <t>Грошові кошти на кінець періоду</t>
  </si>
  <si>
    <t>3620</t>
  </si>
  <si>
    <t>ІV. Капітальні інвестиції</t>
  </si>
  <si>
    <t>Капітальні інвестиції</t>
  </si>
  <si>
    <t>4000</t>
  </si>
  <si>
    <t xml:space="preserve">V. Коефіцієнтний аналіз </t>
  </si>
  <si>
    <t>Коефіцієнт рентабельності активів</t>
  </si>
  <si>
    <t>5020</t>
  </si>
  <si>
    <t>Коефіцієнт рентабельності власного капіталу</t>
  </si>
  <si>
    <t>5030</t>
  </si>
  <si>
    <t>Коефіцієнт фінансової стійкості</t>
  </si>
  <si>
    <t>5110</t>
  </si>
  <si>
    <t>VІ. Звіт про фінансовий стан</t>
  </si>
  <si>
    <t>Необоротні активи</t>
  </si>
  <si>
    <t>6000</t>
  </si>
  <si>
    <t>Оборотні активи</t>
  </si>
  <si>
    <t>6010</t>
  </si>
  <si>
    <t>у тому числі грошові кошти та їх еквіваленти</t>
  </si>
  <si>
    <t>6020</t>
  </si>
  <si>
    <t>Усього активи</t>
  </si>
  <si>
    <t>6030</t>
  </si>
  <si>
    <t>Довгострокові зобов'язання ї забезпечення</t>
  </si>
  <si>
    <t>6040</t>
  </si>
  <si>
    <t>Поточні зобов'язання ї забезпечення</t>
  </si>
  <si>
    <t>6050</t>
  </si>
  <si>
    <t>Усього  зобов'язання ї забезпечення</t>
  </si>
  <si>
    <t>6060</t>
  </si>
  <si>
    <t>у тому числі державні гранти і субсидії</t>
  </si>
  <si>
    <t>у тому числі фінансові запозичення</t>
  </si>
  <si>
    <t>Власний капітал</t>
  </si>
  <si>
    <t>Директор КП "Міськводоканал" СМР</t>
  </si>
  <si>
    <t>А.Г.Сагач</t>
  </si>
  <si>
    <t>Таблиця 1</t>
  </si>
  <si>
    <t>1. Формування фінансових результатів</t>
  </si>
  <si>
    <t xml:space="preserve">Найменування показника </t>
  </si>
  <si>
    <t>Факт минулого року 2018</t>
  </si>
  <si>
    <t>Фінансовий план поточного року  2019</t>
  </si>
  <si>
    <t>Прогноз на поточний рік 2019</t>
  </si>
  <si>
    <t>Плановий рік  (усього) 2020</t>
  </si>
  <si>
    <t>У тому числі за кварталами</t>
  </si>
  <si>
    <t xml:space="preserve">Пояснення та обгрунтування до запланованого рівня доходів/витрат </t>
  </si>
  <si>
    <t>І</t>
  </si>
  <si>
    <t>ІІ</t>
  </si>
  <si>
    <t>ІІІ</t>
  </si>
  <si>
    <t>ІУ</t>
  </si>
  <si>
    <t>Доходи і витрати (деталізація)</t>
  </si>
  <si>
    <r>
      <rPr>
        <sz val="8"/>
        <color rgb="FF00000A"/>
        <rFont val="Times New Roman"/>
        <family val="1"/>
        <charset val="204"/>
      </rPr>
      <t xml:space="preserve">Заява на встановлення тарифу на 2020 рік подана підприємством 29.05.2019, проте до теперішнього часу тариф на 2020 рік НКРЕКП не розглядався та, відповідно, не встановлений. Протягом 2019 року НКРЕКП проводилися коригування окремих статей витрат тарифу 2017 року, починаючи з другої половини поточного року  (постанови </t>
    </r>
    <r>
      <rPr>
        <sz val="8"/>
        <color rgb="FF000000"/>
        <rFont val="Times New Roman"/>
        <family val="1"/>
        <charset val="204"/>
      </rPr>
      <t>№804 від 28.05.2019 та №1968 від 17.09.2019): заробітна плата, електрична енергія та податки. Впливу на прийняття рішення НКРЕКП щодо розгляду тарифу, підприємство не має. Враховуючи встановлені законодавством терміни на обговорення проектів НКРЕКП, оприлюднення та вступ в дію тарифу, о</t>
    </r>
    <r>
      <rPr>
        <sz val="8"/>
        <color rgb="FF00000A"/>
        <rFont val="Times New Roman"/>
        <family val="1"/>
        <charset val="204"/>
      </rPr>
      <t>чікується наступне збільшення тарифу з 1.07.2020 р.</t>
    </r>
  </si>
  <si>
    <t>витрати на сировину та основні матеріали</t>
  </si>
  <si>
    <t>1011</t>
  </si>
  <si>
    <t xml:space="preserve">Планується збільшення проти очікуваного за 2019 рік за рахунок зростання вартості матеріалів </t>
  </si>
  <si>
    <t>витрати на паливо</t>
  </si>
  <si>
    <t>1012</t>
  </si>
  <si>
    <t xml:space="preserve">Планується збільшення проти очікуваного за 2019 рік за рахунок зростання вартості газу для промисловості, розподілу та транспортування газу з урахуванням індексу інфляції 
</t>
  </si>
  <si>
    <t>витрати на електроенергію</t>
  </si>
  <si>
    <t>1013</t>
  </si>
  <si>
    <t>Планується зменшення проти очікуваного за 2019 рік за рахунок зниження вартості 1 кВт/год проти середньозваженої вартості у 2019 р.</t>
  </si>
  <si>
    <t>витрати на оплату праці</t>
  </si>
  <si>
    <t>1014</t>
  </si>
  <si>
    <r>
      <rPr>
        <sz val="8"/>
        <color rgb="FF000000"/>
        <rFont val="Times New Roman"/>
        <family val="1"/>
        <charset val="204"/>
      </rPr>
      <t>Планується збільшення проти очікуваного за 2019 рік</t>
    </r>
    <r>
      <rPr>
        <sz val="8"/>
        <rFont val="Times New Roman"/>
        <family val="1"/>
        <charset val="204"/>
      </rPr>
      <t xml:space="preserve"> за рахунок переходу підприємства на тарифні ставки та посадові оклади з розрахунку мінімального прожиткового мінімуму для працездатних осіб 2102 грн. та мінімальної заробітної плати  4723 грн, дотримання умов Галузевої угоди.</t>
    </r>
  </si>
  <si>
    <t>відрахування на соціальні заходи</t>
  </si>
  <si>
    <t>1015</t>
  </si>
  <si>
    <t xml:space="preserve">витрати, що здійснюються для підтримання об"єкта в робочому стані (проведення ремонту, технічного огляду, нагляду, обслуговування тощо)  </t>
  </si>
  <si>
    <t>1016</t>
  </si>
  <si>
    <t>Планується зменшення проти очікуваного за 2019 рік за рахунок зменшення залучення підрядних організацій для ремонту</t>
  </si>
  <si>
    <t>амортизація основних засобів і нематеріальних активів</t>
  </si>
  <si>
    <t>1017</t>
  </si>
  <si>
    <r>
      <rPr>
        <sz val="8"/>
        <color rgb="FF000000"/>
        <rFont val="Times New Roman"/>
        <family val="1"/>
        <charset val="204"/>
      </rPr>
      <t>Планується збільшення проти очікуваного за 2019 рік</t>
    </r>
    <r>
      <rPr>
        <sz val="8"/>
        <rFont val="Times New Roman"/>
        <family val="1"/>
        <charset val="204"/>
      </rPr>
      <t xml:space="preserve"> за рахунок вводу в експлуатацію основних засобів до кінця 2019 року та, відповідно, збільшення амортизації</t>
    </r>
  </si>
  <si>
    <t>інші витрати (розшифрувати)</t>
  </si>
  <si>
    <t>1018</t>
  </si>
  <si>
    <r>
      <rPr>
        <sz val="8"/>
        <color rgb="FF000000"/>
        <rFont val="Times New Roman"/>
        <family val="1"/>
        <charset val="204"/>
      </rPr>
      <t>Планується збільшення проти очікуваного за 2019 рік</t>
    </r>
    <r>
      <rPr>
        <sz val="8"/>
        <rFont val="Times New Roman"/>
        <family val="1"/>
        <charset val="204"/>
      </rPr>
      <t xml:space="preserve"> за рахунок збільшення податку на надра, вартості послуг на охорону праці, техніку безпеки </t>
    </r>
    <r>
      <rPr>
        <sz val="8"/>
        <color rgb="FF000000"/>
        <rFont val="Times New Roman"/>
        <family val="1"/>
        <charset val="204"/>
      </rPr>
      <t xml:space="preserve">з урахуванням індексу інфляції </t>
    </r>
  </si>
  <si>
    <t>Валовий прибуток (збиток)</t>
  </si>
  <si>
    <t>Інші операційні доходи (розшифрувати), у тому числі:</t>
  </si>
  <si>
    <t>1030</t>
  </si>
  <si>
    <r>
      <rPr>
        <sz val="8"/>
        <color rgb="FF000000"/>
        <rFont val="Times New Roman"/>
        <family val="1"/>
        <charset val="204"/>
      </rPr>
      <t>Планується збільшення проти очікуваного за 2019 рік</t>
    </r>
    <r>
      <rPr>
        <sz val="8"/>
        <rFont val="Times New Roman"/>
        <family val="1"/>
        <charset val="204"/>
      </rPr>
      <t xml:space="preserve"> за рахунок </t>
    </r>
    <r>
      <rPr>
        <sz val="8"/>
        <color rgb="FF000000"/>
        <rFont val="Times New Roman"/>
        <family val="1"/>
        <charset val="204"/>
      </rPr>
      <t>збільшення планових інших доходів (фін допомога міського бюджету на охорону водозаборів — 4.0 млн грн та на електричну енергію — 37,5 млн грн). Станом на 01.10.2019 року проект міського бюджету на 2020 рік не оприлюднений.</t>
    </r>
  </si>
  <si>
    <t>курсові різниці</t>
  </si>
  <si>
    <t>1031</t>
  </si>
  <si>
    <t>Адміністративні витрати, у тому числі:</t>
  </si>
  <si>
    <t>За рахунок зростання  матеріалів, з/плати, та послуг</t>
  </si>
  <si>
    <t>витрати, пов'язані з використанням службових автомобілів</t>
  </si>
  <si>
    <t>1041</t>
  </si>
  <si>
    <r>
      <rPr>
        <sz val="8"/>
        <color rgb="FF000000"/>
        <rFont val="Times New Roman"/>
        <family val="1"/>
        <charset val="204"/>
      </rPr>
      <t xml:space="preserve">Планується збільшення проти очікуваного за 2019 рік:
по водіях службових авто- </t>
    </r>
    <r>
      <rPr>
        <sz val="8"/>
        <rFont val="Times New Roman"/>
        <family val="1"/>
        <charset val="204"/>
      </rPr>
      <t xml:space="preserve"> за рахунок переходу підприємства на тарифні ставки та посадові оклади водіїв з розрахунку мінімального прожиткового мінімуму для працездатних осіб 2102 грн. та мінімальної заробітної плати  4723 грн, дотримання умов Галузевої угоди; збільшення вартості ПММ з урахуванням індексу інфляції</t>
    </r>
  </si>
  <si>
    <t>витрати на оренду службових автомобілів</t>
  </si>
  <si>
    <t>1042</t>
  </si>
  <si>
    <t>витрати на консалтингові послуги</t>
  </si>
  <si>
    <t>1043</t>
  </si>
  <si>
    <t>витрати на страхові послуги</t>
  </si>
  <si>
    <t>1044</t>
  </si>
  <si>
    <t>витрати на аудиторські послуги</t>
  </si>
  <si>
    <t>1045</t>
  </si>
  <si>
    <t>витрати на службові відрядження</t>
  </si>
  <si>
    <t>1046</t>
  </si>
  <si>
    <r>
      <rPr>
        <sz val="8"/>
        <color rgb="FF000000"/>
        <rFont val="Times New Roman"/>
        <family val="1"/>
        <charset val="204"/>
      </rPr>
      <t>Планується збільшення проти очікуваного за 2019 рік</t>
    </r>
    <r>
      <rPr>
        <sz val="8"/>
        <rFont val="Times New Roman"/>
        <family val="1"/>
        <charset val="204"/>
      </rPr>
      <t xml:space="preserve"> за рахунок збільшення: суми добових в зв’язку із збільшенням мінімальної заробітної плати на 01.01.2020, оплати проживання урахуванням індексу інфляції
</t>
    </r>
  </si>
  <si>
    <t>витрати на зв"язок</t>
  </si>
  <si>
    <t>1047</t>
  </si>
  <si>
    <r>
      <rPr>
        <sz val="8"/>
        <color rgb="FF000000"/>
        <rFont val="Times New Roman"/>
        <family val="1"/>
        <charset val="204"/>
      </rPr>
      <t xml:space="preserve">Планується на рівні очікуваного за 2019 рік з </t>
    </r>
    <r>
      <rPr>
        <sz val="8"/>
        <rFont val="Times New Roman"/>
        <family val="1"/>
        <charset val="204"/>
      </rPr>
      <t xml:space="preserve">урахуванням індексу інфляції
</t>
    </r>
  </si>
  <si>
    <t>1048</t>
  </si>
  <si>
    <t xml:space="preserve">відрахування на соціальні заходи </t>
  </si>
  <si>
    <t>1049</t>
  </si>
  <si>
    <t>амортизація основних засобів і нематеріальних активів загальногосподарського призначення</t>
  </si>
  <si>
    <t>1050</t>
  </si>
  <si>
    <t xml:space="preserve">витрати на операційну оренду основних засобів та роялті, що мають загальногосподарське призначення </t>
  </si>
  <si>
    <t>1051</t>
  </si>
  <si>
    <t xml:space="preserve">витрати на страхування майна загальногосподарського призначення </t>
  </si>
  <si>
    <t>1052</t>
  </si>
  <si>
    <t>витрати на страхування загальногосподарського персоналу</t>
  </si>
  <si>
    <t>1053</t>
  </si>
  <si>
    <t xml:space="preserve">організаційно-технічні послуги </t>
  </si>
  <si>
    <t>1054</t>
  </si>
  <si>
    <t>Планується на рівні очікуваного за 2019 рік</t>
  </si>
  <si>
    <t>консультаційні та інформаційні послуги</t>
  </si>
  <si>
    <t>1055</t>
  </si>
  <si>
    <t>юридичні послуги</t>
  </si>
  <si>
    <t>1056</t>
  </si>
  <si>
    <t>Планується зменшення проти очікуваного за  2019 рік з причини зменшення кількості позовних заяв</t>
  </si>
  <si>
    <t>послуги з оцінки майна</t>
  </si>
  <si>
    <t>1057</t>
  </si>
  <si>
    <t>Планується зменшення проти очікуваного за  2019 рік з причини зменшення потреби в оцінці майна</t>
  </si>
  <si>
    <t>витрати на охорону праці загальногосподарського персоналу</t>
  </si>
  <si>
    <t>1058</t>
  </si>
  <si>
    <t xml:space="preserve">витрати на підвищення кваліфікації та перепідготовку кадрів </t>
  </si>
  <si>
    <t>1059</t>
  </si>
  <si>
    <t xml:space="preserve">Планується зменшення проти очікуваного за  2019 рік за рахунок зменшення потреби в підвищенні кваліфікації </t>
  </si>
  <si>
    <t>витрати на утримання основних фондів, інших необоротних активів загальногосподарського використання, у тому числі:</t>
  </si>
  <si>
    <t>1060</t>
  </si>
  <si>
    <t>Планується збільшення проти очікуваного за  2019 рік за рахунок збільшення вартості комунальних послуг на утримання</t>
  </si>
  <si>
    <t>витрати на поліпшення основних фондів</t>
  </si>
  <si>
    <t>1061</t>
  </si>
  <si>
    <t>Планується на рівні очікуваного 2019 рік</t>
  </si>
  <si>
    <t>Інші адміністративні витрати ,    (розшифрувати)</t>
  </si>
  <si>
    <t>1062</t>
  </si>
  <si>
    <t xml:space="preserve">Витрати на збут, у тому числі: </t>
  </si>
  <si>
    <t>транспортні витрати</t>
  </si>
  <si>
    <t>1071</t>
  </si>
  <si>
    <t>витрати на зберігання та упаковку</t>
  </si>
  <si>
    <t>1072</t>
  </si>
  <si>
    <t>1073</t>
  </si>
  <si>
    <t>1074</t>
  </si>
  <si>
    <t>витрати на рекламу</t>
  </si>
  <si>
    <t>1075</t>
  </si>
  <si>
    <t>інші витрати на збут (розшифрувати)</t>
  </si>
  <si>
    <t>1076</t>
  </si>
  <si>
    <r>
      <rPr>
        <sz val="8"/>
        <color rgb="FF000000"/>
        <rFont val="Times New Roman"/>
        <family val="1"/>
        <charset val="204"/>
      </rPr>
      <t>Планується збільшення проти очікуваного за 2019 рік</t>
    </r>
    <r>
      <rPr>
        <sz val="8"/>
        <rFont val="Times New Roman"/>
        <family val="1"/>
        <charset val="204"/>
      </rPr>
      <t xml:space="preserve"> за рахунок: </t>
    </r>
    <r>
      <rPr>
        <sz val="8"/>
        <color rgb="FF000000"/>
        <rFont val="Times New Roman"/>
        <family val="1"/>
        <charset val="204"/>
      </rPr>
      <t>суми ЄСВ по</t>
    </r>
    <r>
      <rPr>
        <sz val="8"/>
        <rFont val="Times New Roman"/>
        <family val="1"/>
        <charset val="204"/>
      </rPr>
      <t xml:space="preserve"> переходу підприємства на тарифні ставки та посадові оклади з розрахунку мінімального прожиткового мінімуму для працездатних осіб 2102 грн. та мінімальної заробітної плати  4723 грн, дотримання умов Галузевої угоди; суми розрахунків з банками при збільшенні тарифів </t>
    </r>
  </si>
  <si>
    <t xml:space="preserve">Інші операційні витрати, у тому числі: </t>
  </si>
  <si>
    <t>1080</t>
  </si>
  <si>
    <t>витрати на благодійну допомогу</t>
  </si>
  <si>
    <t>1081</t>
  </si>
  <si>
    <t>відрахування до резерву сумнівних боргів</t>
  </si>
  <si>
    <t>1082</t>
  </si>
  <si>
    <t>відрахування до недержавних пенсійних фондів</t>
  </si>
  <si>
    <t>1083</t>
  </si>
  <si>
    <t>1084</t>
  </si>
  <si>
    <t>інші операційні витрати (розшифрувати)</t>
  </si>
  <si>
    <t>1085</t>
  </si>
  <si>
    <t>Планується зменшення проти очікуваного за 2019 рік в зв’язку з не плануванням штрафних санкцій</t>
  </si>
  <si>
    <t xml:space="preserve">Фінансовий результат від операційної діяльності </t>
  </si>
  <si>
    <r>
      <rPr>
        <sz val="10"/>
        <rFont val="Times New Roman"/>
        <family val="2"/>
        <charset val="204"/>
      </rPr>
      <t>Дохід від участі в капіталі (</t>
    </r>
    <r>
      <rPr>
        <i/>
        <sz val="10"/>
        <rFont val="Times New Roman"/>
        <family val="2"/>
        <charset val="204"/>
      </rPr>
      <t>розшифрувати)</t>
    </r>
    <r>
      <rPr>
        <sz val="10"/>
        <rFont val="Times New Roman"/>
        <family val="2"/>
        <charset val="204"/>
      </rPr>
      <t xml:space="preserve"> </t>
    </r>
  </si>
  <si>
    <t>1110</t>
  </si>
  <si>
    <t>Інші фінансові доходи (розшифрувати)</t>
  </si>
  <si>
    <t>1120</t>
  </si>
  <si>
    <t>Втрати від участі в капіталі (розшифрувати)</t>
  </si>
  <si>
    <t>1130</t>
  </si>
  <si>
    <t>Фінансові витрати (розшифрувати)</t>
  </si>
  <si>
    <t>1140</t>
  </si>
  <si>
    <t>Інші доходи (розшифрувати),у тому числі:</t>
  </si>
  <si>
    <t>1150</t>
  </si>
  <si>
    <t>1151</t>
  </si>
  <si>
    <t>Інші витрати (розшифрувати),у тому числі:</t>
  </si>
  <si>
    <t>1160</t>
  </si>
  <si>
    <t>1161</t>
  </si>
  <si>
    <t>Фінансовий результат до оподаткування</t>
  </si>
  <si>
    <t>Прибуток (збиток) від припиненої діяльності після оподаткування</t>
  </si>
  <si>
    <t>1190</t>
  </si>
  <si>
    <t>Чистий фінансовий результат, у тому числі:</t>
  </si>
  <si>
    <t>прибуток</t>
  </si>
  <si>
    <t>1201</t>
  </si>
  <si>
    <t>збиток</t>
  </si>
  <si>
    <t>1202</t>
  </si>
  <si>
    <t>Неконтрольована частка</t>
  </si>
  <si>
    <t>1210</t>
  </si>
  <si>
    <t>Доходи і витрати (узагальнені показники)</t>
  </si>
  <si>
    <t>Інші операційні доходи/витрати (рядок 1030-рядок 1080)</t>
  </si>
  <si>
    <t>Доходи/витрати від фінансової та інвестиційної діяльності (рядок 1110+рядок 1120-рядок 1130-рядок 1140)</t>
  </si>
  <si>
    <t>Інші доходи/витрати (рядок 1150-рядок 1160)</t>
  </si>
  <si>
    <t>Усього доходів</t>
  </si>
  <si>
    <t>Усього витрат</t>
  </si>
  <si>
    <t>1340</t>
  </si>
  <si>
    <t>Розрахунок показника EBITDA</t>
  </si>
  <si>
    <t>Фінансовий результат від операційної діяльності (рядок 1100)</t>
  </si>
  <si>
    <t>1400</t>
  </si>
  <si>
    <t>плюс амортизація (рядок 1530)</t>
  </si>
  <si>
    <t>1401</t>
  </si>
  <si>
    <t>мінус операційні доходи від курсових різниць (рядок 1031)</t>
  </si>
  <si>
    <t>1402</t>
  </si>
  <si>
    <t>плюс операційні витрати від курсових різниць (рядок 1084)</t>
  </si>
  <si>
    <t>1403</t>
  </si>
  <si>
    <t>мінус/плюс значні нетипові операційні доходи/витрати (розшифрувати)</t>
  </si>
  <si>
    <t>1404</t>
  </si>
  <si>
    <t>Елементи операційних витрат</t>
  </si>
  <si>
    <t>Матеріальні витрати, у тому числі:</t>
  </si>
  <si>
    <t>1500</t>
  </si>
  <si>
    <t>1501</t>
  </si>
  <si>
    <t>витрати на паливо та енергію</t>
  </si>
  <si>
    <t>1502</t>
  </si>
  <si>
    <t>Витрати на оплату праці</t>
  </si>
  <si>
    <t>1510</t>
  </si>
  <si>
    <t>Відрахування на соціальні заходи</t>
  </si>
  <si>
    <t>1520</t>
  </si>
  <si>
    <t>Амортизація</t>
  </si>
  <si>
    <t>1530</t>
  </si>
  <si>
    <t>Інші операційні витрати</t>
  </si>
  <si>
    <t>Усього</t>
  </si>
  <si>
    <t>1550</t>
  </si>
  <si>
    <t>Таблиця 2</t>
  </si>
  <si>
    <t>ІІ. Розрахунки з бюджетом</t>
  </si>
  <si>
    <t>Факт минулого року 2018 року</t>
  </si>
  <si>
    <t>Фінансовий план поточного року 2019р.</t>
  </si>
  <si>
    <t>Прогноз на поточний рік 2019 р.</t>
  </si>
  <si>
    <t>Плановий рік  (усього)   2020 р.</t>
  </si>
  <si>
    <t xml:space="preserve">Розподіл чистого прибутку </t>
  </si>
  <si>
    <t xml:space="preserve">Залишок нерозподіленого прибутку (непокритого збитку) на початок звітного періоду </t>
  </si>
  <si>
    <t>2000</t>
  </si>
  <si>
    <t>Відрахування частини чистого прибутку, усього у тому числі:</t>
  </si>
  <si>
    <t>2010</t>
  </si>
  <si>
    <t>державним унітарним підприємствам та їх об"єднаннями до державного бюджету</t>
  </si>
  <si>
    <t>2011</t>
  </si>
  <si>
    <t>господарськими товариствами, у статуному капіталі яких більше 50 відсотків акцій (часток, паїв) належать державі на виплату дивідендів</t>
  </si>
  <si>
    <t>2012</t>
  </si>
  <si>
    <t>у тому числі на державну частку</t>
  </si>
  <si>
    <t>2012/1</t>
  </si>
  <si>
    <t>Перенесено з додаткового капіталу</t>
  </si>
  <si>
    <t>2020</t>
  </si>
  <si>
    <t>Розвиток виробництва</t>
  </si>
  <si>
    <t>2030</t>
  </si>
  <si>
    <t>у тому числі за основними видами діяльності за КВЕД</t>
  </si>
  <si>
    <t>2031</t>
  </si>
  <si>
    <t>Резервний фонд</t>
  </si>
  <si>
    <t>Інші фонди (розшифрувати)</t>
  </si>
  <si>
    <t>Інші цілі (розшифрувати)</t>
  </si>
  <si>
    <t xml:space="preserve">Залишок нерозподіленого прибутку (непокритого збитку) на кінець звітного періоду </t>
  </si>
  <si>
    <t>Нараховані до сплати обов’язкові платежі підприємства до бюджету та єдиний внесок на загальнообов"язкове державне соціальне страхування</t>
  </si>
  <si>
    <t>державними унітарними підприємствами та їх об"єднаннями до державного бюджету</t>
  </si>
  <si>
    <t>господарськими товариствами, у статутному капіталі яких більше 50 відсотків акцій (часток, паїв) належать державі на виплату дивідендів на державну частку</t>
  </si>
  <si>
    <t>Податок на додану вартість, нарахований до сплати до державного бюджету за підсумками звітного періоду</t>
  </si>
  <si>
    <t>Податок на додану вартість, що підлягає відшкодуванню з державного бюджету за підсумками звітного періоду</t>
  </si>
  <si>
    <t>Інші поточні податки, збори, обов"язкові платежі до державного та місцевих бюджетів, у тому числі</t>
  </si>
  <si>
    <t>акцизний податок</t>
  </si>
  <si>
    <t>рентна плата (спецводокористування)</t>
  </si>
  <si>
    <t>плата за користування надрами</t>
  </si>
  <si>
    <t>податок на доходи фізичних осіб</t>
  </si>
  <si>
    <t>погашення податкового боргу, у тому числі:</t>
  </si>
  <si>
    <t>погашення реструктуризованих та відстрочених сум, що підлягають сплаті в поточному році до бюджетів та державних цільових фондів</t>
  </si>
  <si>
    <t>2145/1</t>
  </si>
  <si>
    <t>неустойки (штрафи, пені)</t>
  </si>
  <si>
    <t>2145/2</t>
  </si>
  <si>
    <t>місцеві податки та збори (розшифрувати)</t>
  </si>
  <si>
    <t>інші платежі (розшифрувати)</t>
  </si>
  <si>
    <t>Єдиний внесок на загальнообов"язкове державне соціальне страхування</t>
  </si>
  <si>
    <t>Директор КП "Міськводоканал" СМР                                                                            А.Г.Сагач</t>
  </si>
  <si>
    <t>Таблиця 3</t>
  </si>
  <si>
    <t>ІІІ. Рух грошових коштів</t>
  </si>
  <si>
    <t>Факт минулого 2018 року</t>
  </si>
  <si>
    <t>План поточного року 2019 р.</t>
  </si>
  <si>
    <t>Плановий рік (усього) 2020 р.</t>
  </si>
  <si>
    <t xml:space="preserve">І. Рух коштів у результаті операційної діяльності </t>
  </si>
  <si>
    <t xml:space="preserve">Прибуток (збиток) від звичайної діяльності до оподаткування </t>
  </si>
  <si>
    <t>Коригування на:</t>
  </si>
  <si>
    <t>амортизацію необоротних активів</t>
  </si>
  <si>
    <t>збільшення (зменшення) забезпечень</t>
  </si>
  <si>
    <t>збиток (прибуток) від нереалізованих курсових різниць</t>
  </si>
  <si>
    <t>збиток (прибуток) від неопераційної діяльності та інших негрошових операцій (розшифрувати)</t>
  </si>
  <si>
    <t>Прибуток (збиток) від операційної діяльності до змін в оборотному капіталі</t>
  </si>
  <si>
    <t>Зменшення (збільшення) оборотних активів (розшифрувати)</t>
  </si>
  <si>
    <t>Збільшення (зменшення) поточних зобов"язань (розшифрувати)</t>
  </si>
  <si>
    <t>Грошові кошти від операційної діяльності (надходження)</t>
  </si>
  <si>
    <t xml:space="preserve">Видатки грошових коштів , </t>
  </si>
  <si>
    <t>Сплачений податок на прибуток</t>
  </si>
  <si>
    <t xml:space="preserve">Чистий рух грошових коштів операційної діяльності </t>
  </si>
  <si>
    <t>ІІІ. Рух коштів у результаті інвестиційної діяльності</t>
  </si>
  <si>
    <t>Надходження</t>
  </si>
  <si>
    <t>Виручка від реалізації основних фондів</t>
  </si>
  <si>
    <t>Виручка від реалізації нематеріальних активів</t>
  </si>
  <si>
    <t xml:space="preserve">Надходження від продажу акцій та облігацій </t>
  </si>
  <si>
    <t>Надходження від отриманих:</t>
  </si>
  <si>
    <t>відсотків</t>
  </si>
  <si>
    <t>дивідендів</t>
  </si>
  <si>
    <t>Надходження від деривативів</t>
  </si>
  <si>
    <t>Інші надходження (розшифрувати)</t>
  </si>
  <si>
    <t>Витрати</t>
  </si>
  <si>
    <t>Придбання (створення) основних засобів (розшифрувати)</t>
  </si>
  <si>
    <t>Капітальне будівництво (розшифрувати)</t>
  </si>
  <si>
    <t xml:space="preserve">Придбання (створення) нематеріальних активів (розшифрувати) </t>
  </si>
  <si>
    <t>Придбання акцій та облігацій</t>
  </si>
  <si>
    <t>Інші витрати (розшифрувати)</t>
  </si>
  <si>
    <t>Чистий рух коштів від інвестиційної діяльності</t>
  </si>
  <si>
    <t>ІІІ. Рух коштів у результаті фінансової діяльності</t>
  </si>
  <si>
    <t>Власного капіталу</t>
  </si>
  <si>
    <t>Отримання коштів за довгостроковими зобов"язаннями, у тому числі:</t>
  </si>
  <si>
    <t>кредити</t>
  </si>
  <si>
    <t>позики</t>
  </si>
  <si>
    <t>облігації</t>
  </si>
  <si>
    <t>Отримання коштів за короткостроковими зобов"язаннями, у тому числі:</t>
  </si>
  <si>
    <t>Цільове фінансування (розшифрувати)</t>
  </si>
  <si>
    <t>Сплата дивідендів на державну частку/відрахувань частини чистого прибутку</t>
  </si>
  <si>
    <t>Перерахування коштів державі як власнику</t>
  </si>
  <si>
    <t>3500</t>
  </si>
  <si>
    <t>Повернення коштів за довгостроковими зобов"язаннями, у тому числі:</t>
  </si>
  <si>
    <t xml:space="preserve">кредити </t>
  </si>
  <si>
    <t>3510</t>
  </si>
  <si>
    <t>3520</t>
  </si>
  <si>
    <t>3530</t>
  </si>
  <si>
    <t>Повернення коштів за короткостроковими зобов"язаннями, у тому числі:</t>
  </si>
  <si>
    <t>3540</t>
  </si>
  <si>
    <t>3550</t>
  </si>
  <si>
    <t>3560</t>
  </si>
  <si>
    <t>3570</t>
  </si>
  <si>
    <t>Чистий рух коштів від фінансової діяльності</t>
  </si>
  <si>
    <t>Непогашений короткостроковий кредит на початок періоду</t>
  </si>
  <si>
    <t>Грошові кошти:</t>
  </si>
  <si>
    <t>на початок періоду</t>
  </si>
  <si>
    <t>вплив зміни валютних курсів на залишок коштів</t>
  </si>
  <si>
    <t>Непогашений короткостроковий кредит на кінець періоду</t>
  </si>
  <si>
    <t>на кінець періоду</t>
  </si>
  <si>
    <t>Чистий грошовий потік</t>
  </si>
  <si>
    <t>3630</t>
  </si>
  <si>
    <t>Директор КП “Міськводоканал” СМР</t>
  </si>
  <si>
    <t>Сагач А.Г.</t>
  </si>
  <si>
    <t>Таблиця 4</t>
  </si>
  <si>
    <t xml:space="preserve">І  </t>
  </si>
  <si>
    <t xml:space="preserve">ІІ </t>
  </si>
  <si>
    <t xml:space="preserve">ІІІ </t>
  </si>
  <si>
    <t xml:space="preserve">ІУ </t>
  </si>
  <si>
    <t>Капітальні інвестиції, усього у тому числі:</t>
  </si>
  <si>
    <t>капітальне будівництво</t>
  </si>
  <si>
    <t>4010</t>
  </si>
  <si>
    <t>придбання (виготовлення) основних засобів</t>
  </si>
  <si>
    <t>4020</t>
  </si>
  <si>
    <t>придбання (виготовлення) інших необоротних матеріальних активів</t>
  </si>
  <si>
    <t>4030</t>
  </si>
  <si>
    <t>придбання (створення) нематеріальних активів</t>
  </si>
  <si>
    <t>4040</t>
  </si>
  <si>
    <t>модернізація, модифікація (добудова, дообладнання, реконструкція) основних засобів</t>
  </si>
  <si>
    <t>4050</t>
  </si>
  <si>
    <t xml:space="preserve">придбання (створення) оборотних активів </t>
  </si>
  <si>
    <t>капітальний ремонт</t>
  </si>
  <si>
    <t>Таблиця 5</t>
  </si>
  <si>
    <t>V. Коефіцієнтний аналіз</t>
  </si>
  <si>
    <t>Найменування показника</t>
  </si>
  <si>
    <t>Оптимальне значення</t>
  </si>
  <si>
    <r>
      <rPr>
        <sz val="10"/>
        <rFont val="Times New Roman"/>
        <family val="2"/>
        <charset val="204"/>
      </rPr>
      <t xml:space="preserve">Факт за звітний період поточного року на останню дату </t>
    </r>
    <r>
      <rPr>
        <sz val="8"/>
        <rFont val="Times New Roman"/>
        <family val="2"/>
        <charset val="204"/>
      </rPr>
      <t>(1 пів.2019 р.)</t>
    </r>
  </si>
  <si>
    <t>Планові показники 2020 р.</t>
  </si>
  <si>
    <t>Примітки</t>
  </si>
  <si>
    <t>Коефіцієнти рентабельності та прибутковості</t>
  </si>
  <si>
    <t>Валова рентабельність (валовий прибуток, рядок 1020/чистий дохід від реалізаціїї продукції (товарів, робіт, послуг), рядок 1000,%</t>
  </si>
  <si>
    <t>Збільшення</t>
  </si>
  <si>
    <t>Рентабельність EBITDA ( EBITDA, рядок 1410/чистий дохід від реалізації продукції (товарів, робіт, послуг), рядок 1000,%)</t>
  </si>
  <si>
    <t>Коефіцієнт рентабельності активів (чистий фінансовий результат, рядок 1200/вартість активів, рядок 6030)</t>
  </si>
  <si>
    <t>Характеризує ефективність використання активів підприємства</t>
  </si>
  <si>
    <t>Коефіцієнт рентабельності власного капіталу (чистий фінансовий результат, рядок 1200/власний капітал, рядок 6090)</t>
  </si>
  <si>
    <t>Коефіцієнт рентабельності діяльності (чистий фінансовий результат, рядок 1200/чистий дохід від реалізації продукції,  (товарів, робіт, послуг), рядок 1000)</t>
  </si>
  <si>
    <t>&gt;0</t>
  </si>
  <si>
    <t xml:space="preserve">Характеризує  ефективність господарської діяльності підприємства </t>
  </si>
  <si>
    <t>Коефіцієнти фінансової стійкості та ліквідності</t>
  </si>
  <si>
    <t>Коефіцієнт відношення боргу до  EBITDA (довгострокові зобов"язання, рядок 6040 + поточні зобов"язання, рядок 6050/  EBITDA, рядок 1410)</t>
  </si>
  <si>
    <t>Коефіцієнт фінансової стійкості (власний капітал, рядок 6090/довгострокові зобов"язання, рядок 6040+ поточні зобов"язання, рядок 6050)</t>
  </si>
  <si>
    <t>&gt;1</t>
  </si>
  <si>
    <t>Характеризує  співвідношення власних та позикових коштів і  залежність підприємства від зовнішніх фінансових джерел</t>
  </si>
  <si>
    <t>Коефіцієнт поточної ліквідності (покриття) (оборотні активи, рядок 6010/поточні зобов"язання, рядок 6050)</t>
  </si>
  <si>
    <t>Показує достатність ресурсів підприємства, які може бути використано для погашення його поточних зобов"язань. Нормативним значенням для цього показника  є   &gt;1-1,5</t>
  </si>
  <si>
    <t>Аналіз капітальних інвестицій</t>
  </si>
  <si>
    <t>Коефіцієнт відношення  капітальних інвестицій до амортизації (рядок 4000/ рядок 1530)</t>
  </si>
  <si>
    <t>Коефіцієнт відношення  капітальних інвестицій до чистого доходу (виручки) від реалізації продукції (товарів, робіт, послуг) (рядок 4000/ рядок 1000)</t>
  </si>
  <si>
    <t>Коефіцієнт зносу основних засобів (сума зносу/ первісна вартість основних засобів) (форма 1, рядок 1012/ форма1, рядок 1011)</t>
  </si>
  <si>
    <t>Характеризує інвестиційну політику підприємства</t>
  </si>
  <si>
    <t>Ковенанти/обмежувальні коефіцієнти</t>
  </si>
  <si>
    <t>Інші коефіцієнти/ковенанти, якщо такі  передбачені умовами кредитних договорів, із зазначенням банку, валюти та суми зобов"язання на дату останньої звітності, строку погашення У графі "Оптимальне значення" вказати граничне значення коефіцієнта</t>
  </si>
  <si>
    <t>Продовження додатка 3</t>
  </si>
  <si>
    <t>Таблиця 6</t>
  </si>
  <si>
    <t>Інформація</t>
  </si>
  <si>
    <t>до фінансового плану на 2020  рік</t>
  </si>
  <si>
    <t>КП "Міськводоканал" Сумської міської ради</t>
  </si>
  <si>
    <t>(найменування підприємства)</t>
  </si>
  <si>
    <t xml:space="preserve">      1. Дані про підприємство, персонал та фонд заробітної плати</t>
  </si>
  <si>
    <t xml:space="preserve">      Загальна інформація про підприємство (резюме)</t>
  </si>
  <si>
    <t>План минулого року 2018</t>
  </si>
  <si>
    <t>Плановий рік, усього 2020</t>
  </si>
  <si>
    <t>План звітного періоду І півріччя 2019</t>
  </si>
  <si>
    <t>Факт звітного періоду І півріччя 2019</t>
  </si>
  <si>
    <t>Відхилення,  +/–</t>
  </si>
  <si>
    <t>Виконання, %</t>
  </si>
  <si>
    <t>Середньооблікова чисельність осіб, у тому числі:</t>
  </si>
  <si>
    <t>керівники</t>
  </si>
  <si>
    <t>професіонали</t>
  </si>
  <si>
    <t>фахівці</t>
  </si>
  <si>
    <t>технічні службовці</t>
  </si>
  <si>
    <t>робітники</t>
  </si>
  <si>
    <t>інші категорії</t>
  </si>
  <si>
    <t>Фонд оплати праці, тис. гривень,     у тому числі:</t>
  </si>
  <si>
    <t>директор</t>
  </si>
  <si>
    <t>адміністративно-управлінський персонал</t>
  </si>
  <si>
    <t>працівники</t>
  </si>
  <si>
    <t>Витрати на оплату праці,                 тис. гривень, у тому числі:</t>
  </si>
  <si>
    <t>Середньомісячна заробітна плата одного працівника, гривень</t>
  </si>
  <si>
    <t>Середньомісячний дохід одного працівника, гривень</t>
  </si>
  <si>
    <t xml:space="preserve">У разі збільшення витрат  на оплату праці в плановому році порівняно до запланованих та порівняно з попереднім роком обов'язково надаються відповідні обґрунтування. </t>
  </si>
  <si>
    <t xml:space="preserve">      2. Перелік підприємств, які включені до консолідованого (зведеного) фінансового плану</t>
  </si>
  <si>
    <t>Код за ЄДРПОУ</t>
  </si>
  <si>
    <t>Найменування підприємства</t>
  </si>
  <si>
    <t>Вид діяльності</t>
  </si>
  <si>
    <t>Продовження  таблиці 6</t>
  </si>
  <si>
    <t xml:space="preserve">      3. Інформація про бізнес підприємства (код рядка 1000 фінансового плану)</t>
  </si>
  <si>
    <t>План 2020 р.</t>
  </si>
  <si>
    <t>Факт 2018 р</t>
  </si>
  <si>
    <t>Зміна ціни одиниці  (вартості продукції/     наданих послуг)</t>
  </si>
  <si>
    <t>чистий дохід  від реалізації продукції (товарів, робіт, послуг),     тис. гривень</t>
  </si>
  <si>
    <r>
      <rPr>
        <sz val="14"/>
        <rFont val="Times New Roman"/>
        <family val="1"/>
        <charset val="204"/>
      </rPr>
      <t xml:space="preserve">кількість продукції/             наданих послуг, одиниця виміру </t>
    </r>
    <r>
      <rPr>
        <b/>
        <sz val="14"/>
        <rFont val="Times New Roman"/>
        <family val="1"/>
        <charset val="204"/>
      </rPr>
      <t>тис.м3</t>
    </r>
  </si>
  <si>
    <t>ціна одиниці     (вартість  продукції/     наданих послуг), гривень</t>
  </si>
  <si>
    <t>кількість продукції/             наданих послуг, одиниця виміру</t>
  </si>
  <si>
    <t xml:space="preserve">чистий дохід  від реалізації продукції (товарів, робіт, послуг) </t>
  </si>
  <si>
    <t xml:space="preserve">кількість продукції/     наданих послуг </t>
  </si>
  <si>
    <t>Централізоване водопостачання</t>
  </si>
  <si>
    <t>Централізоване водовідведення</t>
  </si>
  <si>
    <t>Централізоване постачання холодної води</t>
  </si>
  <si>
    <t>Водовідведення холодної води</t>
  </si>
  <si>
    <t>Постачання холодної води тепловим організаціям</t>
  </si>
  <si>
    <t>Разом</t>
  </si>
  <si>
    <t>Інші види діяльності</t>
  </si>
  <si>
    <t>Всього</t>
  </si>
  <si>
    <t xml:space="preserve">      4. Діючі фінансові зобов'язання підприємства</t>
  </si>
  <si>
    <t>Найменування  банку</t>
  </si>
  <si>
    <t xml:space="preserve">Вид кредитного продукту та цільове призначення </t>
  </si>
  <si>
    <t xml:space="preserve">Сума, валюта за договорами </t>
  </si>
  <si>
    <t>Процентна ставка</t>
  </si>
  <si>
    <t>Дата видачі / погашення (графік)</t>
  </si>
  <si>
    <t>Заборгованість на останню дату</t>
  </si>
  <si>
    <t>Забезпечення</t>
  </si>
  <si>
    <t xml:space="preserve">          </t>
  </si>
  <si>
    <t>х</t>
  </si>
  <si>
    <t xml:space="preserve">      5. Інформація щодо отримання та повернення залучених коштів</t>
  </si>
  <si>
    <t>Зобов'язання</t>
  </si>
  <si>
    <t>Заборгованість за кредитами на початок звітного періоду</t>
  </si>
  <si>
    <t>Отримано залучених коштів за звітний період</t>
  </si>
  <si>
    <t>Повернено залучених коштів  за звітний період</t>
  </si>
  <si>
    <t>Заборгованість на кінець звітного періоду</t>
  </si>
  <si>
    <t>план</t>
  </si>
  <si>
    <t>факт</t>
  </si>
  <si>
    <t xml:space="preserve">Довгострокові зобов'язання, усього </t>
  </si>
  <si>
    <t>у тому числі:</t>
  </si>
  <si>
    <t>Короткострокові зобов'язання, усього</t>
  </si>
  <si>
    <r>
      <rPr>
        <sz val="14"/>
        <rFont val="Times New Roman"/>
        <family val="1"/>
        <charset val="204"/>
      </rPr>
      <t>у тому числі:</t>
    </r>
    <r>
      <rPr>
        <i/>
        <sz val="14"/>
        <rFont val="Times New Roman"/>
        <family val="1"/>
        <charset val="204"/>
      </rPr>
      <t xml:space="preserve"> </t>
    </r>
  </si>
  <si>
    <t>Інші фінансові зобов'язання, усього</t>
  </si>
  <si>
    <t>5. Витрати, пов'язані з використанням власних службових автомобілів (у складі адміністративних витрат, рядок 1041)</t>
  </si>
  <si>
    <t>№ з/п</t>
  </si>
  <si>
    <t>Марка</t>
  </si>
  <si>
    <t>Рік придбання</t>
  </si>
  <si>
    <t>Мета використання</t>
  </si>
  <si>
    <t>Витрати, усього</t>
  </si>
  <si>
    <t>У тому числі за їх видами</t>
  </si>
  <si>
    <t>матеріальні витрати</t>
  </si>
  <si>
    <t>оплата праці</t>
  </si>
  <si>
    <t>амортизація</t>
  </si>
  <si>
    <t>інші витрати</t>
  </si>
  <si>
    <t>ГАЗ 3110</t>
  </si>
  <si>
    <t xml:space="preserve">службова </t>
  </si>
  <si>
    <t>ГАЗ 31105</t>
  </si>
  <si>
    <t>6. Витрати на оренду службових автомобілів (у складі адміністративних витрат, рядок 1042)</t>
  </si>
  <si>
    <t>Договір</t>
  </si>
  <si>
    <t>Дата початку оренди</t>
  </si>
  <si>
    <t>Сума орендної плати</t>
  </si>
  <si>
    <t>Усього на рік</t>
  </si>
  <si>
    <t>у тому числі за кварталами</t>
  </si>
  <si>
    <t xml:space="preserve">І </t>
  </si>
  <si>
    <t xml:space="preserve">ІV </t>
  </si>
  <si>
    <t>0</t>
  </si>
  <si>
    <t>7. Джерела капітальних інвестицій</t>
  </si>
  <si>
    <t>тис. гривень (без ПДВ)</t>
  </si>
  <si>
    <t>Найменування об’єкта</t>
  </si>
  <si>
    <t>Залучення кредитних коштів</t>
  </si>
  <si>
    <t>Бюджетне фінансування</t>
  </si>
  <si>
    <t>За рахунок прибутку, який залишається в розпорядженні підприємства</t>
  </si>
  <si>
    <t>рік</t>
  </si>
  <si>
    <t>придбання основних засобів</t>
  </si>
  <si>
    <t>придбання інших необоротних матеріальних активів</t>
  </si>
  <si>
    <t>модернізація основних засобів</t>
  </si>
  <si>
    <t>Реконструкція  міських каналізаційних очисних споруд КП “Міськводоканал” ( кошти НЕФКО)</t>
  </si>
  <si>
    <t xml:space="preserve">капітальний ремонт </t>
  </si>
  <si>
    <t>Відсоток</t>
  </si>
  <si>
    <t>продовження</t>
  </si>
  <si>
    <t>За рахунок амортизаційних відрахувань</t>
  </si>
  <si>
    <t>Інші джерела (розшифрувати)</t>
  </si>
  <si>
    <t>УСЬОГО</t>
  </si>
  <si>
    <t>придбання основних засобів в т.ч.:</t>
  </si>
  <si>
    <t>Придбання обладнання для пошуку прихованих витоків</t>
  </si>
  <si>
    <t>Впровадження автоматичної системи комерційного обліку електро-енергії (АСКОЕ)</t>
  </si>
  <si>
    <t>Розроблення проектно-кошторисної документації  по об"єкту:"Реконструкція  станції ІІ-го підйому по заміні технологічного обладнання на енергозберігаюче  на Лучанській ВНС в м.Суми"</t>
  </si>
  <si>
    <t>Переоснащення насосного агрегату на свердловині Токарівського водозабору (№ 6)</t>
  </si>
  <si>
    <t xml:space="preserve">Придбання  автокрану </t>
  </si>
  <si>
    <t xml:space="preserve">Придбання автовишки </t>
  </si>
  <si>
    <t xml:space="preserve">Придбання  автомобіля АСАМ </t>
  </si>
  <si>
    <t>Розроблення проектно-кошторисної документації по об"єкту: "Реконструкція каналізаційної насосної станції КНС-2 по заміні технологічного обладнання на енергозберігаюче в м. Суми"</t>
  </si>
  <si>
    <t>Переоснащення  решітками КНС-2</t>
  </si>
  <si>
    <t>Придбання (створення)  немат. Активів, в т.ч.:</t>
  </si>
  <si>
    <t>Розроблення проектно-кошторисної документації на тампонаж артезіанських свердловин</t>
  </si>
  <si>
    <t>Модернізація(реконстр.)основних засобів, в т.ч.:</t>
  </si>
  <si>
    <t>Розроблення проектно-кошторисної документації по об"єкту: "Реконструкція водоводу Д-500 мм від площадки Клюєво до Тополянського водозабору в м.Суми"</t>
  </si>
  <si>
    <t>Облаштування сучасним сервісом ІР-телефонія з молернізацією кабельної лінії інтернету</t>
  </si>
  <si>
    <t>Облаштування сучасним сервісом ІР-телефонія  з модернізацією  кабельної лінії інтернету</t>
  </si>
  <si>
    <t>Придбання струмоприймачів кільцевих на первинні та втринні відстійники</t>
  </si>
  <si>
    <t>Капітальний ремонт, в т.ч.:</t>
  </si>
  <si>
    <t xml:space="preserve">Розроблення проектно-кошторисної документації  по об"єкту:"Капітальний ремонт підлоги в діючому резервуарі чистої води на Пришибському водозаборі  в м.Суми" </t>
  </si>
  <si>
    <t>Придбання аераційних труб на аеротенки</t>
  </si>
  <si>
    <t>8. Капітальне будівництво (рядок 4010 таблиці 4)</t>
  </si>
  <si>
    <t>№</t>
  </si>
  <si>
    <t xml:space="preserve">Найменування об’єктів </t>
  </si>
  <si>
    <t>Рік початку                і закінчення будівництва</t>
  </si>
  <si>
    <t>Загальна кошторисна вартість</t>
  </si>
  <si>
    <t>Первісна балансова вартість введених потужностей на початок планового року</t>
  </si>
  <si>
    <t>Незавершене будівництво на початок планового року</t>
  </si>
  <si>
    <t>Плановий рік</t>
  </si>
  <si>
    <t>Інформація щодо проектно-кошторисної документації (стан розроблення, затвердження,                                     у разі затвердження зазначити орган, яким затверджено, та відповідний документ)</t>
  </si>
  <si>
    <t>Документ, яким затверджений титул будови, із зазначенням органу, який його погодив</t>
  </si>
  <si>
    <t>освоєння капітальних вкладень</t>
  </si>
  <si>
    <t>фінансування капітальних інвестицій (оплата грошовими коштами), усього</t>
  </si>
  <si>
    <t xml:space="preserve">у тому числі </t>
  </si>
  <si>
    <t>власні кошти</t>
  </si>
  <si>
    <t>кредитні кошти</t>
  </si>
  <si>
    <t>інші джерела (зазначити джерело)</t>
  </si>
  <si>
    <t>Ї</t>
  </si>
  <si>
    <t>9.План використання бюджетних коштів</t>
  </si>
  <si>
    <t>Факт минулого року 2018р.</t>
  </si>
  <si>
    <t>Фінансовий план поточного року 2019 р.</t>
  </si>
  <si>
    <t xml:space="preserve">ІІ  </t>
  </si>
  <si>
    <t xml:space="preserve">ІІІ  </t>
  </si>
  <si>
    <t>7</t>
  </si>
  <si>
    <t>8</t>
  </si>
  <si>
    <t>9</t>
  </si>
  <si>
    <t>10</t>
  </si>
  <si>
    <t>державний бюджет</t>
  </si>
  <si>
    <t xml:space="preserve">     надходження коштів - різниця в тарифі</t>
  </si>
  <si>
    <t xml:space="preserve">     використання коштів (розшифрувати)</t>
  </si>
  <si>
    <t>обласний бюджет</t>
  </si>
  <si>
    <t xml:space="preserve">     надходження коштів (розшифрувати)</t>
  </si>
  <si>
    <t>міський бюджет</t>
  </si>
  <si>
    <t>КТКВК 1217470 "Внески органів влади Автономної Республіки Крим та органів місцевого самоврядування у статуні капітали суб"єктів підприємницької діяльності"</t>
  </si>
  <si>
    <t>КТКВК 1216013 "Забезпечення діяльності водопровідно-каналізаційного господарства" в т.ч.</t>
  </si>
  <si>
    <t>КТКВК 4116060 "Благоустрій  міст, сіл, селищ" (фонтани)</t>
  </si>
  <si>
    <t>КПКВК 1217310 «Будівництво об’єктів житлово – комунального господарства</t>
  </si>
  <si>
    <t xml:space="preserve">КПКВК 1218340 «Природоохоронні заходи за рахунок цільових фондів» </t>
  </si>
  <si>
    <t>3210 "Придбання обладнання і предметів довгострокового користування"</t>
  </si>
  <si>
    <t>3210 "Капітальне будівництво"</t>
  </si>
  <si>
    <t>3210 "Капітальний ремонт"</t>
  </si>
  <si>
    <t>2610 "Охорона водозаборів"</t>
  </si>
  <si>
    <t>2610 "Оплата електроенргії"</t>
  </si>
  <si>
    <t>2610 "Предмети матеріали, обладнання та інвентар"</t>
  </si>
  <si>
    <t>2610 "Обслуговування та ремонт фонтанів"</t>
  </si>
  <si>
    <t>2610 "Оплата послуг крім комунальних (поточний ремонт)</t>
  </si>
  <si>
    <t>2610 " Дослідження і розробки, окремі заходи розвитку по реалізації державних ( регіональних) програм"</t>
  </si>
  <si>
    <t>3210 " Реконструкція та реставрація інших об"єктів)</t>
  </si>
  <si>
    <t>Директор КП “Міськводоканал”</t>
  </si>
  <si>
    <t>А.Г. Сагач</t>
  </si>
  <si>
    <t>до пояснювальної записки</t>
  </si>
  <si>
    <t>Доходи підприємства</t>
  </si>
  <si>
    <t>Види доходів</t>
  </si>
  <si>
    <t>Фактичне виконання за минулий рік, 2018</t>
  </si>
  <si>
    <t>Планові показники поточного року, 2019</t>
  </si>
  <si>
    <t>Довідково: фактичне виконання за 1 півріччя поточного року 2019 р.</t>
  </si>
  <si>
    <t>Планові показники на наступний рік, 2020</t>
  </si>
  <si>
    <t>Порівняння планових показників на наступний рік з фактичним виконанням минулого року</t>
  </si>
  <si>
    <t>Порівняння планових показників на наступний рік з плановими показниками поточного року</t>
  </si>
  <si>
    <t>тис.грн.</t>
  </si>
  <si>
    <t>%</t>
  </si>
  <si>
    <t>Чистий дохід (виручка) від реалізації продукції (товарів, робіт, послуг) ,у тому числі:</t>
  </si>
  <si>
    <t>(Розшифрувати)</t>
  </si>
  <si>
    <t>Водопостачання</t>
  </si>
  <si>
    <t>Водовідведення</t>
  </si>
  <si>
    <t>Інші роботи та послуги</t>
  </si>
  <si>
    <t>Аналіз операційних витрат</t>
  </si>
  <si>
    <t>Показники</t>
  </si>
  <si>
    <t>Фактичне виконання за минулий рік 2018 р.</t>
  </si>
  <si>
    <t>Планові показники поточного року 2019 р.</t>
  </si>
  <si>
    <t>Довідково: фактичне виконання за 1 півріччя поточного року, 2019 тис.грн.</t>
  </si>
  <si>
    <t>Планові показники наступного року 2020</t>
  </si>
  <si>
    <t>Порівняння структур витрат, %</t>
  </si>
  <si>
    <t>структура витрат,%</t>
  </si>
  <si>
    <t>план наступного року до фактичних минулого року</t>
  </si>
  <si>
    <t>план наступного року до плану поточного року</t>
  </si>
  <si>
    <t>Матеріальні витрати</t>
  </si>
  <si>
    <t>Операційні витрати, всього</t>
  </si>
  <si>
    <t>Витрати підприємства в розрахунку на 1 грн. реалізованої продукції</t>
  </si>
  <si>
    <t>Фактичне виконання за минулий рік 2018</t>
  </si>
  <si>
    <t>Планові показники поточного року 2019</t>
  </si>
  <si>
    <t>Довідково: фактичне виконання за 1 півріччя поточного року, тис.грн.</t>
  </si>
  <si>
    <t>одиниць</t>
  </si>
  <si>
    <t>витрати на 1 грн. реалізованої продукції (робіт, послуг) грн. коп.</t>
  </si>
  <si>
    <t>Обсяг реалізованої продукції (робіт,послуг), тис грн.( без ПДВ)</t>
  </si>
  <si>
    <t>Х</t>
  </si>
  <si>
    <t>Середньооблікова чисельність штатних працівників, чол.</t>
  </si>
  <si>
    <t>Витрати, всього, тис грн., в тому числі:</t>
  </si>
  <si>
    <t>1. Операційні витрати</t>
  </si>
  <si>
    <t>1.1. Собівартість, в т.ч.:</t>
  </si>
  <si>
    <r>
      <rPr>
        <sz val="12"/>
        <rFont val="Times New Roman"/>
        <family val="1"/>
        <charset val="204"/>
      </rPr>
      <t>інші витрати (</t>
    </r>
    <r>
      <rPr>
        <i/>
        <sz val="12"/>
        <rFont val="Times New Roman"/>
        <family val="1"/>
        <charset val="204"/>
      </rPr>
      <t>розшифрувати</t>
    </r>
    <r>
      <rPr>
        <sz val="12"/>
        <rFont val="Times New Roman"/>
        <family val="1"/>
        <charset val="204"/>
      </rPr>
      <t>)</t>
    </r>
  </si>
  <si>
    <t>1.2. Адміністративні витрати,тис.грн. , в тому числі:</t>
  </si>
  <si>
    <t>1.3. Витрати на збут,тис. грн, в т/ч:</t>
  </si>
  <si>
    <r>
      <rPr>
        <sz val="12"/>
        <rFont val="Times New Roman"/>
        <family val="1"/>
        <charset val="204"/>
      </rPr>
      <t>1.4. Інші операційні витрати, тис.грн.</t>
    </r>
    <r>
      <rPr>
        <i/>
        <sz val="12"/>
        <rFont val="Times New Roman"/>
        <family val="1"/>
        <charset val="204"/>
      </rPr>
      <t>(розшифрувати)</t>
    </r>
  </si>
  <si>
    <r>
      <rPr>
        <sz val="12"/>
        <rFont val="Times New Roman"/>
        <family val="1"/>
        <charset val="204"/>
      </rPr>
      <t xml:space="preserve">2. Фінансові витрати, тис.грн. </t>
    </r>
    <r>
      <rPr>
        <i/>
        <sz val="12"/>
        <rFont val="Times New Roman"/>
        <family val="1"/>
        <charset val="204"/>
      </rPr>
      <t>(розшифрувати)</t>
    </r>
  </si>
  <si>
    <r>
      <rPr>
        <sz val="12"/>
        <rFont val="Times New Roman"/>
        <family val="1"/>
        <charset val="204"/>
      </rPr>
      <t xml:space="preserve">3. Інші витрати, тис.грн. </t>
    </r>
    <r>
      <rPr>
        <i/>
        <sz val="12"/>
        <rFont val="Times New Roman"/>
        <family val="1"/>
        <charset val="204"/>
      </rPr>
      <t>(розшифрувати)</t>
    </r>
  </si>
  <si>
    <t>Ефективність діяльності підприємства</t>
  </si>
  <si>
    <t>Найменування</t>
  </si>
  <si>
    <t>Обсяг реалізованої продукції (робіт, послуг) на плановий рік, 2020 (без ПДВ), тис.грн.</t>
  </si>
  <si>
    <t>Обсяг реалізованої продукції (робіт, послуг) очікуваний за 2019 рік (без ПДВ), тис.грн.</t>
  </si>
  <si>
    <t>Ріст обсягу реалізованої продукції (виконаних робіт, наданих послуг), %</t>
  </si>
  <si>
    <t>Фонд оплати праці на плановий рік, 2020 тис.грн.</t>
  </si>
  <si>
    <t>Фонд оплати праці очікуваний за 2019 рік тис.грн.</t>
  </si>
  <si>
    <t>Ріст фонду оплати праці, %</t>
  </si>
  <si>
    <t>Порівняння співвідношення темпів зростання обсягу реалізованої продукції (виконаних робіт, наданих послуг) та фонду оплати праці, +/- відсоткових пунктів</t>
  </si>
  <si>
    <t>Характеристика площ</t>
  </si>
  <si>
    <t>Планові показники на наступний рік</t>
  </si>
  <si>
    <t>Загальна площа будівель та споруд, м2, в тому числі:</t>
  </si>
  <si>
    <t>адміністративного призначення:</t>
  </si>
  <si>
    <t>- власність</t>
  </si>
  <si>
    <t>- оренда</t>
  </si>
  <si>
    <t>- суборенда</t>
  </si>
  <si>
    <t>виробничого призначення:</t>
  </si>
  <si>
    <t>Площа адміністративних приміщень, м2:</t>
  </si>
  <si>
    <t>- яка використовується</t>
  </si>
  <si>
    <t>- площа потенційних об"єктів оренди</t>
  </si>
  <si>
    <t>Аналіз продуктивності праці</t>
  </si>
  <si>
    <t>Довідково:фактичне виконання  за 1 півріччя поточного року 2019</t>
  </si>
  <si>
    <t>Темп росту показників, %</t>
  </si>
  <si>
    <t>план на наступний рік, 2020 всьго</t>
  </si>
  <si>
    <t>в т/ч по категоріям працівників</t>
  </si>
  <si>
    <t>ІТР виробничничого персоналу</t>
  </si>
  <si>
    <t>Робітники</t>
  </si>
  <si>
    <t>всього</t>
  </si>
  <si>
    <t>в т.ч. АУП</t>
  </si>
  <si>
    <t>Обсяг реалізованої продукції (робіт, послуг), (без ПДВ), тис.грн.</t>
  </si>
  <si>
    <t>Фонд оплати праці штатних працівників,тис.грн.,в т/ч</t>
  </si>
  <si>
    <t xml:space="preserve">- основна зарплата </t>
  </si>
  <si>
    <t>- додаткова зарплата</t>
  </si>
  <si>
    <t>Середньомісячна заробітна плата 1 штатного працівника, грн.</t>
  </si>
  <si>
    <t>Заборгованість із заробітної плати, тис.грн.</t>
  </si>
  <si>
    <t>Продуктивність праці на 1 працюючого, грн. в місяць</t>
  </si>
  <si>
    <t>Примітка: Планова чисельність працюючих всього 720 чол., в т. ч. АУП -32 чол., загальновиробничого персоналу (ІТП) - 106 чол.,робітників 567 чол.</t>
  </si>
  <si>
    <t>Таблиця 7</t>
  </si>
  <si>
    <t>Розподіл коштів, отриманих з міського бюджету на поповнення Статутного капіталу</t>
  </si>
  <si>
    <t>Плановий рік (усього) 2020</t>
  </si>
  <si>
    <t>у тому числі</t>
  </si>
  <si>
    <t>I квартал</t>
  </si>
  <si>
    <t>II квартал</t>
  </si>
  <si>
    <t>III квартал</t>
  </si>
  <si>
    <t>IV квартал</t>
  </si>
  <si>
    <t>Надходження коштів з міського бюджету</t>
  </si>
  <si>
    <t>Поповнення Статутного капіталу підприємства, тис.грн.</t>
  </si>
  <si>
    <t>-</t>
  </si>
  <si>
    <t>На придбання та оновлення необоротних активів, реконструкція тис.грн.</t>
  </si>
  <si>
    <t>обладнання для служби лабораторного контролю за якістю питної води та скидом стічних вод</t>
  </si>
  <si>
    <t>Придбання оборотних активів</t>
  </si>
  <si>
    <t>Капремонт</t>
  </si>
  <si>
    <t>Кап.будівництво</t>
  </si>
  <si>
    <t>Розшифровки інших статей витрат таб.1</t>
  </si>
  <si>
    <t>Факт минулого року (2018)</t>
  </si>
  <si>
    <t>Прогноз на поточний рік (2019)</t>
  </si>
  <si>
    <t>Плановий рік , 2020</t>
  </si>
  <si>
    <t>1. Собівартість реалізації продукції</t>
  </si>
  <si>
    <t>Інші витрати:</t>
  </si>
  <si>
    <t>податок надра</t>
  </si>
  <si>
    <t>збір спецводокористування</t>
  </si>
  <si>
    <t>збір за забруднення</t>
  </si>
  <si>
    <t>податок на землю</t>
  </si>
  <si>
    <t>роботи та послуги сторонні</t>
  </si>
  <si>
    <t>охорона праці, техніка безпеки</t>
  </si>
  <si>
    <t>інше</t>
  </si>
  <si>
    <t>2.Інші операційні доходи:</t>
  </si>
  <si>
    <t>різниця в тарифах та фін.допомога</t>
  </si>
  <si>
    <t>реалізація необоротних активів</t>
  </si>
  <si>
    <t>оренда приміщень</t>
  </si>
  <si>
    <t>інші (реалізація ТМЦ, брухт)</t>
  </si>
  <si>
    <t>пеня, повернення судових витрат</t>
  </si>
  <si>
    <t>3.Інші витрати на збут:</t>
  </si>
  <si>
    <t>відрахування ЄСВ</t>
  </si>
  <si>
    <t>розробка та прийом плат.</t>
  </si>
  <si>
    <t>витрати на утримання відд. Збуту</t>
  </si>
  <si>
    <t>витрати на обслуг. Лічільників</t>
  </si>
  <si>
    <t>повірка приладів обліку води</t>
  </si>
  <si>
    <t>4.Інші операційні витрати:</t>
  </si>
  <si>
    <t>амортизація основних засобів невиробничого характеру, інших необоротних активів</t>
  </si>
  <si>
    <t>мат.допомога</t>
  </si>
  <si>
    <t>витрати на соц.заходи( профсоюзні внески)</t>
  </si>
  <si>
    <t>невироб.витрати:</t>
  </si>
  <si>
    <t>в т.ч. витрати на оплату праці</t>
  </si>
  <si>
    <t>суми визнаних штрафів, пені, неустойки</t>
  </si>
  <si>
    <t>5.Інші фін.доходи</t>
  </si>
  <si>
    <t>% банків</t>
  </si>
  <si>
    <t>6.Фінансові витрати</t>
  </si>
  <si>
    <t>7.Інші доходи</t>
  </si>
  <si>
    <t>амортизація безкошт.отриманих</t>
  </si>
  <si>
    <t xml:space="preserve">інші  </t>
  </si>
  <si>
    <t>8.Інші витрати</t>
  </si>
  <si>
    <t>списання недоамортизованих та непридатних до експлуатації ОЗ</t>
  </si>
  <si>
    <t>Начальник ПЕВ</t>
  </si>
  <si>
    <t>Л.І.Наталуха</t>
  </si>
  <si>
    <t xml:space="preserve">Додаток 1 </t>
  </si>
  <si>
    <t>до  рішення виконавчого комітету</t>
  </si>
  <si>
    <t>від 21.01.2020 №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</si>
</sst>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0.000"/>
    <numFmt numFmtId="167" formatCode="_(* #,##0.0_);_(* \(#,##0.0\);_(* \-??_);_(@_)"/>
    <numFmt numFmtId="168" formatCode="dd\.mm\.yyyy;@"/>
    <numFmt numFmtId="169" formatCode="_(* #,##0_);_(* \(#,##0\);_(* \-??_);_(@_)"/>
    <numFmt numFmtId="170" formatCode="_(* #,##0.00_);_(* \(#,##0.00\);_(* \-??_);_(@_)"/>
    <numFmt numFmtId="171" formatCode="0.0000"/>
  </numFmts>
  <fonts count="46" x14ac:knownFonts="1">
    <font>
      <sz val="12"/>
      <color rgb="FF000000"/>
      <name val="Times New Roman"/>
      <family val="2"/>
      <charset val="204"/>
    </font>
    <font>
      <sz val="10"/>
      <name val="Arial"/>
      <family val="2"/>
      <charset val="204"/>
    </font>
    <font>
      <b/>
      <sz val="10"/>
      <color rgb="FF000000"/>
      <name val="Times New Roman"/>
      <family val="2"/>
      <charset val="204"/>
    </font>
    <font>
      <sz val="10"/>
      <color rgb="FF000000"/>
      <name val="Times New Roman"/>
      <family val="2"/>
      <charset val="204"/>
    </font>
    <font>
      <b/>
      <sz val="11"/>
      <color rgb="FF000000"/>
      <name val="Times New Roman"/>
      <family val="1"/>
      <charset val="204"/>
    </font>
    <font>
      <sz val="9"/>
      <color rgb="FF000000"/>
      <name val="Times New Roman"/>
      <family val="2"/>
      <charset val="204"/>
    </font>
    <font>
      <sz val="8"/>
      <color rgb="FF000000"/>
      <name val="Times New Roman"/>
      <family val="2"/>
      <charset val="204"/>
    </font>
    <font>
      <sz val="9"/>
      <name val="Times New Roman"/>
      <family val="1"/>
      <charset val="204"/>
    </font>
    <font>
      <b/>
      <sz val="9"/>
      <color rgb="FF000000"/>
      <name val="Times New Roman"/>
      <family val="2"/>
      <charset val="204"/>
    </font>
    <font>
      <b/>
      <sz val="12"/>
      <color rgb="FF000000"/>
      <name val="Times New Roman"/>
      <family val="1"/>
      <charset val="204"/>
    </font>
    <font>
      <sz val="10"/>
      <name val="Times New Roman"/>
      <family val="1"/>
      <charset val="204"/>
    </font>
    <font>
      <b/>
      <sz val="10"/>
      <name val="Times New Roman"/>
      <family val="1"/>
      <charset val="204"/>
    </font>
    <font>
      <sz val="10"/>
      <color rgb="FF000000"/>
      <name val="Times New Roman"/>
      <family val="1"/>
      <charset val="204"/>
    </font>
    <font>
      <b/>
      <sz val="12"/>
      <name val="Times New Roman"/>
      <family val="1"/>
      <charset val="204"/>
    </font>
    <font>
      <sz val="12"/>
      <name val="Times New Roman"/>
      <family val="1"/>
      <charset val="204"/>
    </font>
    <font>
      <sz val="11"/>
      <name val="Times New Roman"/>
      <family val="1"/>
      <charset val="204"/>
    </font>
    <font>
      <b/>
      <sz val="11"/>
      <name val="Times New Roman"/>
      <family val="1"/>
      <charset val="204"/>
    </font>
    <font>
      <sz val="11"/>
      <color rgb="FF000000"/>
      <name val="Times New Roman"/>
      <family val="1"/>
      <charset val="204"/>
    </font>
    <font>
      <sz val="8"/>
      <color rgb="FF000000"/>
      <name val="Times New Roman"/>
      <family val="1"/>
      <charset val="204"/>
    </font>
    <font>
      <sz val="8"/>
      <color rgb="FF00000A"/>
      <name val="Times New Roman"/>
      <family val="1"/>
      <charset val="204"/>
    </font>
    <font>
      <sz val="8"/>
      <name val="Times New Roman"/>
      <family val="1"/>
      <charset val="204"/>
    </font>
    <font>
      <b/>
      <sz val="10"/>
      <color rgb="FF000000"/>
      <name val="Times New Roman"/>
      <family val="1"/>
      <charset val="204"/>
    </font>
    <font>
      <sz val="10"/>
      <name val="Times New Roman"/>
      <family val="2"/>
      <charset val="204"/>
    </font>
    <font>
      <i/>
      <sz val="10"/>
      <name val="Times New Roman"/>
      <family val="2"/>
      <charset val="204"/>
    </font>
    <font>
      <b/>
      <sz val="8"/>
      <color rgb="FF000000"/>
      <name val="Times New Roman"/>
      <family val="1"/>
      <charset val="204"/>
    </font>
    <font>
      <b/>
      <sz val="12"/>
      <color rgb="FF000000"/>
      <name val="Times New Roman"/>
      <family val="2"/>
      <charset val="204"/>
    </font>
    <font>
      <u/>
      <sz val="12"/>
      <name val="Times New Roman"/>
      <family val="1"/>
      <charset val="204"/>
    </font>
    <font>
      <sz val="8"/>
      <name val="Times New Roman"/>
      <family val="2"/>
      <charset val="204"/>
    </font>
    <font>
      <b/>
      <u/>
      <sz val="12"/>
      <name val="Times New Roman"/>
      <family val="1"/>
      <charset val="204"/>
    </font>
    <font>
      <b/>
      <i/>
      <sz val="12"/>
      <name val="Times New Roman"/>
      <family val="1"/>
      <charset val="204"/>
    </font>
    <font>
      <b/>
      <sz val="10"/>
      <name val="Arial Cyr"/>
      <family val="2"/>
      <charset val="204"/>
    </font>
    <font>
      <i/>
      <sz val="12"/>
      <name val="Times New Roman"/>
      <family val="1"/>
      <charset val="204"/>
    </font>
    <font>
      <sz val="10"/>
      <name val="Arial Cyr"/>
      <charset val="204"/>
    </font>
    <font>
      <sz val="14"/>
      <name val="Times New Roman"/>
      <family val="1"/>
      <charset val="204"/>
    </font>
    <font>
      <sz val="13"/>
      <name val="Times New Roman"/>
      <family val="1"/>
      <charset val="204"/>
    </font>
    <font>
      <b/>
      <sz val="14"/>
      <name val="Times New Roman"/>
      <family val="1"/>
      <charset val="204"/>
    </font>
    <font>
      <sz val="16"/>
      <name val="Times New Roman"/>
      <family val="1"/>
      <charset val="204"/>
    </font>
    <font>
      <b/>
      <sz val="13"/>
      <name val="Times New Roman"/>
      <family val="1"/>
      <charset val="204"/>
    </font>
    <font>
      <i/>
      <sz val="14"/>
      <name val="Times New Roman"/>
      <family val="1"/>
      <charset val="204"/>
    </font>
    <font>
      <sz val="14"/>
      <name val="Arial Cyr"/>
      <charset val="204"/>
    </font>
    <font>
      <u/>
      <sz val="12"/>
      <name val="Times New Roman"/>
      <family val="1"/>
      <charset val="1"/>
    </font>
    <font>
      <sz val="14"/>
      <name val="Times New Roman"/>
      <family val="1"/>
      <charset val="1"/>
    </font>
    <font>
      <sz val="12"/>
      <name val="Arial"/>
      <family val="2"/>
      <charset val="204"/>
    </font>
    <font>
      <b/>
      <sz val="12"/>
      <name val="Arial"/>
      <family val="2"/>
      <charset val="204"/>
    </font>
    <font>
      <b/>
      <i/>
      <sz val="10"/>
      <name val="Times New Roman"/>
      <family val="1"/>
      <charset val="204"/>
    </font>
    <font>
      <sz val="9"/>
      <color theme="1"/>
      <name val="Times New Roman"/>
      <family val="1"/>
      <charset val="204"/>
    </font>
  </fonts>
  <fills count="5">
    <fill>
      <patternFill patternType="none"/>
    </fill>
    <fill>
      <patternFill patternType="gray125"/>
    </fill>
    <fill>
      <patternFill patternType="solid">
        <fgColor rgb="FFDDDDDD"/>
        <bgColor rgb="FFFFCCCC"/>
      </patternFill>
    </fill>
    <fill>
      <patternFill patternType="solid">
        <fgColor rgb="FFFFFFFF"/>
        <bgColor rgb="FFFFFFCC"/>
      </patternFill>
    </fill>
    <fill>
      <patternFill patternType="solid">
        <fgColor indexed="13"/>
        <bgColor indexed="34"/>
      </patternFill>
    </fill>
  </fills>
  <borders count="19">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diagonal/>
    </border>
    <border>
      <left/>
      <right/>
      <top/>
      <bottom style="thin">
        <color indexed="8"/>
      </bottom>
      <diagonal/>
    </border>
    <border>
      <left style="thin">
        <color indexed="8"/>
      </left>
      <right style="thin">
        <color indexed="8"/>
      </right>
      <top style="thin">
        <color indexed="8"/>
      </top>
      <bottom/>
      <diagonal/>
    </border>
    <border>
      <left/>
      <right/>
      <top style="thin">
        <color indexed="8"/>
      </top>
      <bottom style="thin">
        <color indexed="8"/>
      </bottom>
      <diagonal/>
    </border>
    <border>
      <left style="hair">
        <color indexed="8"/>
      </left>
      <right style="hair">
        <color indexed="8"/>
      </right>
      <top style="hair">
        <color indexed="8"/>
      </top>
      <bottom style="hair">
        <color indexed="8"/>
      </bottom>
      <diagonal/>
    </border>
    <border>
      <left style="thin">
        <color indexed="8"/>
      </left>
      <right style="thin">
        <color indexed="8"/>
      </right>
      <top/>
      <bottom style="thin">
        <color indexed="8"/>
      </bottom>
      <diagonal/>
    </border>
  </borders>
  <cellStyleXfs count="5">
    <xf numFmtId="0" fontId="0" fillId="0" borderId="0"/>
    <xf numFmtId="0" fontId="2" fillId="2" borderId="0" applyBorder="0" applyProtection="0"/>
    <xf numFmtId="0" fontId="32" fillId="0" borderId="0"/>
    <xf numFmtId="0" fontId="32" fillId="0" borderId="0"/>
    <xf numFmtId="0" fontId="1" fillId="0" borderId="0"/>
  </cellStyleXfs>
  <cellXfs count="461">
    <xf numFmtId="0" fontId="0" fillId="0" borderId="0" xfId="0"/>
    <xf numFmtId="0" fontId="3" fillId="0" borderId="0" xfId="0" applyFont="1"/>
    <xf numFmtId="0" fontId="5" fillId="0" borderId="0" xfId="0" applyFont="1"/>
    <xf numFmtId="0" fontId="6" fillId="0" borderId="0" xfId="0" applyFont="1"/>
    <xf numFmtId="0" fontId="7" fillId="0" borderId="0" xfId="0" applyFont="1" applyBorder="1" applyAlignment="1">
      <alignment horizontal="left" vertical="center"/>
    </xf>
    <xf numFmtId="0" fontId="10" fillId="0" borderId="3" xfId="0" applyFont="1" applyBorder="1" applyAlignment="1">
      <alignment horizontal="center" vertical="center" wrapText="1"/>
    </xf>
    <xf numFmtId="164" fontId="10" fillId="0" borderId="3" xfId="0" applyNumberFormat="1" applyFont="1" applyBorder="1" applyAlignment="1">
      <alignment horizontal="center" vertical="center" wrapText="1"/>
    </xf>
    <xf numFmtId="1" fontId="10" fillId="0" borderId="3" xfId="0" applyNumberFormat="1" applyFont="1" applyBorder="1" applyAlignment="1">
      <alignment horizontal="center" vertical="center" wrapText="1"/>
    </xf>
    <xf numFmtId="1" fontId="10" fillId="0" borderId="5" xfId="0" applyNumberFormat="1" applyFont="1" applyBorder="1" applyAlignment="1">
      <alignment horizontal="center" vertical="center" wrapText="1"/>
    </xf>
    <xf numFmtId="0" fontId="10" fillId="0" borderId="3" xfId="0" applyFont="1" applyBorder="1" applyAlignment="1">
      <alignment horizontal="left" vertical="center" wrapText="1"/>
    </xf>
    <xf numFmtId="49" fontId="10" fillId="0" borderId="3" xfId="0" applyNumberFormat="1" applyFont="1" applyBorder="1" applyAlignment="1">
      <alignment horizontal="center" vertical="center" wrapText="1"/>
    </xf>
    <xf numFmtId="164" fontId="10" fillId="0" borderId="3" xfId="0" applyNumberFormat="1" applyFont="1" applyBorder="1" applyAlignment="1">
      <alignment horizontal="center" vertical="center"/>
    </xf>
    <xf numFmtId="0" fontId="11" fillId="0" borderId="3" xfId="0" applyFont="1" applyBorder="1" applyAlignment="1">
      <alignment horizontal="left" vertical="center" wrapText="1"/>
    </xf>
    <xf numFmtId="49" fontId="11" fillId="0" borderId="3" xfId="0" applyNumberFormat="1" applyFont="1" applyBorder="1" applyAlignment="1">
      <alignment horizontal="center" vertical="center" wrapText="1"/>
    </xf>
    <xf numFmtId="164" fontId="11" fillId="0" borderId="3" xfId="0" applyNumberFormat="1" applyFont="1" applyBorder="1" applyAlignment="1">
      <alignment horizontal="center" vertical="center"/>
    </xf>
    <xf numFmtId="164" fontId="11" fillId="0" borderId="3" xfId="0" applyNumberFormat="1" applyFont="1" applyBorder="1" applyAlignment="1">
      <alignment horizontal="center" vertical="center" wrapText="1"/>
    </xf>
    <xf numFmtId="2" fontId="10" fillId="0" borderId="3" xfId="0" applyNumberFormat="1" applyFont="1" applyBorder="1" applyAlignment="1">
      <alignment horizontal="center" vertical="center" wrapText="1"/>
    </xf>
    <xf numFmtId="0" fontId="11" fillId="0" borderId="3" xfId="0" applyFont="1" applyBorder="1" applyAlignment="1">
      <alignment horizontal="center" vertical="center" wrapText="1"/>
    </xf>
    <xf numFmtId="165" fontId="10" fillId="0" borderId="3" xfId="0" applyNumberFormat="1" applyFont="1" applyBorder="1" applyAlignment="1">
      <alignment horizontal="center" vertical="center" wrapText="1"/>
    </xf>
    <xf numFmtId="165" fontId="12" fillId="0" borderId="3" xfId="0" applyNumberFormat="1" applyFont="1" applyBorder="1" applyAlignment="1">
      <alignment horizontal="center" vertical="center"/>
    </xf>
    <xf numFmtId="0" fontId="11" fillId="0" borderId="3" xfId="0" applyFont="1" applyBorder="1" applyAlignment="1">
      <alignment horizontal="center" vertical="center"/>
    </xf>
    <xf numFmtId="0" fontId="13" fillId="0" borderId="0" xfId="0" applyFont="1" applyBorder="1" applyAlignment="1">
      <alignment horizontal="left" vertical="center"/>
    </xf>
    <xf numFmtId="0" fontId="14" fillId="0" borderId="0" xfId="0" applyFont="1" applyBorder="1" applyAlignment="1">
      <alignment horizontal="center" vertical="center"/>
    </xf>
    <xf numFmtId="164" fontId="14" fillId="0" borderId="0" xfId="0" applyNumberFormat="1" applyFont="1" applyBorder="1" applyAlignment="1">
      <alignment horizontal="center" vertical="center"/>
    </xf>
    <xf numFmtId="0" fontId="15" fillId="0" borderId="0" xfId="0" applyFont="1" applyAlignment="1">
      <alignment horizontal="center" vertical="center"/>
    </xf>
    <xf numFmtId="164" fontId="16" fillId="0" borderId="0" xfId="0" applyNumberFormat="1" applyFont="1" applyAlignment="1">
      <alignment horizontal="center" vertical="center"/>
    </xf>
    <xf numFmtId="0" fontId="17" fillId="0" borderId="0" xfId="0" applyFont="1"/>
    <xf numFmtId="0" fontId="0" fillId="0" borderId="0" xfId="0" applyAlignment="1">
      <alignment horizontal="center" vertical="center"/>
    </xf>
    <xf numFmtId="164" fontId="10" fillId="0" borderId="5" xfId="0" applyNumberFormat="1" applyFont="1" applyBorder="1" applyAlignment="1">
      <alignment horizontal="center" vertical="center" wrapText="1"/>
    </xf>
    <xf numFmtId="0" fontId="10" fillId="0" borderId="3" xfId="0" applyFont="1" applyBorder="1" applyAlignment="1">
      <alignment horizontal="left" vertical="top" wrapText="1"/>
    </xf>
    <xf numFmtId="164" fontId="10" fillId="0" borderId="3" xfId="0" applyNumberFormat="1" applyFont="1" applyBorder="1" applyAlignment="1">
      <alignment vertical="center" wrapText="1"/>
    </xf>
    <xf numFmtId="164" fontId="11" fillId="0" borderId="0" xfId="0" applyNumberFormat="1" applyFont="1" applyBorder="1" applyAlignment="1">
      <alignment horizontal="center" vertical="center" wrapText="1"/>
    </xf>
    <xf numFmtId="0" fontId="14" fillId="0" borderId="0" xfId="0" applyFont="1" applyAlignment="1">
      <alignment horizontal="center" vertical="center"/>
    </xf>
    <xf numFmtId="0" fontId="3" fillId="0" borderId="0" xfId="0" applyFont="1" applyAlignment="1">
      <alignment horizontal="right"/>
    </xf>
    <xf numFmtId="0" fontId="14" fillId="0" borderId="3" xfId="0" applyFont="1" applyBorder="1" applyAlignment="1">
      <alignment horizontal="center" vertical="center" wrapText="1"/>
    </xf>
    <xf numFmtId="0" fontId="21" fillId="0" borderId="3" xfId="0" applyFont="1" applyBorder="1" applyAlignment="1">
      <alignment horizontal="center" vertical="center"/>
    </xf>
    <xf numFmtId="164" fontId="12" fillId="0" borderId="3" xfId="0" applyNumberFormat="1" applyFont="1" applyBorder="1" applyAlignment="1">
      <alignment horizontal="center" vertical="center"/>
    </xf>
    <xf numFmtId="164" fontId="3" fillId="0" borderId="3" xfId="0" applyNumberFormat="1" applyFont="1" applyBorder="1" applyAlignment="1">
      <alignment horizontal="center" vertical="center" wrapText="1"/>
    </xf>
    <xf numFmtId="0" fontId="3" fillId="0" borderId="3" xfId="0" applyFont="1" applyBorder="1" applyAlignment="1">
      <alignment horizontal="center" vertical="center"/>
    </xf>
    <xf numFmtId="0" fontId="0" fillId="0" borderId="3" xfId="0" applyBorder="1"/>
    <xf numFmtId="4" fontId="10" fillId="0" borderId="3" xfId="0" applyNumberFormat="1" applyFont="1" applyBorder="1" applyAlignment="1">
      <alignment horizontal="center" vertical="center" wrapText="1"/>
    </xf>
    <xf numFmtId="164" fontId="3" fillId="0" borderId="3" xfId="0" applyNumberFormat="1" applyFont="1" applyBorder="1" applyAlignment="1">
      <alignment horizontal="center" vertical="center"/>
    </xf>
    <xf numFmtId="3" fontId="10" fillId="0" borderId="3" xfId="0" applyNumberFormat="1" applyFont="1" applyBorder="1" applyAlignment="1">
      <alignment horizontal="center" vertical="center" wrapText="1"/>
    </xf>
    <xf numFmtId="0" fontId="3" fillId="0" borderId="3" xfId="0" applyFont="1" applyBorder="1" applyAlignment="1">
      <alignment vertical="center"/>
    </xf>
    <xf numFmtId="1" fontId="3" fillId="0" borderId="3" xfId="0" applyNumberFormat="1" applyFont="1" applyBorder="1" applyAlignment="1">
      <alignment horizontal="center" vertical="center"/>
    </xf>
    <xf numFmtId="165" fontId="3" fillId="0" borderId="3" xfId="0" applyNumberFormat="1" applyFont="1" applyBorder="1" applyAlignment="1">
      <alignment horizontal="center" vertical="center"/>
    </xf>
    <xf numFmtId="165" fontId="21" fillId="0" borderId="3" xfId="0" applyNumberFormat="1" applyFont="1" applyBorder="1" applyAlignment="1">
      <alignment horizontal="center" vertical="center"/>
    </xf>
    <xf numFmtId="0" fontId="3" fillId="0" borderId="3" xfId="0" applyFont="1" applyBorder="1" applyAlignment="1">
      <alignment horizontal="left" wrapText="1"/>
    </xf>
    <xf numFmtId="165" fontId="10" fillId="0" borderId="3" xfId="0" applyNumberFormat="1" applyFont="1" applyBorder="1" applyAlignment="1">
      <alignment horizontal="center" vertical="center"/>
    </xf>
    <xf numFmtId="165" fontId="3" fillId="0" borderId="3" xfId="0" applyNumberFormat="1" applyFont="1" applyBorder="1" applyAlignment="1">
      <alignment horizontal="center" vertical="center" wrapText="1"/>
    </xf>
    <xf numFmtId="0" fontId="0" fillId="0" borderId="0" xfId="0" applyAlignment="1">
      <alignment wrapText="1"/>
    </xf>
    <xf numFmtId="165" fontId="11" fillId="0" borderId="3" xfId="0" applyNumberFormat="1" applyFont="1" applyBorder="1" applyAlignment="1">
      <alignment horizontal="center" vertical="center" wrapText="1"/>
    </xf>
    <xf numFmtId="165" fontId="10" fillId="3" borderId="4" xfId="0" applyNumberFormat="1" applyFont="1" applyFill="1" applyBorder="1" applyAlignment="1">
      <alignment horizontal="center" vertical="center" wrapText="1"/>
    </xf>
    <xf numFmtId="0" fontId="9" fillId="0" borderId="0" xfId="0" applyFont="1"/>
    <xf numFmtId="165" fontId="2" fillId="0" borderId="3" xfId="0" applyNumberFormat="1" applyFont="1" applyBorder="1" applyAlignment="1">
      <alignment horizontal="center"/>
    </xf>
    <xf numFmtId="0" fontId="0" fillId="0" borderId="0" xfId="0" applyBorder="1" applyAlignment="1">
      <alignment horizontal="left" wrapText="1"/>
    </xf>
    <xf numFmtId="0" fontId="0" fillId="0" borderId="0" xfId="0" applyAlignment="1">
      <alignment vertical="center"/>
    </xf>
    <xf numFmtId="0" fontId="14" fillId="0" borderId="0" xfId="0" applyFont="1" applyBorder="1" applyAlignment="1">
      <alignment horizontal="center"/>
    </xf>
    <xf numFmtId="0" fontId="10" fillId="0" borderId="0" xfId="0" applyFont="1" applyBorder="1" applyAlignment="1">
      <alignment horizontal="center"/>
    </xf>
    <xf numFmtId="0" fontId="10" fillId="0" borderId="5" xfId="0" applyFont="1" applyBorder="1" applyAlignment="1">
      <alignment horizontal="center" vertical="center" wrapText="1"/>
    </xf>
    <xf numFmtId="0" fontId="11" fillId="0" borderId="5" xfId="0" applyFont="1" applyBorder="1" applyAlignment="1">
      <alignment horizontal="center" vertical="center" wrapText="1"/>
    </xf>
    <xf numFmtId="164" fontId="2" fillId="0" borderId="3" xfId="0" applyNumberFormat="1" applyFont="1" applyBorder="1" applyAlignment="1">
      <alignment horizontal="center" vertical="center" wrapText="1"/>
    </xf>
    <xf numFmtId="0" fontId="14" fillId="0" borderId="3" xfId="0" applyFont="1" applyBorder="1" applyAlignment="1">
      <alignment horizontal="left" vertical="center" wrapText="1"/>
    </xf>
    <xf numFmtId="0" fontId="14" fillId="0" borderId="3" xfId="0" applyFont="1" applyBorder="1" applyAlignment="1">
      <alignment horizontal="right" vertical="center" wrapText="1"/>
    </xf>
    <xf numFmtId="0" fontId="13" fillId="0" borderId="3" xfId="0" applyFont="1" applyBorder="1" applyAlignment="1">
      <alignment horizontal="left" vertical="center" wrapText="1"/>
    </xf>
    <xf numFmtId="49" fontId="13" fillId="0" borderId="3" xfId="0" applyNumberFormat="1" applyFont="1" applyBorder="1" applyAlignment="1">
      <alignment horizontal="center" vertical="center" wrapText="1"/>
    </xf>
    <xf numFmtId="164" fontId="14" fillId="0" borderId="3" xfId="0" applyNumberFormat="1" applyFont="1" applyBorder="1" applyAlignment="1">
      <alignment horizontal="center" vertical="center" wrapText="1"/>
    </xf>
    <xf numFmtId="164" fontId="13" fillId="0" borderId="3" xfId="0" applyNumberFormat="1" applyFont="1" applyBorder="1" applyAlignment="1">
      <alignment horizontal="center" vertical="center" wrapText="1"/>
    </xf>
    <xf numFmtId="49" fontId="10" fillId="0" borderId="6" xfId="0" applyNumberFormat="1" applyFont="1" applyBorder="1" applyAlignment="1">
      <alignment horizontal="center" vertical="center" wrapText="1"/>
    </xf>
    <xf numFmtId="164" fontId="10" fillId="0" borderId="6" xfId="0" applyNumberFormat="1" applyFont="1" applyBorder="1" applyAlignment="1">
      <alignment horizontal="center" vertical="center" wrapText="1"/>
    </xf>
    <xf numFmtId="164" fontId="14" fillId="0" borderId="3" xfId="0" applyNumberFormat="1" applyFont="1" applyBorder="1" applyAlignment="1">
      <alignment vertical="center" wrapText="1"/>
    </xf>
    <xf numFmtId="164" fontId="10" fillId="0" borderId="9" xfId="0" applyNumberFormat="1" applyFont="1" applyBorder="1" applyAlignment="1">
      <alignment horizontal="center" vertical="center" wrapText="1"/>
    </xf>
    <xf numFmtId="49" fontId="10" fillId="0" borderId="5" xfId="0" applyNumberFormat="1" applyFont="1" applyBorder="1" applyAlignment="1">
      <alignment horizontal="center" vertical="center" wrapText="1"/>
    </xf>
    <xf numFmtId="0" fontId="13" fillId="0" borderId="0" xfId="0" applyFont="1" applyBorder="1" applyAlignment="1">
      <alignment horizontal="left" vertical="center" wrapText="1"/>
    </xf>
    <xf numFmtId="49" fontId="13" fillId="0" borderId="0" xfId="0" applyNumberFormat="1" applyFont="1" applyBorder="1" applyAlignment="1">
      <alignment horizontal="center" vertical="center" wrapText="1"/>
    </xf>
    <xf numFmtId="164" fontId="13" fillId="0" borderId="0" xfId="0" applyNumberFormat="1" applyFont="1" applyBorder="1" applyAlignment="1">
      <alignment horizontal="center" vertical="center" wrapText="1"/>
    </xf>
    <xf numFmtId="164" fontId="10" fillId="0" borderId="0" xfId="0" applyNumberFormat="1" applyFont="1" applyBorder="1" applyAlignment="1">
      <alignment horizontal="center" vertical="center" wrapText="1"/>
    </xf>
    <xf numFmtId="0" fontId="14" fillId="0" borderId="0" xfId="0" applyFont="1" applyBorder="1" applyAlignment="1">
      <alignment horizontal="center" vertical="center" wrapText="1"/>
    </xf>
    <xf numFmtId="0" fontId="26"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10" fillId="0" borderId="0" xfId="0" applyFont="1" applyBorder="1" applyAlignment="1">
      <alignment horizontal="right" vertical="center"/>
    </xf>
    <xf numFmtId="2" fontId="11" fillId="0" borderId="3" xfId="0" applyNumberFormat="1" applyFont="1" applyBorder="1" applyAlignment="1">
      <alignment horizontal="center" vertical="center" wrapText="1"/>
    </xf>
    <xf numFmtId="0" fontId="14" fillId="0" borderId="0" xfId="0" applyFont="1" applyAlignment="1">
      <alignment horizontal="right"/>
    </xf>
    <xf numFmtId="0" fontId="10" fillId="0" borderId="0" xfId="0" applyFont="1" applyAlignment="1">
      <alignment horizontal="right"/>
    </xf>
    <xf numFmtId="0" fontId="22" fillId="0" borderId="3" xfId="0" applyFont="1" applyBorder="1" applyAlignment="1">
      <alignment horizontal="center" vertical="center" wrapText="1"/>
    </xf>
    <xf numFmtId="166" fontId="10" fillId="0" borderId="3" xfId="0" applyNumberFormat="1" applyFont="1" applyBorder="1" applyAlignment="1">
      <alignment horizontal="center" vertical="center" wrapText="1"/>
    </xf>
    <xf numFmtId="0" fontId="3" fillId="0" borderId="3" xfId="0" applyFont="1" applyBorder="1" applyAlignment="1">
      <alignment horizontal="left" vertical="center" wrapText="1"/>
    </xf>
    <xf numFmtId="0" fontId="3" fillId="0" borderId="3" xfId="0" applyFont="1" applyBorder="1" applyAlignment="1">
      <alignment horizontal="center" vertical="center" wrapText="1"/>
    </xf>
    <xf numFmtId="2" fontId="3" fillId="0" borderId="3" xfId="0" applyNumberFormat="1" applyFont="1" applyBorder="1" applyAlignment="1">
      <alignment horizontal="center" vertical="center" wrapText="1"/>
    </xf>
    <xf numFmtId="0" fontId="11" fillId="0" borderId="3" xfId="0" applyFont="1" applyBorder="1" applyAlignment="1">
      <alignment horizontal="left"/>
    </xf>
    <xf numFmtId="0" fontId="0" fillId="0" borderId="0" xfId="0" applyBorder="1"/>
    <xf numFmtId="2" fontId="3" fillId="0" borderId="3" xfId="0" applyNumberFormat="1" applyFont="1" applyBorder="1" applyAlignment="1">
      <alignment horizontal="center" vertical="center"/>
    </xf>
    <xf numFmtId="0" fontId="14" fillId="0" borderId="0" xfId="0" applyFont="1" applyAlignment="1">
      <alignment wrapText="1"/>
    </xf>
    <xf numFmtId="0" fontId="13" fillId="0" borderId="0" xfId="0" applyFont="1" applyAlignment="1">
      <alignment horizontal="center" wrapText="1"/>
    </xf>
    <xf numFmtId="0" fontId="28" fillId="0" borderId="0" xfId="0" applyFont="1" applyAlignment="1">
      <alignment horizontal="center" wrapText="1"/>
    </xf>
    <xf numFmtId="0" fontId="13" fillId="0" borderId="0" xfId="0" applyFont="1" applyAlignment="1">
      <alignment wrapText="1"/>
    </xf>
    <xf numFmtId="0" fontId="29" fillId="0" borderId="0" xfId="0" applyFont="1" applyBorder="1" applyAlignment="1">
      <alignment horizontal="center" wrapText="1"/>
    </xf>
    <xf numFmtId="0" fontId="30" fillId="0" borderId="0" xfId="0" applyFont="1" applyBorder="1"/>
    <xf numFmtId="0" fontId="31" fillId="0" borderId="0" xfId="0" applyFont="1" applyBorder="1" applyAlignment="1">
      <alignment horizontal="center" vertical="center" wrapText="1"/>
    </xf>
    <xf numFmtId="0" fontId="33" fillId="0" borderId="0" xfId="2" applyFont="1" applyFill="1" applyAlignment="1">
      <alignment vertical="center"/>
    </xf>
    <xf numFmtId="0" fontId="34" fillId="0" borderId="0" xfId="2" applyFont="1" applyFill="1" applyAlignment="1">
      <alignment horizontal="center" vertical="center"/>
    </xf>
    <xf numFmtId="0" fontId="14" fillId="0" borderId="0" xfId="2" applyFont="1" applyFill="1" applyAlignment="1">
      <alignment horizontal="right" vertical="center" wrapText="1"/>
    </xf>
    <xf numFmtId="0" fontId="33" fillId="0" borderId="0" xfId="2" applyFont="1" applyFill="1" applyAlignment="1">
      <alignment horizontal="right" vertical="center" wrapText="1"/>
    </xf>
    <xf numFmtId="0" fontId="35" fillId="0" borderId="0" xfId="2" applyFont="1" applyFill="1" applyBorder="1" applyAlignment="1">
      <alignment vertical="center"/>
    </xf>
    <xf numFmtId="0" fontId="33" fillId="0" borderId="10" xfId="2" applyFont="1" applyFill="1" applyBorder="1" applyAlignment="1">
      <alignment horizontal="center" vertical="center" wrapText="1"/>
    </xf>
    <xf numFmtId="0" fontId="33" fillId="0" borderId="0" xfId="2" applyFont="1" applyFill="1" applyBorder="1" applyAlignment="1">
      <alignment vertical="center"/>
    </xf>
    <xf numFmtId="0" fontId="35" fillId="0" borderId="10" xfId="2" applyFont="1" applyFill="1" applyBorder="1" applyAlignment="1">
      <alignment horizontal="left" vertical="center" wrapText="1"/>
    </xf>
    <xf numFmtId="0" fontId="33" fillId="0" borderId="10" xfId="2" applyFont="1" applyFill="1" applyBorder="1" applyAlignment="1">
      <alignment horizontal="left" vertical="center" wrapText="1"/>
    </xf>
    <xf numFmtId="0" fontId="33" fillId="0" borderId="0" xfId="2" applyFont="1" applyFill="1" applyBorder="1" applyAlignment="1">
      <alignment horizontal="left" vertical="center" wrapText="1"/>
    </xf>
    <xf numFmtId="3" fontId="33" fillId="0" borderId="0" xfId="2" applyNumberFormat="1" applyFont="1" applyFill="1" applyBorder="1" applyAlignment="1">
      <alignment horizontal="center" vertical="center" wrapText="1"/>
    </xf>
    <xf numFmtId="165" fontId="33" fillId="0" borderId="0" xfId="2" applyNumberFormat="1" applyFont="1" applyFill="1" applyBorder="1" applyAlignment="1">
      <alignment horizontal="center" vertical="center" wrapText="1"/>
    </xf>
    <xf numFmtId="0" fontId="33" fillId="0" borderId="0" xfId="2" applyFont="1" applyFill="1" applyBorder="1" applyAlignment="1">
      <alignment horizontal="left" vertical="center" wrapText="1" shrinkToFit="1"/>
    </xf>
    <xf numFmtId="0" fontId="33" fillId="0" borderId="12" xfId="2" applyFont="1" applyFill="1" applyBorder="1" applyAlignment="1">
      <alignment horizontal="center" vertical="center"/>
    </xf>
    <xf numFmtId="0" fontId="14" fillId="0" borderId="12" xfId="2" applyNumberFormat="1" applyFont="1" applyFill="1" applyBorder="1" applyAlignment="1">
      <alignment horizontal="center" vertical="center"/>
    </xf>
    <xf numFmtId="0" fontId="14" fillId="0" borderId="0" xfId="2" applyNumberFormat="1" applyFont="1" applyFill="1" applyBorder="1" applyAlignment="1">
      <alignment horizontal="center" vertical="center"/>
    </xf>
    <xf numFmtId="49" fontId="33" fillId="0" borderId="0" xfId="2" applyNumberFormat="1" applyFont="1" applyFill="1" applyBorder="1" applyAlignment="1">
      <alignment horizontal="center" vertical="center" wrapText="1"/>
    </xf>
    <xf numFmtId="49" fontId="33" fillId="0" borderId="0" xfId="2" applyNumberFormat="1" applyFont="1" applyFill="1" applyBorder="1" applyAlignment="1">
      <alignment horizontal="left" vertical="center" wrapText="1"/>
    </xf>
    <xf numFmtId="0" fontId="36" fillId="0" borderId="0" xfId="2" applyFont="1" applyFill="1" applyAlignment="1">
      <alignment horizontal="center" vertical="center" textRotation="180"/>
    </xf>
    <xf numFmtId="0" fontId="14" fillId="0" borderId="0" xfId="2" applyFont="1" applyFill="1" applyAlignment="1">
      <alignment vertical="center"/>
    </xf>
    <xf numFmtId="0" fontId="33" fillId="0" borderId="10" xfId="2" applyFont="1" applyFill="1" applyBorder="1" applyAlignment="1">
      <alignment horizontal="center" vertical="center"/>
    </xf>
    <xf numFmtId="164" fontId="33" fillId="0" borderId="10" xfId="2" applyNumberFormat="1" applyFont="1" applyFill="1" applyBorder="1" applyAlignment="1">
      <alignment horizontal="center" vertical="center" wrapText="1"/>
    </xf>
    <xf numFmtId="1" fontId="33" fillId="0" borderId="10" xfId="2" applyNumberFormat="1" applyFont="1" applyFill="1" applyBorder="1" applyAlignment="1">
      <alignment horizontal="center" vertical="center" wrapText="1"/>
    </xf>
    <xf numFmtId="2" fontId="33" fillId="0" borderId="10" xfId="2" applyNumberFormat="1" applyFont="1" applyFill="1" applyBorder="1" applyAlignment="1">
      <alignment horizontal="center" vertical="center" wrapText="1"/>
    </xf>
    <xf numFmtId="165" fontId="33" fillId="0" borderId="10" xfId="2" applyNumberFormat="1" applyFont="1" applyFill="1" applyBorder="1" applyAlignment="1">
      <alignment horizontal="center" vertical="center" wrapText="1"/>
    </xf>
    <xf numFmtId="4" fontId="33" fillId="0" borderId="10" xfId="2" applyNumberFormat="1" applyFont="1" applyFill="1" applyBorder="1" applyAlignment="1">
      <alignment horizontal="center" vertical="center"/>
    </xf>
    <xf numFmtId="164" fontId="33" fillId="0" borderId="10" xfId="2" applyNumberFormat="1" applyFont="1" applyFill="1" applyBorder="1" applyAlignment="1">
      <alignment horizontal="center" vertical="center"/>
    </xf>
    <xf numFmtId="3" fontId="33" fillId="0" borderId="10" xfId="2" applyNumberFormat="1" applyFont="1" applyFill="1" applyBorder="1" applyAlignment="1">
      <alignment horizontal="center" vertical="center" wrapText="1"/>
    </xf>
    <xf numFmtId="3" fontId="35" fillId="0" borderId="10" xfId="2" applyNumberFormat="1" applyFont="1" applyFill="1" applyBorder="1" applyAlignment="1">
      <alignment horizontal="center" vertical="center" wrapText="1"/>
    </xf>
    <xf numFmtId="2" fontId="33" fillId="0" borderId="10" xfId="2" applyNumberFormat="1" applyFont="1" applyFill="1" applyBorder="1" applyAlignment="1">
      <alignment horizontal="center" vertical="center"/>
    </xf>
    <xf numFmtId="0" fontId="33" fillId="0" borderId="0" xfId="2" applyFont="1" applyFill="1" applyBorder="1" applyAlignment="1">
      <alignment horizontal="right" vertical="center"/>
    </xf>
    <xf numFmtId="1" fontId="33" fillId="0" borderId="0" xfId="2" applyNumberFormat="1" applyFont="1" applyFill="1" applyBorder="1" applyAlignment="1">
      <alignment horizontal="center" vertical="center"/>
    </xf>
    <xf numFmtId="0" fontId="35" fillId="0" borderId="0" xfId="2" applyFont="1" applyFill="1" applyBorder="1" applyAlignment="1">
      <alignment horizontal="center" vertical="center"/>
    </xf>
    <xf numFmtId="49" fontId="33" fillId="0" borderId="10" xfId="2" applyNumberFormat="1" applyFont="1" applyFill="1" applyBorder="1" applyAlignment="1">
      <alignment horizontal="left" vertical="center" wrapText="1"/>
    </xf>
    <xf numFmtId="0" fontId="33" fillId="0" borderId="10" xfId="2" applyFont="1" applyFill="1" applyBorder="1" applyAlignment="1">
      <alignment horizontal="left" vertical="center"/>
    </xf>
    <xf numFmtId="0" fontId="33" fillId="0" borderId="0" xfId="2" applyFont="1" applyFill="1" applyBorder="1" applyAlignment="1">
      <alignment horizontal="center" vertical="center"/>
    </xf>
    <xf numFmtId="0" fontId="37" fillId="0" borderId="0" xfId="2" applyFont="1" applyFill="1" applyBorder="1" applyAlignment="1">
      <alignment vertical="center"/>
    </xf>
    <xf numFmtId="0" fontId="35" fillId="0" borderId="0" xfId="2" applyFont="1" applyFill="1" applyBorder="1" applyAlignment="1">
      <alignment horizontal="right" vertical="center"/>
    </xf>
    <xf numFmtId="0" fontId="33" fillId="0" borderId="0" xfId="2" applyFont="1" applyFill="1" applyAlignment="1">
      <alignment horizontal="right" vertical="center"/>
    </xf>
    <xf numFmtId="0" fontId="35" fillId="0" borderId="0" xfId="2" applyFont="1" applyFill="1" applyBorder="1" applyAlignment="1">
      <alignment horizontal="left" vertical="center"/>
    </xf>
    <xf numFmtId="0" fontId="35" fillId="0" borderId="0" xfId="2" applyFont="1" applyFill="1" applyBorder="1" applyAlignment="1">
      <alignment horizontal="left" vertical="center" wrapText="1"/>
    </xf>
    <xf numFmtId="0" fontId="35" fillId="0" borderId="14" xfId="2" applyFont="1" applyFill="1" applyBorder="1" applyAlignment="1">
      <alignment horizontal="left" vertical="center" wrapText="1"/>
    </xf>
    <xf numFmtId="0" fontId="10" fillId="0" borderId="10" xfId="2" applyFont="1" applyFill="1" applyBorder="1" applyAlignment="1">
      <alignment horizontal="center" vertical="center" wrapText="1" shrinkToFit="1"/>
    </xf>
    <xf numFmtId="0" fontId="10" fillId="0" borderId="12" xfId="2" applyFont="1" applyFill="1" applyBorder="1" applyAlignment="1">
      <alignment horizontal="center" vertical="center" wrapText="1" shrinkToFit="1"/>
    </xf>
    <xf numFmtId="0" fontId="14" fillId="0" borderId="10" xfId="2" applyFont="1" applyFill="1" applyBorder="1" applyAlignment="1">
      <alignment horizontal="center" vertical="center" wrapText="1" shrinkToFit="1"/>
    </xf>
    <xf numFmtId="0" fontId="14" fillId="0" borderId="12" xfId="2" applyFont="1" applyFill="1" applyBorder="1" applyAlignment="1">
      <alignment horizontal="center" vertical="center" wrapText="1" shrinkToFit="1"/>
    </xf>
    <xf numFmtId="164" fontId="35" fillId="0" borderId="0" xfId="2" applyNumberFormat="1" applyFont="1" applyFill="1" applyBorder="1" applyAlignment="1">
      <alignment horizontal="right" vertical="center" wrapText="1"/>
    </xf>
    <xf numFmtId="164" fontId="35" fillId="0" borderId="0" xfId="2" applyNumberFormat="1" applyFont="1" applyFill="1" applyBorder="1" applyAlignment="1">
      <alignment horizontal="center" vertical="center" wrapText="1"/>
    </xf>
    <xf numFmtId="165" fontId="35" fillId="0" borderId="0" xfId="2" applyNumberFormat="1" applyFont="1" applyFill="1" applyBorder="1" applyAlignment="1">
      <alignment horizontal="center" vertical="center" wrapText="1"/>
    </xf>
    <xf numFmtId="165" fontId="35" fillId="0" borderId="0" xfId="2" applyNumberFormat="1" applyFont="1" applyFill="1" applyBorder="1" applyAlignment="1">
      <alignment horizontal="center" vertical="center"/>
    </xf>
    <xf numFmtId="0" fontId="15" fillId="0" borderId="10" xfId="2" applyFont="1" applyFill="1" applyBorder="1" applyAlignment="1">
      <alignment horizontal="center" vertical="center" wrapText="1" shrinkToFit="1"/>
    </xf>
    <xf numFmtId="3" fontId="14" fillId="0" borderId="10" xfId="2" applyNumberFormat="1" applyFont="1" applyFill="1" applyBorder="1" applyAlignment="1">
      <alignment horizontal="center" vertical="center" wrapText="1" shrinkToFit="1"/>
    </xf>
    <xf numFmtId="1" fontId="14" fillId="0" borderId="10" xfId="2" applyNumberFormat="1" applyFont="1" applyFill="1" applyBorder="1" applyAlignment="1">
      <alignment horizontal="center" vertical="center" wrapText="1" shrinkToFit="1"/>
    </xf>
    <xf numFmtId="0" fontId="14" fillId="0" borderId="10" xfId="2" applyFont="1" applyFill="1" applyBorder="1" applyAlignment="1">
      <alignment horizontal="left" vertical="center" wrapText="1" shrinkToFit="1"/>
    </xf>
    <xf numFmtId="0" fontId="33" fillId="0" borderId="14" xfId="2" applyFont="1" applyFill="1" applyBorder="1" applyAlignment="1">
      <alignment vertical="center"/>
    </xf>
    <xf numFmtId="0" fontId="33" fillId="0" borderId="14" xfId="2" applyFont="1" applyFill="1" applyBorder="1" applyAlignment="1">
      <alignment horizontal="center" vertical="center"/>
    </xf>
    <xf numFmtId="0" fontId="10" fillId="0" borderId="0" xfId="2" applyFont="1" applyFill="1" applyAlignment="1">
      <alignment horizontal="right" vertical="center"/>
    </xf>
    <xf numFmtId="0" fontId="10" fillId="0" borderId="10" xfId="2" applyFont="1" applyFill="1" applyBorder="1" applyAlignment="1">
      <alignment horizontal="center" vertical="center" wrapText="1"/>
    </xf>
    <xf numFmtId="169" fontId="33" fillId="0" borderId="10" xfId="2" applyNumberFormat="1" applyFont="1" applyFill="1" applyBorder="1" applyAlignment="1">
      <alignment horizontal="center" vertical="center" wrapText="1"/>
    </xf>
    <xf numFmtId="169" fontId="35" fillId="0" borderId="10" xfId="2" applyNumberFormat="1" applyFont="1" applyFill="1" applyBorder="1" applyAlignment="1">
      <alignment horizontal="center" vertical="center" wrapText="1"/>
    </xf>
    <xf numFmtId="169" fontId="33" fillId="0" borderId="12" xfId="2" applyNumberFormat="1" applyFont="1" applyFill="1" applyBorder="1" applyAlignment="1">
      <alignment horizontal="center" vertical="center" wrapText="1"/>
    </xf>
    <xf numFmtId="169" fontId="33" fillId="0" borderId="11" xfId="2" applyNumberFormat="1" applyFont="1" applyFill="1" applyBorder="1" applyAlignment="1">
      <alignment horizontal="center" vertical="center" wrapText="1"/>
    </xf>
    <xf numFmtId="0" fontId="33" fillId="0" borderId="0" xfId="2" applyFont="1" applyFill="1" applyBorder="1" applyAlignment="1">
      <alignment horizontal="center" vertical="center" wrapText="1"/>
    </xf>
    <xf numFmtId="164" fontId="33" fillId="0" borderId="0" xfId="2" applyNumberFormat="1" applyFont="1" applyFill="1" applyBorder="1" applyAlignment="1">
      <alignment horizontal="center" vertical="center" wrapText="1"/>
    </xf>
    <xf numFmtId="0" fontId="33" fillId="0" borderId="0" xfId="2" applyFont="1" applyFill="1" applyAlignment="1">
      <alignment horizontal="center" vertical="center"/>
    </xf>
    <xf numFmtId="4" fontId="35" fillId="0" borderId="10" xfId="2" applyNumberFormat="1" applyFont="1" applyFill="1" applyBorder="1" applyAlignment="1">
      <alignment horizontal="center" vertical="center" wrapText="1"/>
    </xf>
    <xf numFmtId="4" fontId="33" fillId="0" borderId="10" xfId="2" applyNumberFormat="1" applyFont="1" applyFill="1" applyBorder="1" applyAlignment="1">
      <alignment horizontal="center" vertical="center" wrapText="1"/>
    </xf>
    <xf numFmtId="170" fontId="35" fillId="0" borderId="10" xfId="2" applyNumberFormat="1" applyFont="1" applyFill="1" applyBorder="1" applyAlignment="1">
      <alignment horizontal="center" vertical="center" wrapText="1"/>
    </xf>
    <xf numFmtId="0" fontId="39" fillId="0" borderId="0" xfId="2" applyFont="1" applyFill="1" applyAlignment="1">
      <alignment vertical="center"/>
    </xf>
    <xf numFmtId="0" fontId="39" fillId="0" borderId="0" xfId="2" applyFont="1" applyFill="1"/>
    <xf numFmtId="0" fontId="39" fillId="0" borderId="0" xfId="2" applyFont="1" applyFill="1" applyAlignment="1">
      <alignment horizontal="center" vertical="center"/>
    </xf>
    <xf numFmtId="0" fontId="15" fillId="0" borderId="10" xfId="2" applyFont="1" applyFill="1" applyBorder="1" applyAlignment="1">
      <alignment horizontal="center" vertical="center"/>
    </xf>
    <xf numFmtId="0" fontId="15" fillId="0" borderId="10" xfId="2" applyFont="1" applyFill="1" applyBorder="1" applyAlignment="1">
      <alignment horizontal="center" vertical="center" wrapText="1"/>
    </xf>
    <xf numFmtId="3" fontId="33" fillId="0" borderId="10" xfId="2" applyNumberFormat="1" applyFont="1" applyFill="1" applyBorder="1" applyAlignment="1">
      <alignment horizontal="left" vertical="center" wrapText="1"/>
    </xf>
    <xf numFmtId="169" fontId="33" fillId="0" borderId="0" xfId="2" applyNumberFormat="1" applyFont="1" applyFill="1" applyBorder="1" applyAlignment="1">
      <alignment horizontal="center" vertical="center" wrapText="1"/>
    </xf>
    <xf numFmtId="167" fontId="33" fillId="0" borderId="12" xfId="2" applyNumberFormat="1" applyFont="1" applyFill="1" applyBorder="1" applyAlignment="1">
      <alignment horizontal="center" vertical="center" wrapText="1"/>
    </xf>
    <xf numFmtId="167" fontId="33" fillId="0" borderId="11" xfId="2" applyNumberFormat="1" applyFont="1" applyFill="1" applyBorder="1" applyAlignment="1">
      <alignment horizontal="center" vertical="center" wrapText="1"/>
    </xf>
    <xf numFmtId="0" fontId="33" fillId="0" borderId="0" xfId="2" applyFont="1" applyFill="1" applyAlignment="1">
      <alignment vertical="center" wrapText="1" shrinkToFit="1"/>
    </xf>
    <xf numFmtId="0" fontId="33" fillId="0" borderId="0" xfId="2" applyFont="1" applyFill="1" applyBorder="1" applyAlignment="1">
      <alignment vertical="center" wrapText="1" shrinkToFit="1"/>
    </xf>
    <xf numFmtId="0" fontId="33" fillId="0" borderId="0" xfId="2" applyFont="1" applyFill="1" applyBorder="1" applyAlignment="1">
      <alignment horizontal="center"/>
    </xf>
    <xf numFmtId="0" fontId="33" fillId="0" borderId="0" xfId="2" applyFont="1" applyFill="1" applyAlignment="1"/>
    <xf numFmtId="0" fontId="14" fillId="0" borderId="0" xfId="4" applyFont="1"/>
    <xf numFmtId="0" fontId="42" fillId="0" borderId="0" xfId="4" applyFont="1"/>
    <xf numFmtId="0" fontId="14" fillId="0" borderId="0" xfId="4" applyFont="1" applyAlignment="1"/>
    <xf numFmtId="0" fontId="14" fillId="0" borderId="0" xfId="4" applyFont="1" applyAlignment="1">
      <alignment horizontal="center"/>
    </xf>
    <xf numFmtId="0" fontId="14" fillId="0" borderId="10" xfId="4" applyFont="1" applyBorder="1" applyAlignment="1">
      <alignment horizontal="center" vertical="center"/>
    </xf>
    <xf numFmtId="0" fontId="14" fillId="0" borderId="10" xfId="4" applyFont="1" applyBorder="1" applyAlignment="1">
      <alignment wrapText="1"/>
    </xf>
    <xf numFmtId="0" fontId="14" fillId="0" borderId="10" xfId="4" applyFont="1" applyBorder="1"/>
    <xf numFmtId="0" fontId="31" fillId="0" borderId="10" xfId="4" applyFont="1" applyBorder="1"/>
    <xf numFmtId="164" fontId="14" fillId="0" borderId="10" xfId="4" applyNumberFormat="1" applyFont="1" applyBorder="1" applyAlignment="1">
      <alignment horizontal="center" vertical="center"/>
    </xf>
    <xf numFmtId="164" fontId="14" fillId="0" borderId="10" xfId="4" applyNumberFormat="1" applyFont="1" applyFill="1" applyBorder="1" applyAlignment="1">
      <alignment horizontal="center" vertical="center" wrapText="1"/>
    </xf>
    <xf numFmtId="164" fontId="14" fillId="0" borderId="10" xfId="4" applyNumberFormat="1" applyFont="1" applyFill="1" applyBorder="1" applyAlignment="1">
      <alignment horizontal="center" vertical="center"/>
    </xf>
    <xf numFmtId="0" fontId="13" fillId="0" borderId="10" xfId="4" applyFont="1" applyBorder="1"/>
    <xf numFmtId="164" fontId="13" fillId="0" borderId="10" xfId="4" applyNumberFormat="1" applyFont="1" applyBorder="1" applyAlignment="1">
      <alignment horizontal="center" vertical="center"/>
    </xf>
    <xf numFmtId="164" fontId="13" fillId="0" borderId="10" xfId="4" applyNumberFormat="1" applyFont="1" applyFill="1" applyBorder="1" applyAlignment="1">
      <alignment horizontal="center" vertical="center"/>
    </xf>
    <xf numFmtId="0" fontId="14" fillId="0" borderId="0" xfId="4" applyFont="1" applyBorder="1"/>
    <xf numFmtId="0" fontId="14" fillId="0" borderId="10" xfId="4" applyFont="1" applyBorder="1" applyAlignment="1">
      <alignment horizontal="center" vertical="center" wrapText="1"/>
    </xf>
    <xf numFmtId="165" fontId="14" fillId="0" borderId="10" xfId="4" applyNumberFormat="1" applyFont="1" applyFill="1" applyBorder="1" applyAlignment="1">
      <alignment horizontal="center" vertical="center" wrapText="1"/>
    </xf>
    <xf numFmtId="0" fontId="13" fillId="0" borderId="10" xfId="4" applyFont="1" applyBorder="1" applyAlignment="1">
      <alignment horizontal="center" vertical="center"/>
    </xf>
    <xf numFmtId="0" fontId="14" fillId="0" borderId="0" xfId="4" applyFont="1" applyFill="1"/>
    <xf numFmtId="0" fontId="42" fillId="0" borderId="0" xfId="4" applyFont="1" applyFill="1"/>
    <xf numFmtId="0" fontId="42" fillId="0" borderId="0" xfId="4" applyFont="1" applyBorder="1"/>
    <xf numFmtId="0" fontId="14" fillId="0" borderId="0" xfId="4" applyFont="1" applyFill="1" applyAlignment="1">
      <alignment horizontal="left"/>
    </xf>
    <xf numFmtId="0" fontId="14" fillId="0" borderId="0" xfId="4" applyFont="1" applyFill="1" applyAlignment="1">
      <alignment horizontal="center"/>
    </xf>
    <xf numFmtId="0" fontId="14" fillId="0" borderId="0" xfId="4" applyFont="1" applyFill="1" applyBorder="1"/>
    <xf numFmtId="0" fontId="43" fillId="0" borderId="0" xfId="4" applyFont="1" applyBorder="1" applyAlignment="1"/>
    <xf numFmtId="0" fontId="14" fillId="0" borderId="10" xfId="4" applyFont="1" applyBorder="1" applyAlignment="1">
      <alignment vertical="center"/>
    </xf>
    <xf numFmtId="0" fontId="14" fillId="0" borderId="10" xfId="4" applyFont="1" applyFill="1" applyBorder="1" applyAlignment="1">
      <alignment horizontal="center" vertical="center"/>
    </xf>
    <xf numFmtId="0" fontId="14" fillId="0" borderId="10" xfId="4" applyFont="1" applyFill="1" applyBorder="1" applyAlignment="1">
      <alignment horizontal="center" vertical="center" wrapText="1"/>
    </xf>
    <xf numFmtId="1" fontId="14" fillId="0" borderId="10" xfId="4" applyNumberFormat="1" applyFont="1" applyFill="1" applyBorder="1" applyAlignment="1">
      <alignment horizontal="center" vertical="center"/>
    </xf>
    <xf numFmtId="0" fontId="13" fillId="0" borderId="10" xfId="4" applyFont="1" applyBorder="1" applyAlignment="1">
      <alignment horizontal="left" wrapText="1"/>
    </xf>
    <xf numFmtId="166" fontId="13" fillId="0" borderId="10" xfId="4" applyNumberFormat="1" applyFont="1" applyBorder="1" applyAlignment="1">
      <alignment horizontal="center" vertical="center"/>
    </xf>
    <xf numFmtId="166" fontId="13" fillId="0" borderId="10" xfId="4" applyNumberFormat="1" applyFont="1" applyFill="1" applyBorder="1" applyAlignment="1">
      <alignment horizontal="center" vertical="center"/>
    </xf>
    <xf numFmtId="0" fontId="43" fillId="0" borderId="0" xfId="4" applyFont="1"/>
    <xf numFmtId="166" fontId="14" fillId="0" borderId="10" xfId="4" applyNumberFormat="1" applyFont="1" applyBorder="1" applyAlignment="1">
      <alignment horizontal="center" vertical="center"/>
    </xf>
    <xf numFmtId="166" fontId="14" fillId="0" borderId="10" xfId="4" applyNumberFormat="1" applyFont="1" applyFill="1" applyBorder="1" applyAlignment="1">
      <alignment horizontal="center" vertical="center"/>
    </xf>
    <xf numFmtId="0" fontId="13" fillId="0" borderId="10" xfId="4" applyFont="1" applyBorder="1" applyAlignment="1">
      <alignment wrapText="1"/>
    </xf>
    <xf numFmtId="171" fontId="14" fillId="0" borderId="10" xfId="4" applyNumberFormat="1" applyFont="1" applyBorder="1" applyAlignment="1">
      <alignment horizontal="center" vertical="center"/>
    </xf>
    <xf numFmtId="171" fontId="14" fillId="0" borderId="10" xfId="4" applyNumberFormat="1" applyFont="1" applyFill="1" applyBorder="1" applyAlignment="1">
      <alignment horizontal="center" vertical="center"/>
    </xf>
    <xf numFmtId="165" fontId="13" fillId="0" borderId="10" xfId="4" applyNumberFormat="1" applyFont="1" applyFill="1" applyBorder="1" applyAlignment="1">
      <alignment horizontal="center" vertical="center" wrapText="1"/>
    </xf>
    <xf numFmtId="0" fontId="14" fillId="0" borderId="15" xfId="4" applyFont="1" applyBorder="1" applyAlignment="1">
      <alignment wrapText="1"/>
    </xf>
    <xf numFmtId="171" fontId="13" fillId="0" borderId="10" xfId="4" applyNumberFormat="1" applyFont="1" applyBorder="1" applyAlignment="1">
      <alignment horizontal="center" vertical="center"/>
    </xf>
    <xf numFmtId="164" fontId="13" fillId="0" borderId="15" xfId="4" applyNumberFormat="1" applyFont="1" applyBorder="1" applyAlignment="1">
      <alignment horizontal="center" vertical="center"/>
    </xf>
    <xf numFmtId="164" fontId="13" fillId="0" borderId="15" xfId="4" applyNumberFormat="1" applyFont="1" applyFill="1" applyBorder="1" applyAlignment="1">
      <alignment horizontal="center" vertical="center"/>
    </xf>
    <xf numFmtId="171" fontId="13" fillId="0" borderId="10" xfId="4" applyNumberFormat="1" applyFont="1" applyFill="1" applyBorder="1" applyAlignment="1">
      <alignment horizontal="center" vertical="center"/>
    </xf>
    <xf numFmtId="0" fontId="14" fillId="0" borderId="0" xfId="4" applyFont="1" applyAlignment="1">
      <alignment horizontal="left"/>
    </xf>
    <xf numFmtId="0" fontId="42" fillId="0" borderId="0" xfId="4" applyFont="1" applyAlignment="1"/>
    <xf numFmtId="0" fontId="14" fillId="0" borderId="0" xfId="4" applyFont="1" applyAlignment="1">
      <alignment horizontal="right"/>
    </xf>
    <xf numFmtId="0" fontId="14" fillId="0" borderId="10" xfId="4" applyFont="1" applyBorder="1" applyAlignment="1">
      <alignment horizontal="center"/>
    </xf>
    <xf numFmtId="164" fontId="14" fillId="0" borderId="0" xfId="4" applyNumberFormat="1" applyFont="1" applyFill="1" applyAlignment="1">
      <alignment horizontal="center"/>
    </xf>
    <xf numFmtId="0" fontId="14" fillId="0" borderId="10" xfId="4" applyFont="1" applyBorder="1" applyAlignment="1">
      <alignment horizontal="center" wrapText="1"/>
    </xf>
    <xf numFmtId="49" fontId="14" fillId="0" borderId="10" xfId="4" applyNumberFormat="1" applyFont="1" applyBorder="1" applyAlignment="1">
      <alignment wrapText="1"/>
    </xf>
    <xf numFmtId="49" fontId="14" fillId="0" borderId="10" xfId="4" applyNumberFormat="1" applyFont="1" applyFill="1" applyBorder="1" applyAlignment="1">
      <alignment wrapText="1"/>
    </xf>
    <xf numFmtId="49" fontId="14" fillId="0" borderId="10" xfId="4" applyNumberFormat="1" applyFont="1" applyBorder="1"/>
    <xf numFmtId="0" fontId="14" fillId="0" borderId="10" xfId="4" applyFont="1" applyBorder="1" applyAlignment="1">
      <alignment vertical="top" wrapText="1"/>
    </xf>
    <xf numFmtId="1" fontId="14" fillId="0" borderId="10" xfId="4" applyNumberFormat="1" applyFont="1" applyBorder="1" applyAlignment="1">
      <alignment horizontal="center" vertical="center"/>
    </xf>
    <xf numFmtId="49" fontId="42" fillId="0" borderId="0" xfId="4" applyNumberFormat="1" applyFont="1" applyBorder="1" applyAlignment="1">
      <alignment wrapText="1"/>
    </xf>
    <xf numFmtId="49" fontId="14" fillId="0" borderId="0" xfId="4" applyNumberFormat="1" applyFont="1" applyFill="1" applyBorder="1" applyAlignment="1">
      <alignment wrapText="1"/>
    </xf>
    <xf numFmtId="49" fontId="13" fillId="0" borderId="0" xfId="4" applyNumberFormat="1" applyFont="1" applyBorder="1"/>
    <xf numFmtId="0" fontId="13" fillId="0" borderId="0" xfId="4" applyFont="1" applyBorder="1"/>
    <xf numFmtId="0" fontId="13" fillId="0" borderId="0" xfId="4" applyFont="1" applyAlignment="1">
      <alignment horizontal="right"/>
    </xf>
    <xf numFmtId="49" fontId="14" fillId="0" borderId="10" xfId="4" applyNumberFormat="1" applyFont="1" applyBorder="1" applyAlignment="1">
      <alignment horizontal="left" vertical="center" wrapText="1"/>
    </xf>
    <xf numFmtId="0" fontId="43" fillId="0" borderId="0" xfId="4" applyFont="1" applyAlignment="1"/>
    <xf numFmtId="0" fontId="1" fillId="0" borderId="0" xfId="4"/>
    <xf numFmtId="0" fontId="10" fillId="0" borderId="10" xfId="4" applyFont="1" applyBorder="1" applyAlignment="1">
      <alignment horizontal="center" vertical="center"/>
    </xf>
    <xf numFmtId="0" fontId="10" fillId="0" borderId="10" xfId="4" applyFont="1" applyBorder="1" applyAlignment="1">
      <alignment horizontal="center" vertical="center" wrapText="1"/>
    </xf>
    <xf numFmtId="0" fontId="10" fillId="0" borderId="10" xfId="4" applyFont="1" applyFill="1" applyBorder="1" applyAlignment="1">
      <alignment horizontal="center" vertical="center" wrapText="1"/>
    </xf>
    <xf numFmtId="0" fontId="1" fillId="0" borderId="0" xfId="4" applyAlignment="1">
      <alignment wrapText="1"/>
    </xf>
    <xf numFmtId="0" fontId="11" fillId="0" borderId="18" xfId="4" applyFont="1" applyBorder="1"/>
    <xf numFmtId="0" fontId="11" fillId="0" borderId="10" xfId="4" applyFont="1" applyBorder="1"/>
    <xf numFmtId="0" fontId="10" fillId="0" borderId="10" xfId="4" applyFont="1" applyBorder="1"/>
    <xf numFmtId="0" fontId="10" fillId="0" borderId="10" xfId="4" applyFont="1" applyFill="1" applyBorder="1"/>
    <xf numFmtId="0" fontId="44" fillId="0" borderId="10" xfId="4" applyFont="1" applyBorder="1"/>
    <xf numFmtId="0" fontId="11" fillId="0" borderId="10" xfId="4" applyFont="1" applyBorder="1" applyAlignment="1">
      <alignment horizontal="center" vertical="center"/>
    </xf>
    <xf numFmtId="164" fontId="11" fillId="0" borderId="10" xfId="4" applyNumberFormat="1" applyFont="1" applyBorder="1" applyAlignment="1">
      <alignment horizontal="center" vertical="center"/>
    </xf>
    <xf numFmtId="164" fontId="11" fillId="0" borderId="10" xfId="4" applyNumberFormat="1" applyFont="1" applyFill="1" applyBorder="1" applyAlignment="1">
      <alignment horizontal="center" vertical="center"/>
    </xf>
    <xf numFmtId="164" fontId="10" fillId="0" borderId="10" xfId="4" applyNumberFormat="1" applyFont="1" applyBorder="1" applyAlignment="1">
      <alignment horizontal="center" vertical="center"/>
    </xf>
    <xf numFmtId="164" fontId="10" fillId="0" borderId="10" xfId="4" applyNumberFormat="1" applyFont="1" applyFill="1" applyBorder="1" applyAlignment="1">
      <alignment horizontal="center" vertical="center"/>
    </xf>
    <xf numFmtId="0" fontId="10" fillId="0" borderId="10" xfId="4" applyFont="1" applyBorder="1" applyAlignment="1">
      <alignment wrapText="1"/>
    </xf>
    <xf numFmtId="0" fontId="1" fillId="0" borderId="0" xfId="4" applyAlignment="1">
      <alignment horizontal="center" vertical="center"/>
    </xf>
    <xf numFmtId="0" fontId="1" fillId="0" borderId="0" xfId="4" applyFill="1" applyAlignment="1">
      <alignment horizontal="center" vertical="center"/>
    </xf>
    <xf numFmtId="0" fontId="10" fillId="0" borderId="0" xfId="4" applyFont="1"/>
    <xf numFmtId="0" fontId="10" fillId="0" borderId="0" xfId="4" applyFont="1" applyFill="1"/>
    <xf numFmtId="0" fontId="15" fillId="0" borderId="0" xfId="4" applyFont="1"/>
    <xf numFmtId="0" fontId="1" fillId="4" borderId="0" xfId="4" applyFill="1"/>
    <xf numFmtId="0" fontId="42" fillId="0" borderId="0" xfId="4" applyFont="1"/>
    <xf numFmtId="0" fontId="14" fillId="0" borderId="10" xfId="4" applyFont="1" applyBorder="1" applyAlignment="1">
      <alignment horizontal="center" vertical="center"/>
    </xf>
    <xf numFmtId="0" fontId="14" fillId="0" borderId="10" xfId="4" applyFont="1" applyBorder="1" applyAlignment="1">
      <alignment horizontal="left" vertical="center" wrapText="1"/>
    </xf>
    <xf numFmtId="0" fontId="0" fillId="0" borderId="0" xfId="0" applyFill="1"/>
    <xf numFmtId="164" fontId="0" fillId="0" borderId="0" xfId="0" applyNumberFormat="1" applyFill="1"/>
    <xf numFmtId="0" fontId="6" fillId="0" borderId="0" xfId="0" applyFont="1" applyFill="1" applyAlignment="1">
      <alignment horizontal="left" vertical="center" wrapText="1"/>
    </xf>
    <xf numFmtId="164" fontId="10" fillId="0" borderId="7" xfId="0" applyNumberFormat="1" applyFont="1" applyFill="1" applyBorder="1" applyAlignment="1">
      <alignment horizontal="center" vertical="center" wrapText="1"/>
    </xf>
    <xf numFmtId="164" fontId="10" fillId="0" borderId="5" xfId="0" applyNumberFormat="1" applyFont="1" applyFill="1" applyBorder="1" applyAlignment="1">
      <alignment horizontal="center" vertical="center" wrapText="1"/>
    </xf>
    <xf numFmtId="0" fontId="10" fillId="0" borderId="3" xfId="0" applyFont="1" applyFill="1" applyBorder="1" applyAlignment="1">
      <alignment horizontal="center" vertical="center" wrapText="1"/>
    </xf>
    <xf numFmtId="1" fontId="10" fillId="0" borderId="3" xfId="0" applyNumberFormat="1" applyFont="1" applyFill="1" applyBorder="1" applyAlignment="1">
      <alignment horizontal="center" vertical="center" wrapText="1"/>
    </xf>
    <xf numFmtId="1" fontId="10" fillId="0" borderId="4" xfId="0" applyNumberFormat="1" applyFont="1" applyFill="1" applyBorder="1" applyAlignment="1">
      <alignment horizontal="center" vertical="center" wrapText="1"/>
    </xf>
    <xf numFmtId="0" fontId="18" fillId="0" borderId="3" xfId="0" applyFont="1" applyFill="1" applyBorder="1" applyAlignment="1">
      <alignment horizontal="left" vertical="center" wrapText="1"/>
    </xf>
    <xf numFmtId="49" fontId="11" fillId="0" borderId="3"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xf>
    <xf numFmtId="164" fontId="11" fillId="0" borderId="3" xfId="0" applyNumberFormat="1" applyFont="1" applyFill="1" applyBorder="1" applyAlignment="1">
      <alignment horizontal="center" vertical="center" wrapText="1"/>
    </xf>
    <xf numFmtId="164" fontId="11" fillId="0" borderId="4" xfId="0" applyNumberFormat="1" applyFont="1" applyFill="1" applyBorder="1" applyAlignment="1">
      <alignment horizontal="center" vertical="center" wrapText="1"/>
    </xf>
    <xf numFmtId="0" fontId="6" fillId="0" borderId="3" xfId="0" applyFont="1" applyFill="1" applyBorder="1" applyAlignment="1">
      <alignment horizontal="left" vertical="center" wrapText="1"/>
    </xf>
    <xf numFmtId="0" fontId="3" fillId="0" borderId="0" xfId="0" applyFont="1" applyFill="1"/>
    <xf numFmtId="0" fontId="19" fillId="0" borderId="3" xfId="0" applyFont="1" applyFill="1" applyBorder="1" applyAlignment="1">
      <alignment horizontal="left" vertical="center" wrapText="1"/>
    </xf>
    <xf numFmtId="0" fontId="6" fillId="0" borderId="0" xfId="0" applyFont="1" applyFill="1"/>
    <xf numFmtId="49" fontId="10" fillId="0" borderId="3" xfId="0" applyNumberFormat="1" applyFont="1" applyFill="1" applyBorder="1" applyAlignment="1">
      <alignment horizontal="center" vertical="center" wrapText="1"/>
    </xf>
    <xf numFmtId="164" fontId="10" fillId="0" borderId="3" xfId="0" applyNumberFormat="1" applyFont="1" applyFill="1" applyBorder="1" applyAlignment="1">
      <alignment horizontal="center" vertical="center" wrapText="1"/>
    </xf>
    <xf numFmtId="164" fontId="10" fillId="0" borderId="3" xfId="0" applyNumberFormat="1" applyFont="1" applyFill="1" applyBorder="1" applyAlignment="1">
      <alignment horizontal="center" vertical="center"/>
    </xf>
    <xf numFmtId="164" fontId="21" fillId="0" borderId="3" xfId="0" applyNumberFormat="1" applyFont="1" applyFill="1" applyBorder="1" applyAlignment="1">
      <alignment horizontal="center"/>
    </xf>
    <xf numFmtId="0" fontId="21" fillId="0" borderId="0" xfId="0" applyFont="1" applyFill="1"/>
    <xf numFmtId="0" fontId="24" fillId="0" borderId="3" xfId="0" applyFont="1" applyFill="1" applyBorder="1" applyAlignment="1">
      <alignment horizontal="left" vertical="center" wrapText="1"/>
    </xf>
    <xf numFmtId="0" fontId="11" fillId="0" borderId="3" xfId="0" applyFont="1" applyFill="1" applyBorder="1" applyAlignment="1">
      <alignment horizontal="center" vertical="center" wrapText="1"/>
    </xf>
    <xf numFmtId="164" fontId="11" fillId="0" borderId="3" xfId="0" applyNumberFormat="1" applyFont="1" applyFill="1" applyBorder="1" applyAlignment="1">
      <alignment vertical="center" wrapText="1"/>
    </xf>
    <xf numFmtId="164" fontId="10" fillId="0" borderId="4" xfId="0" applyNumberFormat="1" applyFont="1" applyFill="1" applyBorder="1" applyAlignment="1">
      <alignment horizontal="center" vertical="center" wrapText="1"/>
    </xf>
    <xf numFmtId="0" fontId="12" fillId="0" borderId="0" xfId="0" applyFont="1" applyFill="1"/>
    <xf numFmtId="164" fontId="10" fillId="0" borderId="3" xfId="0" applyNumberFormat="1" applyFont="1" applyFill="1" applyBorder="1" applyAlignment="1">
      <alignment vertical="center" wrapText="1"/>
    </xf>
    <xf numFmtId="0" fontId="10" fillId="0" borderId="3" xfId="0" applyFont="1" applyFill="1" applyBorder="1" applyAlignment="1">
      <alignment vertical="center" wrapText="1"/>
    </xf>
    <xf numFmtId="0" fontId="11" fillId="0" borderId="0" xfId="0" applyFont="1" applyFill="1" applyBorder="1" applyAlignment="1">
      <alignment horizontal="left" vertical="center" wrapText="1"/>
    </xf>
    <xf numFmtId="49" fontId="11" fillId="0" borderId="0" xfId="0" applyNumberFormat="1" applyFont="1" applyFill="1" applyBorder="1" applyAlignment="1">
      <alignment horizontal="center" vertical="center" wrapText="1"/>
    </xf>
    <xf numFmtId="164" fontId="11" fillId="0" borderId="0" xfId="0" applyNumberFormat="1" applyFont="1" applyFill="1" applyBorder="1" applyAlignment="1">
      <alignment horizontal="center" vertical="center" wrapText="1"/>
    </xf>
    <xf numFmtId="0" fontId="6" fillId="0" borderId="0" xfId="0" applyFont="1" applyFill="1" applyBorder="1" applyAlignment="1">
      <alignment horizontal="left" vertical="center" wrapText="1"/>
    </xf>
    <xf numFmtId="0" fontId="14" fillId="0" borderId="0" xfId="0" applyFont="1" applyFill="1" applyAlignment="1">
      <alignment horizontal="center" vertical="center" wrapText="1"/>
    </xf>
    <xf numFmtId="164" fontId="14" fillId="0" borderId="0" xfId="0" applyNumberFormat="1" applyFont="1" applyFill="1" applyAlignment="1">
      <alignment horizontal="center" vertical="center" wrapText="1"/>
    </xf>
    <xf numFmtId="0" fontId="14" fillId="0" borderId="0" xfId="0" applyFont="1" applyFill="1" applyAlignment="1">
      <alignment horizontal="center" vertical="center"/>
    </xf>
    <xf numFmtId="164" fontId="14" fillId="0" borderId="0" xfId="0" applyNumberFormat="1" applyFont="1" applyFill="1" applyAlignment="1">
      <alignment horizontal="center" vertical="center"/>
    </xf>
    <xf numFmtId="164" fontId="13" fillId="0" borderId="0" xfId="0" applyNumberFormat="1" applyFont="1" applyFill="1" applyAlignment="1">
      <alignment horizontal="center" vertical="center"/>
    </xf>
    <xf numFmtId="164" fontId="13" fillId="0" borderId="0" xfId="0" applyNumberFormat="1" applyFont="1" applyFill="1" applyBorder="1" applyAlignment="1">
      <alignment horizontal="center" vertical="center"/>
    </xf>
    <xf numFmtId="164" fontId="16" fillId="0" borderId="0" xfId="0" applyNumberFormat="1" applyFont="1" applyFill="1" applyAlignment="1">
      <alignment horizontal="center" vertical="center"/>
    </xf>
    <xf numFmtId="0" fontId="24" fillId="0" borderId="0" xfId="0" applyFont="1" applyFill="1" applyAlignment="1">
      <alignment horizontal="left" vertical="center" wrapText="1"/>
    </xf>
    <xf numFmtId="0" fontId="4" fillId="0" borderId="0" xfId="0" applyFont="1" applyFill="1"/>
    <xf numFmtId="0" fontId="13" fillId="0" borderId="10" xfId="4" applyFont="1" applyFill="1" applyBorder="1" applyAlignment="1">
      <alignment horizontal="center" vertical="center"/>
    </xf>
    <xf numFmtId="0" fontId="10" fillId="0" borderId="3" xfId="0" applyFont="1" applyBorder="1" applyAlignment="1">
      <alignment horizontal="left" vertical="center" wrapText="1"/>
    </xf>
    <xf numFmtId="0" fontId="11" fillId="0" borderId="3" xfId="0" applyFont="1" applyBorder="1" applyAlignment="1">
      <alignment horizontal="left" vertical="center"/>
    </xf>
    <xf numFmtId="0" fontId="16" fillId="0" borderId="0" xfId="0" applyFont="1" applyBorder="1" applyAlignment="1">
      <alignment horizontal="left" vertical="center"/>
    </xf>
    <xf numFmtId="164" fontId="16" fillId="0" borderId="0" xfId="0" applyNumberFormat="1" applyFont="1" applyBorder="1" applyAlignment="1">
      <alignment horizontal="right" vertical="center"/>
    </xf>
    <xf numFmtId="0" fontId="11" fillId="0" borderId="3" xfId="0" applyFont="1" applyBorder="1" applyAlignment="1">
      <alignment horizontal="left" vertical="center" wrapText="1"/>
    </xf>
    <xf numFmtId="0" fontId="11" fillId="0" borderId="3" xfId="0" applyFont="1" applyBorder="1" applyAlignment="1">
      <alignment horizontal="center" vertical="center" wrapText="1"/>
    </xf>
    <xf numFmtId="0" fontId="10"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9" fillId="0" borderId="0" xfId="0" applyFont="1" applyBorder="1" applyAlignment="1">
      <alignment horizontal="center"/>
    </xf>
    <xf numFmtId="164" fontId="10" fillId="0" borderId="3" xfId="0" applyNumberFormat="1" applyFont="1" applyBorder="1" applyAlignment="1">
      <alignment horizontal="center" vertical="center" wrapText="1"/>
    </xf>
    <xf numFmtId="164" fontId="10" fillId="0" borderId="4" xfId="0" applyNumberFormat="1" applyFont="1" applyBorder="1" applyAlignment="1">
      <alignment horizontal="center" vertical="center" wrapText="1"/>
    </xf>
    <xf numFmtId="0" fontId="7" fillId="0" borderId="2" xfId="0" applyFont="1" applyBorder="1" applyAlignment="1">
      <alignment horizontal="left" vertical="center"/>
    </xf>
    <xf numFmtId="0" fontId="5" fillId="0" borderId="2" xfId="0" applyFont="1" applyBorder="1" applyAlignment="1">
      <alignment horizontal="left"/>
    </xf>
    <xf numFmtId="0" fontId="8" fillId="0" borderId="1" xfId="0" applyFont="1" applyBorder="1" applyAlignment="1">
      <alignment horizontal="left"/>
    </xf>
    <xf numFmtId="0" fontId="4" fillId="0" borderId="0" xfId="0" applyFont="1" applyBorder="1" applyAlignment="1">
      <alignment horizontal="left" vertical="center"/>
    </xf>
    <xf numFmtId="0" fontId="0" fillId="0" borderId="0" xfId="0" applyFont="1" applyBorder="1" applyAlignment="1">
      <alignment horizontal="left" vertical="center"/>
    </xf>
    <xf numFmtId="0" fontId="7" fillId="0" borderId="0" xfId="0" applyFont="1" applyBorder="1" applyAlignment="1">
      <alignment horizontal="left" vertical="center"/>
    </xf>
    <xf numFmtId="0" fontId="7" fillId="0" borderId="1" xfId="0" applyFont="1" applyBorder="1" applyAlignment="1">
      <alignment horizontal="left" vertical="center"/>
    </xf>
    <xf numFmtId="0" fontId="3" fillId="0" borderId="0" xfId="0" applyFont="1" applyBorder="1" applyAlignment="1">
      <alignment horizontal="left" vertical="center"/>
    </xf>
    <xf numFmtId="0" fontId="13" fillId="0" borderId="0" xfId="0" applyFont="1" applyFill="1" applyBorder="1" applyAlignment="1">
      <alignment horizontal="center" vertical="center"/>
    </xf>
    <xf numFmtId="164" fontId="13" fillId="0" borderId="0" xfId="0" applyNumberFormat="1" applyFont="1" applyFill="1" applyBorder="1" applyAlignment="1">
      <alignment horizontal="center" vertical="center"/>
    </xf>
    <xf numFmtId="0" fontId="11" fillId="0" borderId="3"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3" xfId="0" applyFont="1" applyFill="1" applyBorder="1" applyAlignment="1">
      <alignment horizontal="left" vertical="top" wrapText="1"/>
    </xf>
    <xf numFmtId="0" fontId="22" fillId="0" borderId="3" xfId="0" applyFont="1" applyFill="1" applyBorder="1" applyAlignment="1">
      <alignment horizontal="left" vertical="center" wrapText="1"/>
    </xf>
    <xf numFmtId="0" fontId="10" fillId="0" borderId="3" xfId="0" applyFont="1" applyFill="1" applyBorder="1" applyAlignment="1">
      <alignment vertical="center" wrapText="1"/>
    </xf>
    <xf numFmtId="0" fontId="18" fillId="0" borderId="3" xfId="0" applyFont="1" applyFill="1" applyBorder="1" applyAlignment="1">
      <alignment horizontal="left" vertical="center" wrapText="1"/>
    </xf>
    <xf numFmtId="0" fontId="10" fillId="0" borderId="3" xfId="0" applyFont="1" applyFill="1" applyBorder="1" applyAlignment="1">
      <alignment horizontal="center" vertical="center" wrapText="1"/>
    </xf>
    <xf numFmtId="164" fontId="10" fillId="0" borderId="3" xfId="0" applyNumberFormat="1" applyFont="1" applyFill="1" applyBorder="1" applyAlignment="1">
      <alignment horizontal="center" vertical="center" wrapText="1"/>
    </xf>
    <xf numFmtId="0" fontId="3" fillId="0" borderId="3" xfId="0" applyFont="1" applyBorder="1" applyAlignment="1">
      <alignment horizontal="left" wrapText="1"/>
    </xf>
    <xf numFmtId="0" fontId="21" fillId="0" borderId="3" xfId="0" applyFont="1" applyBorder="1" applyAlignment="1">
      <alignment horizontal="left" wrapText="1"/>
    </xf>
    <xf numFmtId="0" fontId="0" fillId="0" borderId="0" xfId="0" applyBorder="1" applyAlignment="1">
      <alignment horizontal="left" wrapText="1"/>
    </xf>
    <xf numFmtId="0" fontId="25" fillId="0" borderId="0" xfId="0" applyFont="1" applyBorder="1" applyAlignment="1"/>
    <xf numFmtId="0" fontId="0" fillId="0" borderId="0" xfId="0"/>
    <xf numFmtId="0" fontId="12" fillId="0" borderId="3" xfId="0" applyFont="1" applyBorder="1" applyAlignment="1">
      <alignment horizontal="left" wrapText="1"/>
    </xf>
    <xf numFmtId="0" fontId="12" fillId="0" borderId="3" xfId="0" applyFont="1" applyBorder="1" applyAlignment="1">
      <alignment horizontal="left"/>
    </xf>
    <xf numFmtId="0" fontId="21" fillId="0" borderId="3" xfId="0" applyFont="1" applyBorder="1" applyAlignment="1">
      <alignment horizontal="left" vertical="center"/>
    </xf>
    <xf numFmtId="0" fontId="13" fillId="0" borderId="0" xfId="0" applyFont="1" applyBorder="1" applyAlignment="1">
      <alignment horizontal="center" vertical="center"/>
    </xf>
    <xf numFmtId="0" fontId="14" fillId="0" borderId="3" xfId="0" applyFont="1" applyBorder="1" applyAlignment="1">
      <alignment horizontal="center" vertical="center" wrapText="1"/>
    </xf>
    <xf numFmtId="0" fontId="14" fillId="0" borderId="0" xfId="0" applyFont="1" applyBorder="1" applyAlignment="1">
      <alignment horizontal="center" vertical="center" wrapText="1"/>
    </xf>
    <xf numFmtId="0" fontId="26" fillId="0" borderId="0" xfId="0" applyFont="1" applyBorder="1" applyAlignment="1">
      <alignment horizontal="center" vertical="center" wrapText="1"/>
    </xf>
    <xf numFmtId="0" fontId="13" fillId="0" borderId="0" xfId="0" applyFont="1" applyBorder="1" applyAlignment="1">
      <alignment horizontal="left" vertical="center" wrapText="1"/>
    </xf>
    <xf numFmtId="0" fontId="13" fillId="0" borderId="0" xfId="0" applyFont="1" applyBorder="1" applyAlignment="1">
      <alignment horizontal="center" vertical="center" wrapText="1"/>
    </xf>
    <xf numFmtId="0" fontId="10" fillId="0" borderId="3" xfId="0" applyFont="1" applyBorder="1" applyAlignment="1">
      <alignment horizontal="right" vertical="center" wrapText="1"/>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10" fillId="0" borderId="8" xfId="0" applyFont="1" applyBorder="1" applyAlignment="1">
      <alignment horizontal="left" vertical="center" wrapText="1"/>
    </xf>
    <xf numFmtId="0" fontId="11" fillId="0" borderId="4" xfId="0" applyFont="1" applyBorder="1" applyAlignment="1">
      <alignment horizontal="left" vertical="center" wrapText="1"/>
    </xf>
    <xf numFmtId="0" fontId="10" fillId="0" borderId="5" xfId="0" applyFont="1" applyBorder="1" applyAlignment="1">
      <alignment horizontal="center" vertical="center" wrapText="1"/>
    </xf>
    <xf numFmtId="0" fontId="13" fillId="0" borderId="0" xfId="0" applyFont="1" applyBorder="1" applyAlignment="1">
      <alignment horizontal="center" wrapText="1"/>
    </xf>
    <xf numFmtId="0" fontId="13" fillId="0" borderId="3" xfId="0" applyFont="1" applyBorder="1" applyAlignment="1">
      <alignment horizontal="center" wrapText="1"/>
    </xf>
    <xf numFmtId="0" fontId="10" fillId="0" borderId="3" xfId="0" applyFont="1" applyBorder="1" applyAlignment="1">
      <alignment horizontal="center" wrapText="1"/>
    </xf>
    <xf numFmtId="0" fontId="0" fillId="0" borderId="0" xfId="0" applyBorder="1" applyAlignment="1">
      <alignment horizontal="center" vertical="center" wrapText="1"/>
    </xf>
    <xf numFmtId="0" fontId="9" fillId="0" borderId="1" xfId="0" applyFont="1" applyBorder="1" applyAlignment="1">
      <alignment horizontal="center"/>
    </xf>
    <xf numFmtId="0" fontId="14" fillId="0" borderId="0" xfId="0" applyFont="1" applyBorder="1" applyAlignment="1">
      <alignment horizontal="center"/>
    </xf>
    <xf numFmtId="0" fontId="31" fillId="0" borderId="0" xfId="0" applyFont="1" applyBorder="1" applyAlignment="1">
      <alignment horizontal="center" vertical="center" wrapText="1"/>
    </xf>
    <xf numFmtId="3" fontId="33" fillId="0" borderId="10" xfId="2" applyNumberFormat="1" applyFont="1" applyFill="1" applyBorder="1" applyAlignment="1">
      <alignment horizontal="center" vertical="center" wrapText="1"/>
    </xf>
    <xf numFmtId="0" fontId="33" fillId="0" borderId="10" xfId="2" applyFont="1" applyFill="1" applyBorder="1" applyAlignment="1">
      <alignment horizontal="left" vertical="center" wrapText="1"/>
    </xf>
    <xf numFmtId="0" fontId="33" fillId="0" borderId="10" xfId="2" applyFont="1" applyFill="1" applyBorder="1" applyAlignment="1">
      <alignment horizontal="center" vertical="center"/>
    </xf>
    <xf numFmtId="0" fontId="33" fillId="0" borderId="10" xfId="2" applyFont="1" applyFill="1" applyBorder="1" applyAlignment="1">
      <alignment horizontal="center" vertical="center" wrapText="1"/>
    </xf>
    <xf numFmtId="0" fontId="35" fillId="0" borderId="0" xfId="2" applyFont="1" applyFill="1" applyBorder="1" applyAlignment="1">
      <alignment vertical="center"/>
    </xf>
    <xf numFmtId="0" fontId="33" fillId="0" borderId="10" xfId="2" applyNumberFormat="1" applyFont="1" applyFill="1" applyBorder="1" applyAlignment="1">
      <alignment horizontal="center" vertical="center" wrapText="1"/>
    </xf>
    <xf numFmtId="49" fontId="33" fillId="0" borderId="10" xfId="2" applyNumberFormat="1" applyFont="1" applyFill="1" applyBorder="1" applyAlignment="1">
      <alignment horizontal="left" vertical="center" wrapText="1"/>
    </xf>
    <xf numFmtId="165" fontId="33" fillId="0" borderId="10" xfId="2" applyNumberFormat="1" applyFont="1" applyFill="1" applyBorder="1" applyAlignment="1">
      <alignment horizontal="center" vertical="center" wrapText="1"/>
    </xf>
    <xf numFmtId="49" fontId="33" fillId="0" borderId="10" xfId="2" applyNumberFormat="1" applyFont="1" applyFill="1" applyBorder="1" applyAlignment="1">
      <alignment horizontal="center" vertical="center" wrapText="1"/>
    </xf>
    <xf numFmtId="0" fontId="36" fillId="0" borderId="0" xfId="2" applyFont="1" applyFill="1" applyBorder="1" applyAlignment="1">
      <alignment horizontal="center" vertical="center" textRotation="180"/>
    </xf>
    <xf numFmtId="0" fontId="33" fillId="0" borderId="10" xfId="2" applyFont="1" applyFill="1" applyBorder="1" applyAlignment="1">
      <alignment horizontal="left" vertical="center"/>
    </xf>
    <xf numFmtId="49" fontId="33" fillId="0" borderId="12" xfId="2" applyNumberFormat="1" applyFont="1" applyFill="1" applyBorder="1" applyAlignment="1">
      <alignment horizontal="center" vertical="center" wrapText="1"/>
    </xf>
    <xf numFmtId="49" fontId="33" fillId="0" borderId="13" xfId="2" applyNumberFormat="1" applyFont="1" applyFill="1" applyBorder="1" applyAlignment="1">
      <alignment horizontal="right" vertical="center" wrapText="1"/>
    </xf>
    <xf numFmtId="49" fontId="33" fillId="0" borderId="0" xfId="2" applyNumberFormat="1" applyFont="1" applyFill="1" applyBorder="1" applyAlignment="1">
      <alignment horizontal="right" vertical="center" wrapText="1"/>
    </xf>
    <xf numFmtId="0" fontId="33" fillId="0" borderId="0" xfId="2" applyFont="1" applyFill="1" applyBorder="1" applyAlignment="1">
      <alignment horizontal="justify" vertical="center" wrapText="1" shrinkToFit="1"/>
    </xf>
    <xf numFmtId="0" fontId="33" fillId="0" borderId="12" xfId="2" applyFont="1" applyFill="1" applyBorder="1" applyAlignment="1">
      <alignment horizontal="center" vertical="center"/>
    </xf>
    <xf numFmtId="1" fontId="33" fillId="0" borderId="10" xfId="2" applyNumberFormat="1" applyFont="1" applyFill="1" applyBorder="1" applyAlignment="1">
      <alignment horizontal="center" vertical="center" wrapText="1"/>
    </xf>
    <xf numFmtId="1" fontId="35" fillId="0" borderId="10" xfId="2" applyNumberFormat="1" applyFont="1" applyFill="1" applyBorder="1" applyAlignment="1">
      <alignment horizontal="center" vertical="center" wrapText="1"/>
    </xf>
    <xf numFmtId="3" fontId="35" fillId="0" borderId="10" xfId="2" applyNumberFormat="1" applyFont="1" applyFill="1" applyBorder="1" applyAlignment="1">
      <alignment horizontal="center" vertical="center" wrapText="1"/>
    </xf>
    <xf numFmtId="165" fontId="35" fillId="0" borderId="10" xfId="2" applyNumberFormat="1" applyFont="1" applyFill="1" applyBorder="1" applyAlignment="1">
      <alignment horizontal="center" vertical="center" wrapText="1"/>
    </xf>
    <xf numFmtId="164" fontId="33" fillId="0" borderId="10" xfId="2" applyNumberFormat="1" applyFont="1" applyFill="1" applyBorder="1" applyAlignment="1">
      <alignment horizontal="center" vertical="center" wrapText="1"/>
    </xf>
    <xf numFmtId="164" fontId="33" fillId="0" borderId="11" xfId="2" applyNumberFormat="1" applyFont="1" applyFill="1" applyBorder="1" applyAlignment="1">
      <alignment horizontal="center" vertical="center" wrapText="1"/>
    </xf>
    <xf numFmtId="164" fontId="35" fillId="0" borderId="10" xfId="2" applyNumberFormat="1" applyFont="1" applyFill="1" applyBorder="1" applyAlignment="1">
      <alignment horizontal="center" vertical="center" wrapText="1"/>
    </xf>
    <xf numFmtId="0" fontId="33" fillId="0" borderId="0" xfId="2" applyFont="1" applyFill="1" applyBorder="1" applyAlignment="1">
      <alignment horizontal="right" vertical="center" wrapText="1"/>
    </xf>
    <xf numFmtId="0" fontId="35" fillId="0" borderId="0" xfId="2" applyFont="1" applyFill="1" applyBorder="1" applyAlignment="1">
      <alignment horizontal="center" vertical="center"/>
    </xf>
    <xf numFmtId="0" fontId="35" fillId="0" borderId="10" xfId="2" applyFont="1" applyFill="1" applyBorder="1" applyAlignment="1">
      <alignment horizontal="center" vertical="center" wrapText="1"/>
    </xf>
    <xf numFmtId="0" fontId="14" fillId="0" borderId="0" xfId="2" applyFont="1" applyFill="1" applyBorder="1" applyAlignment="1">
      <alignment horizontal="center" vertical="center"/>
    </xf>
    <xf numFmtId="0" fontId="33" fillId="0" borderId="0" xfId="2" applyFont="1" applyFill="1" applyBorder="1" applyAlignment="1">
      <alignment vertical="center"/>
    </xf>
    <xf numFmtId="167" fontId="33" fillId="0" borderId="10" xfId="2" applyNumberFormat="1" applyFont="1" applyFill="1" applyBorder="1" applyAlignment="1">
      <alignment horizontal="center" vertical="center" wrapText="1"/>
    </xf>
    <xf numFmtId="3" fontId="33" fillId="0" borderId="10" xfId="2" applyNumberFormat="1" applyFont="1" applyFill="1" applyBorder="1" applyAlignment="1">
      <alignment horizontal="left" vertical="center" wrapText="1"/>
    </xf>
    <xf numFmtId="167" fontId="33" fillId="0" borderId="10" xfId="2" applyNumberFormat="1" applyFont="1" applyFill="1" applyBorder="1" applyAlignment="1">
      <alignment horizontal="right" vertical="center" wrapText="1"/>
    </xf>
    <xf numFmtId="49" fontId="14" fillId="0" borderId="10" xfId="2" applyNumberFormat="1" applyFont="1" applyFill="1" applyBorder="1" applyAlignment="1">
      <alignment vertical="center" wrapText="1"/>
    </xf>
    <xf numFmtId="0" fontId="35" fillId="0" borderId="0" xfId="2" applyFont="1" applyFill="1" applyBorder="1" applyAlignment="1">
      <alignment horizontal="left" vertical="center" wrapText="1"/>
    </xf>
    <xf numFmtId="49" fontId="14" fillId="0" borderId="10" xfId="2" applyNumberFormat="1" applyFont="1" applyFill="1" applyBorder="1" applyAlignment="1">
      <alignment horizontal="left" vertical="center" wrapText="1"/>
    </xf>
    <xf numFmtId="167" fontId="33" fillId="0" borderId="10" xfId="2" applyNumberFormat="1" applyFont="1" applyFill="1" applyBorder="1" applyAlignment="1">
      <alignment vertical="center" wrapText="1"/>
    </xf>
    <xf numFmtId="0" fontId="14" fillId="0" borderId="10" xfId="2" applyFont="1" applyFill="1" applyBorder="1" applyAlignment="1">
      <alignment horizontal="left"/>
    </xf>
    <xf numFmtId="167" fontId="33" fillId="0" borderId="12" xfId="2" applyNumberFormat="1" applyFont="1" applyFill="1" applyBorder="1" applyAlignment="1">
      <alignment horizontal="center" vertical="center" wrapText="1"/>
    </xf>
    <xf numFmtId="167" fontId="33" fillId="0" borderId="10" xfId="2" applyNumberFormat="1" applyFont="1" applyFill="1" applyBorder="1" applyAlignment="1">
      <alignment horizontal="center" vertical="center"/>
    </xf>
    <xf numFmtId="49" fontId="35" fillId="0" borderId="10" xfId="2" applyNumberFormat="1" applyFont="1" applyFill="1" applyBorder="1" applyAlignment="1">
      <alignment horizontal="left" vertical="center" wrapText="1"/>
    </xf>
    <xf numFmtId="167" fontId="35" fillId="0" borderId="10" xfId="2" applyNumberFormat="1" applyFont="1" applyFill="1" applyBorder="1" applyAlignment="1">
      <alignment horizontal="center" vertical="center" wrapText="1"/>
    </xf>
    <xf numFmtId="0" fontId="40" fillId="0" borderId="17" xfId="2" applyFont="1" applyBorder="1" applyAlignment="1">
      <alignment horizontal="left" vertical="center" wrapText="1"/>
    </xf>
    <xf numFmtId="164" fontId="41" fillId="0" borderId="0" xfId="2" applyNumberFormat="1" applyFont="1" applyBorder="1" applyAlignment="1">
      <alignment horizontal="center" vertical="center" wrapText="1"/>
    </xf>
    <xf numFmtId="49" fontId="33" fillId="0" borderId="10" xfId="2" applyNumberFormat="1" applyFont="1" applyFill="1" applyBorder="1" applyAlignment="1">
      <alignment vertical="center" wrapText="1"/>
    </xf>
    <xf numFmtId="169" fontId="33" fillId="0" borderId="10" xfId="2" applyNumberFormat="1" applyFont="1" applyFill="1" applyBorder="1" applyAlignment="1">
      <alignment horizontal="center" vertical="center" wrapText="1"/>
    </xf>
    <xf numFmtId="0" fontId="10" fillId="0" borderId="10" xfId="2" applyFont="1" applyFill="1" applyBorder="1" applyAlignment="1">
      <alignment horizontal="center" vertical="center" wrapText="1"/>
    </xf>
    <xf numFmtId="0" fontId="10" fillId="0" borderId="10" xfId="3" applyFont="1" applyFill="1" applyBorder="1" applyAlignment="1">
      <alignment horizontal="center" vertical="center" wrapText="1"/>
    </xf>
    <xf numFmtId="49" fontId="10" fillId="0" borderId="10" xfId="2" applyNumberFormat="1" applyFont="1" applyFill="1" applyBorder="1" applyAlignment="1">
      <alignment horizontal="center" vertical="center" wrapText="1"/>
    </xf>
    <xf numFmtId="0" fontId="15" fillId="0" borderId="10" xfId="2" applyFont="1" applyFill="1" applyBorder="1" applyAlignment="1">
      <alignment horizontal="center" vertical="center" wrapText="1"/>
    </xf>
    <xf numFmtId="0" fontId="33" fillId="0" borderId="10" xfId="3" applyFont="1" applyFill="1" applyBorder="1" applyAlignment="1">
      <alignment horizontal="center" vertical="center" wrapText="1"/>
    </xf>
    <xf numFmtId="0" fontId="33" fillId="0" borderId="10" xfId="2" applyFont="1" applyFill="1" applyBorder="1" applyAlignment="1">
      <alignment horizontal="center" vertical="center" wrapText="1" shrinkToFit="1"/>
    </xf>
    <xf numFmtId="0" fontId="14" fillId="0" borderId="10" xfId="2" applyFont="1" applyFill="1" applyBorder="1" applyAlignment="1">
      <alignment horizontal="center" vertical="center" wrapText="1"/>
    </xf>
    <xf numFmtId="0" fontId="15" fillId="0" borderId="10" xfId="2" applyFont="1" applyFill="1" applyBorder="1" applyAlignment="1">
      <alignment horizontal="center" vertical="center"/>
    </xf>
    <xf numFmtId="0" fontId="14" fillId="0" borderId="10" xfId="2" applyFont="1" applyFill="1" applyBorder="1" applyAlignment="1">
      <alignment horizontal="center" vertical="center" textRotation="90" wrapText="1"/>
    </xf>
    <xf numFmtId="0" fontId="33" fillId="0" borderId="0" xfId="2" applyFont="1" applyFill="1" applyAlignment="1">
      <alignment vertical="center"/>
    </xf>
    <xf numFmtId="4" fontId="33" fillId="0" borderId="10" xfId="2" applyNumberFormat="1" applyFont="1" applyFill="1" applyBorder="1" applyAlignment="1">
      <alignment horizontal="center" vertical="center" wrapText="1"/>
    </xf>
    <xf numFmtId="3" fontId="35" fillId="0" borderId="10" xfId="2" applyNumberFormat="1" applyFont="1" applyFill="1" applyBorder="1" applyAlignment="1">
      <alignment horizontal="left" vertical="center" wrapText="1"/>
    </xf>
    <xf numFmtId="4" fontId="35" fillId="0" borderId="10" xfId="2" applyNumberFormat="1" applyFont="1" applyFill="1" applyBorder="1" applyAlignment="1">
      <alignment horizontal="center" vertical="center" wrapText="1"/>
    </xf>
    <xf numFmtId="0" fontId="14" fillId="0" borderId="10" xfId="2" applyNumberFormat="1" applyFont="1" applyBorder="1" applyAlignment="1">
      <alignment horizontal="left" vertical="center" wrapText="1" shrinkToFit="1"/>
    </xf>
    <xf numFmtId="0" fontId="33" fillId="0" borderId="0" xfId="2" applyFont="1" applyFill="1" applyBorder="1" applyAlignment="1">
      <alignment horizontal="left" vertical="center"/>
    </xf>
    <xf numFmtId="0" fontId="33" fillId="0" borderId="0" xfId="2" applyFont="1" applyFill="1" applyBorder="1" applyAlignment="1">
      <alignment horizontal="center" vertical="center"/>
    </xf>
    <xf numFmtId="0" fontId="14" fillId="0" borderId="10" xfId="2" applyFont="1" applyBorder="1" applyAlignment="1">
      <alignment horizontal="left" vertical="center" wrapText="1"/>
    </xf>
    <xf numFmtId="169" fontId="33" fillId="0" borderId="12" xfId="2" applyNumberFormat="1" applyFont="1" applyFill="1" applyBorder="1" applyAlignment="1">
      <alignment horizontal="center" vertical="center" wrapText="1"/>
    </xf>
    <xf numFmtId="49" fontId="14" fillId="0" borderId="10" xfId="2" applyNumberFormat="1" applyFont="1" applyBorder="1" applyAlignment="1">
      <alignment horizontal="left" vertical="center" wrapText="1"/>
    </xf>
    <xf numFmtId="4" fontId="35" fillId="0" borderId="12" xfId="2" applyNumberFormat="1" applyFont="1" applyFill="1" applyBorder="1" applyAlignment="1">
      <alignment horizontal="center" vertical="center" wrapText="1"/>
    </xf>
    <xf numFmtId="169" fontId="35" fillId="0" borderId="12" xfId="2" applyNumberFormat="1" applyFont="1" applyFill="1" applyBorder="1" applyAlignment="1">
      <alignment horizontal="center" vertical="center" wrapText="1"/>
    </xf>
    <xf numFmtId="0" fontId="14" fillId="0" borderId="10" xfId="2" applyFont="1" applyFill="1" applyBorder="1" applyAlignment="1">
      <alignment horizontal="left" vertical="center" wrapText="1"/>
    </xf>
    <xf numFmtId="49" fontId="14" fillId="0" borderId="12" xfId="2" applyNumberFormat="1" applyFont="1" applyBorder="1" applyAlignment="1">
      <alignment horizontal="left" vertical="center" wrapText="1"/>
    </xf>
    <xf numFmtId="0" fontId="14" fillId="0" borderId="12" xfId="2" applyNumberFormat="1" applyFont="1" applyBorder="1" applyAlignment="1">
      <alignment horizontal="left" vertical="center" wrapText="1"/>
    </xf>
    <xf numFmtId="0" fontId="14" fillId="0" borderId="10" xfId="2" applyNumberFormat="1" applyFont="1" applyFill="1" applyBorder="1" applyAlignment="1">
      <alignment horizontal="left" vertical="center" wrapText="1"/>
    </xf>
    <xf numFmtId="169" fontId="35" fillId="0" borderId="10" xfId="2" applyNumberFormat="1" applyFont="1" applyFill="1" applyBorder="1" applyAlignment="1">
      <alignment horizontal="center" vertical="center" wrapText="1"/>
    </xf>
    <xf numFmtId="0" fontId="33" fillId="0" borderId="12" xfId="2" applyFont="1" applyFill="1" applyBorder="1" applyAlignment="1">
      <alignment horizontal="center" vertical="center" wrapText="1"/>
    </xf>
    <xf numFmtId="0" fontId="14" fillId="0" borderId="15" xfId="2" applyFont="1" applyFill="1" applyBorder="1" applyAlignment="1">
      <alignment horizontal="center" vertical="center" wrapText="1"/>
    </xf>
    <xf numFmtId="0" fontId="38" fillId="0" borderId="16" xfId="2" applyFont="1" applyFill="1" applyBorder="1" applyAlignment="1">
      <alignment horizontal="center" vertical="center" wrapText="1"/>
    </xf>
    <xf numFmtId="4" fontId="33" fillId="0" borderId="12" xfId="2" applyNumberFormat="1" applyFont="1" applyFill="1" applyBorder="1" applyAlignment="1">
      <alignment horizontal="center" vertical="center" wrapText="1"/>
    </xf>
    <xf numFmtId="1" fontId="14" fillId="0" borderId="10" xfId="2" applyNumberFormat="1" applyFont="1" applyFill="1" applyBorder="1" applyAlignment="1">
      <alignment horizontal="center" vertical="center" wrapText="1"/>
    </xf>
    <xf numFmtId="168" fontId="14" fillId="0" borderId="10" xfId="2" applyNumberFormat="1" applyFont="1" applyFill="1" applyBorder="1" applyAlignment="1">
      <alignment horizontal="center" vertical="center" wrapText="1"/>
    </xf>
    <xf numFmtId="169" fontId="14" fillId="0" borderId="10" xfId="2" applyNumberFormat="1" applyFont="1" applyFill="1" applyBorder="1" applyAlignment="1">
      <alignment horizontal="center" vertical="center" wrapText="1"/>
    </xf>
    <xf numFmtId="0" fontId="15" fillId="0" borderId="10" xfId="2" applyFont="1" applyFill="1" applyBorder="1" applyAlignment="1">
      <alignment horizontal="center" vertical="center" wrapText="1" shrinkToFit="1"/>
    </xf>
    <xf numFmtId="0" fontId="14" fillId="0" borderId="10" xfId="2" applyFont="1" applyFill="1" applyBorder="1" applyAlignment="1">
      <alignment horizontal="center" vertical="center"/>
    </xf>
    <xf numFmtId="167" fontId="14" fillId="0" borderId="10" xfId="2" applyNumberFormat="1" applyFont="1" applyFill="1" applyBorder="1" applyAlignment="1">
      <alignment horizontal="center" vertical="center" wrapText="1"/>
    </xf>
    <xf numFmtId="0" fontId="10" fillId="0" borderId="10" xfId="2" applyFont="1" applyFill="1" applyBorder="1" applyAlignment="1">
      <alignment horizontal="center" vertical="center"/>
    </xf>
    <xf numFmtId="0" fontId="14" fillId="0" borderId="0" xfId="4" applyFont="1" applyBorder="1" applyAlignment="1">
      <alignment horizontal="center" vertical="center" textRotation="180"/>
    </xf>
    <xf numFmtId="0" fontId="42" fillId="0" borderId="0" xfId="4" applyFont="1"/>
    <xf numFmtId="0" fontId="13" fillId="0" borderId="10" xfId="4" applyFont="1" applyBorder="1" applyAlignment="1">
      <alignment horizontal="center"/>
    </xf>
    <xf numFmtId="0" fontId="14" fillId="0" borderId="10" xfId="4" applyFont="1" applyBorder="1" applyAlignment="1">
      <alignment horizontal="center" vertical="center"/>
    </xf>
    <xf numFmtId="0" fontId="14" fillId="0" borderId="10" xfId="4" applyFont="1" applyBorder="1" applyAlignment="1">
      <alignment horizontal="center" vertical="center" wrapText="1"/>
    </xf>
    <xf numFmtId="0" fontId="13" fillId="0" borderId="10" xfId="4" applyFont="1" applyBorder="1" applyAlignment="1">
      <alignment horizontal="center" vertical="center"/>
    </xf>
    <xf numFmtId="0" fontId="14" fillId="0" borderId="10" xfId="4" applyFont="1" applyFill="1" applyBorder="1" applyAlignment="1">
      <alignment horizontal="center" vertical="center" wrapText="1"/>
    </xf>
    <xf numFmtId="0" fontId="14" fillId="0" borderId="10" xfId="4" applyFont="1" applyBorder="1" applyAlignment="1">
      <alignment horizontal="center" vertical="top" wrapText="1"/>
    </xf>
    <xf numFmtId="0" fontId="14" fillId="0" borderId="10" xfId="4" applyFont="1" applyBorder="1" applyAlignment="1">
      <alignment horizontal="center" wrapText="1"/>
    </xf>
    <xf numFmtId="0" fontId="14" fillId="0" borderId="10" xfId="4" applyFont="1" applyBorder="1" applyAlignment="1">
      <alignment horizontal="left" vertical="center" wrapText="1"/>
    </xf>
    <xf numFmtId="0" fontId="13" fillId="0" borderId="10" xfId="4" applyFont="1" applyBorder="1" applyAlignment="1">
      <alignment horizontal="center" vertical="center" wrapText="1"/>
    </xf>
    <xf numFmtId="0" fontId="13" fillId="0" borderId="0" xfId="4" applyFont="1" applyBorder="1" applyAlignment="1">
      <alignment horizontal="center"/>
    </xf>
    <xf numFmtId="0" fontId="45" fillId="0" borderId="0" xfId="0" applyFont="1" applyFill="1" applyBorder="1" applyAlignment="1">
      <alignment horizontal="left" vertical="center"/>
    </xf>
    <xf numFmtId="0" fontId="7" fillId="0" borderId="0" xfId="0" applyFont="1" applyFill="1" applyBorder="1" applyAlignment="1">
      <alignment horizontal="left" vertical="center"/>
    </xf>
  </cellXfs>
  <cellStyles count="5">
    <cellStyle name="Обычный" xfId="0" builtinId="0"/>
    <cellStyle name="Обычный 2" xfId="2"/>
    <cellStyle name="Обычный 2 2" xfId="3"/>
    <cellStyle name="Обычный 3" xfId="4"/>
    <cellStyle name="Пояснение" xfId="1" builtinId="53" customBuiltin="1"/>
  </cellStyles>
  <dxfs count="0"/>
  <tableStyles count="0" defaultTableStyle="TableStyleMedium2" defaultPivotStyle="PivotStyleLight16"/>
  <colors>
    <indexedColors>
      <rgbColor rgb="FF000000"/>
      <rgbColor rgb="FFFFFFFF"/>
      <rgbColor rgb="FFCC0000"/>
      <rgbColor rgb="FF00FF00"/>
      <rgbColor rgb="FF0000FF"/>
      <rgbColor rgb="FFFFFF00"/>
      <rgbColor rgb="FFFF00FF"/>
      <rgbColor rgb="FF00FFFF"/>
      <rgbColor rgb="FF800000"/>
      <rgbColor rgb="FF006600"/>
      <rgbColor rgb="FF00000A"/>
      <rgbColor rgb="FF996600"/>
      <rgbColor rgb="FF800080"/>
      <rgbColor rgb="FF008080"/>
      <rgbColor rgb="FFC0C0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CC"/>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externalLink" Target="externalLinks/externalLink11.xml"/><Relationship Id="rId39" Type="http://schemas.openxmlformats.org/officeDocument/2006/relationships/externalLink" Target="externalLinks/externalLink24.xml"/><Relationship Id="rId3" Type="http://schemas.openxmlformats.org/officeDocument/2006/relationships/worksheet" Target="worksheets/sheet3.xml"/><Relationship Id="rId21" Type="http://schemas.openxmlformats.org/officeDocument/2006/relationships/externalLink" Target="externalLinks/externalLink6.xml"/><Relationship Id="rId34" Type="http://schemas.openxmlformats.org/officeDocument/2006/relationships/externalLink" Target="externalLinks/externalLink19.xml"/><Relationship Id="rId42" Type="http://schemas.openxmlformats.org/officeDocument/2006/relationships/externalLink" Target="externalLinks/externalLink27.xml"/><Relationship Id="rId47" Type="http://schemas.openxmlformats.org/officeDocument/2006/relationships/externalLink" Target="externalLinks/externalLink32.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externalLink" Target="externalLinks/externalLink10.xml"/><Relationship Id="rId33" Type="http://schemas.openxmlformats.org/officeDocument/2006/relationships/externalLink" Target="externalLinks/externalLink18.xml"/><Relationship Id="rId38" Type="http://schemas.openxmlformats.org/officeDocument/2006/relationships/externalLink" Target="externalLinks/externalLink23.xml"/><Relationship Id="rId46" Type="http://schemas.openxmlformats.org/officeDocument/2006/relationships/externalLink" Target="externalLinks/externalLink3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29" Type="http://schemas.openxmlformats.org/officeDocument/2006/relationships/externalLink" Target="externalLinks/externalLink14.xml"/><Relationship Id="rId41" Type="http://schemas.openxmlformats.org/officeDocument/2006/relationships/externalLink" Target="externalLinks/externalLink2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9.xml"/><Relationship Id="rId32" Type="http://schemas.openxmlformats.org/officeDocument/2006/relationships/externalLink" Target="externalLinks/externalLink17.xml"/><Relationship Id="rId37" Type="http://schemas.openxmlformats.org/officeDocument/2006/relationships/externalLink" Target="externalLinks/externalLink22.xml"/><Relationship Id="rId40" Type="http://schemas.openxmlformats.org/officeDocument/2006/relationships/externalLink" Target="externalLinks/externalLink25.xml"/><Relationship Id="rId45" Type="http://schemas.openxmlformats.org/officeDocument/2006/relationships/externalLink" Target="externalLinks/externalLink3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externalLink" Target="externalLinks/externalLink13.xml"/><Relationship Id="rId36" Type="http://schemas.openxmlformats.org/officeDocument/2006/relationships/externalLink" Target="externalLinks/externalLink21.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4.xml"/><Relationship Id="rId31" Type="http://schemas.openxmlformats.org/officeDocument/2006/relationships/externalLink" Target="externalLinks/externalLink16.xml"/><Relationship Id="rId44" Type="http://schemas.openxmlformats.org/officeDocument/2006/relationships/externalLink" Target="externalLinks/externalLink2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externalLink" Target="externalLinks/externalLink12.xml"/><Relationship Id="rId30" Type="http://schemas.openxmlformats.org/officeDocument/2006/relationships/externalLink" Target="externalLinks/externalLink15.xml"/><Relationship Id="rId35" Type="http://schemas.openxmlformats.org/officeDocument/2006/relationships/externalLink" Target="externalLinks/externalLink20.xml"/><Relationship Id="rId43" Type="http://schemas.openxmlformats.org/officeDocument/2006/relationships/externalLink" Target="externalLinks/externalLink28.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File1\aaaa\2007%20finplan\DOCUME~1\SINKEV~1\LOCALS~1\Temp\Rar$DI00.781\Dept\Plan\Exchange\_________________________Plan_ZP\!_&#1055;&#1077;&#1095;&#1072;&#1090;&#1100;\&#1052;&#1058;&#1056;%20&#1074;&#1089;&#1077;%20-%20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72rc2j\vera\&#1052;&#1086;&#1080;%20&#1076;&#1086;&#1082;&#1091;&#1084;&#1077;&#1085;&#1090;&#1099;\Plan-2006_kons_rabota\Dept\Plan\Exchange\_________________________Plan_ZP\!_&#1055;&#1077;&#1095;&#1072;&#1090;&#1100;\&#1052;&#1058;&#1056;%20&#1074;&#1089;&#1077;%20-%20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72rc2j\vera\Dept\Plan\Exchange\!_Plan-2006\&#1042;&#1040;&#1058;%20&#1048;&#1074;&#1072;&#1085;&#1086;%20&#1092;&#1088;&#1072;&#1085;&#1082;&#1080;&#1074;&#1089;&#1100;&#1082;&#1075;&#1072;&#1079;\Dodatok1%2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Ariadna\Sum_pok.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Nechiporenko\2007&#1053;&#1054;&#1042;\DOCUME~1\Chirich\LOCALS~1\Temp\Dept\Plan\Exchange\_________________________Plan_ZP\!_&#1055;&#1077;&#1095;&#1072;&#1090;&#1100;\&#1052;&#1058;&#1056;%20&#1074;&#1089;&#1077;%20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R:\&#1052;&#1086;&#1080;%20&#1076;&#1086;&#1082;&#1091;&#1084;&#1077;&#1085;&#1090;&#1099;\Plan-2006_kons_rabota\Dept\Plan\Exchange\_________________________Plan_ZP\!_&#1055;&#1077;&#1095;&#1072;&#1090;&#1100;\&#1052;&#1058;&#1056;%20&#1074;&#1089;&#1077;%20-%205.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R:\Dept\Plan\Exchange\!_Plan-2006\&#1042;&#1040;&#1058;%20&#1048;&#1074;&#1072;&#1085;&#1086;%20&#1092;&#1088;&#1072;&#1085;&#1082;&#1080;&#1074;&#1089;&#1100;&#1082;&#1075;&#1072;&#1079;\Dodatok1%20.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R:\DOCUME~1\Chirich\LOCALS~1\Temp\Dept\Plan\Exchange\_________________________Plan_ZP\!_&#1055;&#1077;&#1095;&#1072;&#1090;&#1100;\&#1052;&#1058;&#1056;%20&#1074;&#1089;&#1077;%202.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R:\Dept\Plan\Exchange\!_Plan-2006\VAT%20Sevastop\Dept\Plan\Exchange\_________________________Plan_ZP\!_&#1055;&#1077;&#1095;&#1072;&#1090;&#1100;\&#1052;&#1058;&#1056;%20&#1074;&#1089;&#1077;%20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R:\Dept\Plan\Exchange\_________________________Plan_ZP\!_&#1055;&#1077;&#1095;&#1072;&#1090;&#1100;\&#1052;&#1058;&#1056;%20&#1074;&#1089;&#1077;%20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Kredo\work\Dept\Plan\Exchange\_________________________Plan_ZP\!_&#1055;&#1077;&#1095;&#1072;&#1090;&#1100;\&#1052;&#1058;&#1056;%20&#1074;&#1089;&#1077;%20-%2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72rc2j\vera\FinanceUTG\finek2008\&#1043;&#1088;&#1091;&#1076;&#1077;&#1085;&#1100;%20(&#1086;&#1095;&#1080;&#1082;)\DOCUME~1\SINKEV~1\LOCALS~1\Temp\Rar$DI00.781\Dept\Plan\Exchange\_________________________Plan_ZP\!_&#1055;&#1077;&#1095;&#1072;&#1090;&#1100;\&#1052;&#1058;&#1056;%20&#1074;&#1089;&#1077;%20-%205.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72rc2j\vera\Dept\Plan\Exchange\!_Plan-2006\VAT%20Sevastop\Dept\Plan\Exchange\_________________________Plan_ZP\!_&#1055;&#1077;&#1095;&#1072;&#1090;&#1100;\&#1052;&#1058;&#1056;%20&#1074;&#1089;&#1077;%202.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72rc2j\vera\DOCUME~1\Chirich\LOCALS~1\Temp\DOCUME~1\VOYTOV~1\LOCALS~1\Temp\Rar$DI00.867\Planning%20System%20Project\consolidation%20hq%20formatted.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72rc2j\vera\DOCUME~1\Chirich\LOCALS~1\Temp\Dept\Plan\Exchange\_________________________Plan_ZP\!_&#1055;&#1077;&#1095;&#1072;&#1090;&#1100;\&#1052;&#1058;&#1056;%20&#1074;&#1089;&#1077;%202.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Main\main1\DOCUME~1\Chirich\LOCALS~1\Temp\Dept\Plan\Exchange\_________________________Plan_ZP\!_&#1055;&#1077;&#1095;&#1072;&#1090;&#1100;\&#1052;&#1058;&#1056;%20&#1074;&#1089;&#1077;%202.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72rc2j\vera\Documents%20and%20Settings\andreyevskaya\&#1052;&#1086;&#1080;%20&#1076;&#1086;&#1082;&#1091;&#1084;&#1077;&#1085;&#1090;&#1099;\OLGA\&#1056;&#1045;&#1040;&#1051;&#1048;&#1047;&#1040;&#1062;&#1048;&#1071;_2006\2006_REALIZ_&#1058;&#1045;(&#1090;&#1088;&#1072;&#1074;&#1077;&#1085;&#1100;).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72rc2j\vera\&#1052;&#1086;&#1080;%20&#1076;&#1086;&#1082;&#1091;&#1084;&#1077;&#1085;&#1090;&#1099;\Plan-2006_kons_rabota\Dept\FinPlan-Economy\Planning%20System%20Project\consolidation%20hq%20formatted.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R:\DOCUME~1\Chirich\LOCALS~1\Temp\Rar$DI00.938\Dept\Plan\Exchange\!_Plan-2006\&#1042;&#1040;&#1058;%20&#1048;&#1074;&#1072;&#1085;&#1086;%20&#1092;&#1088;&#1072;&#1085;&#1082;&#1080;&#1074;&#1089;&#1100;&#1082;&#1075;&#1072;&#1079;\Dodatok1%20.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R:\DOCUME~1\SINKEV~1\LOCALS~1\Temp\Rar$DI00.781\Dept\FinPlan-Economy\Planning%20System%20Project\consolidation%20hq%20formatted.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Nechiporenko\2007&#1053;&#1054;&#1042;\DOCUME~1\Chirich\LOCALS~1\Temp\DOCUME~1\VOYTOV~1\LOCALS~1\Temp\Rar$DI00.867\Planning%20System%20Project\consolidation%20hq%20formatted.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S:\Dept\FinPlan-Economy\Planning%20System%20Project\consolidation%20hq%20formatte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72rc2j\vera\FinanceUTG\finek2008\&#1043;&#1088;&#1091;&#1076;&#1077;&#1085;&#1100;%20(&#1086;&#1095;&#1080;&#1082;)\DOCUME~1\SINKEV~1\LOCALS~1\Temp\Rar$DI00.781\Dept\FinPlan-Economy\Planning%20System%20Project\consolidation%20hq%20formatted.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Main\MAIN1\Dept\FinPlan-Economy\Planning%20System%20Project\consolidation%20hq%20formatted.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72rc2j\vera\Documents%20and%20Settings\likhachov\Local%20Settings\Temporary%20Internet%20Files\Content.IE5\RY4RBH0P\2006_REALIZ_&#1058;&#1045;(&#1083;&#1102;&#1090;&#1080;&#1081;20%252525252525252525252525252525252525252525252525).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72rc2j\vera\Documents%20and%20Settings\likhachov\Local%20Settings\Temporary%20Internet%20Files\Content.IE5\RY4RBH0P\2006_REALIZ_&#1058;&#1045;(&#1083;&#1102;&#1090;&#1080;&#1081;20%25252525252525252525252525252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R:\&#1052;&#1086;&#1080;%20&#1076;&#1086;&#1082;&#1091;&#1084;&#1077;&#1085;&#1090;&#1099;\Plan-2006_kons_rabota\Dept\FinPlan-Economy\Planning%20System%20Project\consolidation%20hq%20formatt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redo\work\Dept\FinPlan-Economy\Planning%20System%20Project\consolidation%20hq%20formatte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DOCUME~1\Chirich\LOCALS~1\Temp\DOCUME~1\VOYTOV~1\LOCALS~1\Temp\Rar$DI00.867\Planning%20System%20Project\consolidation%20hq%20formatted.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echiporenko\2007&#1053;&#1054;&#1042;\Dept\Plan\Exchange\!_Plan-2006\VAT%20Sevastop\Dept\Plan\Exchange\_________________________Plan_ZP\!_&#1055;&#1077;&#1095;&#1072;&#1090;&#1100;\&#1052;&#1058;&#1056;%20&#1074;&#1089;&#1077;%2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72rc2j\vera\DOCUME~1\Chirich\LOCALS~1\Temp\Rar$DI00.938\Dept\Plan\Exchange\!_Plan-2006\&#1042;&#1040;&#1058;%20&#1048;&#1074;&#1072;&#1085;&#1086;%20&#1092;&#1088;&#1072;&#1085;&#1082;&#1080;&#1074;&#1089;&#1100;&#1082;&#1075;&#1072;&#1079;\Dodatok1%2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72rc2j\vera\Documents%20and%20Settings\SUDNIKOVA\Local%20Settings\Temporary%20Internet%20Files\Content.IE5\C5MFSXEF\Subv2006\Rich%20Roz%20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зом"/>
      <sheetName val="МТР Апарат"/>
      <sheetName val="МТР Газ України"/>
      <sheetName val="МТР Укртрансгаз"/>
      <sheetName val="МТР Укргазвидобування"/>
      <sheetName val="МТР Укрспецтрансгаз"/>
      <sheetName val="МТР Чорноморнафтогаз"/>
      <sheetName val="МТР Укртранснафта"/>
      <sheetName val="МТР Газ-тепло"/>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зом"/>
      <sheetName val="МТР Апарат"/>
      <sheetName val="МТР Газ України"/>
      <sheetName val="МТР Укртрансгаз"/>
      <sheetName val="МТР Укргазвидобування"/>
      <sheetName val="МТР Укрспецтрансгаз"/>
      <sheetName val="МТР Чорноморнафтогаз"/>
      <sheetName val="МТР Укртранснафта"/>
      <sheetName val="МТР Газ-тепло"/>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sheetName val="1  поясн"/>
      <sheetName val="Вир_пок (2)"/>
      <sheetName val="Вир_пок"/>
      <sheetName val="3  Ф2"/>
      <sheetName val="4  04_05"/>
      <sheetName val="4а доходи"/>
      <sheetName val="4б Собівартість (транспортув)"/>
      <sheetName val="4б Собівартість (постач)"/>
      <sheetName val="4б Собівартість (скрапл. газ)"/>
      <sheetName val="5  Сб_Адм_Зб"/>
      <sheetName val="6  Інші доходи"/>
      <sheetName val="7  Інші витрати"/>
      <sheetName val="8  Кошт_вд_04"/>
      <sheetName val="9  Кошт_вд_05"/>
      <sheetName val="10  Кошт_вд_06"/>
      <sheetName val="10  Кошт_вд_06 _1_"/>
      <sheetName val="10  Кошт_вд_06 _2_"/>
      <sheetName val="10  Кошт_вд_06 _3_"/>
      <sheetName val="10  Кошт_вд_06 _4_"/>
      <sheetName val="11  Ф1"/>
      <sheetName val="12_Рух_кошт_непр"/>
      <sheetName val="13  95 р"/>
      <sheetName val="14 Коефіцієнтний аналіз"/>
      <sheetName val="15 Рух коштів"/>
      <sheetName val="16 Кап_вкл"/>
      <sheetName val="17 Фін_інв"/>
      <sheetName val="18 Подат"/>
      <sheetName val="19 МТР"/>
      <sheetName val="20 Внутр оборо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Ini"/>
      <sheetName val="Ëčńň1"/>
      <sheetName val="Sum_pok"/>
      <sheetName val="#REF!"/>
      <sheetName val="Sum_pok.xls"/>
      <sheetName val="січ-лют."/>
      <sheetName val="430 сыч-лютий"/>
      <sheetName val="бер"/>
      <sheetName val="430 бер"/>
      <sheetName val="січ-бер"/>
      <sheetName val="430 сыч-бер"/>
    </sheetNames>
    <definedNames>
      <definedName name="ShowFil" refersTo="#ССЫЛКА!"/>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ТР Газ України"/>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зом"/>
      <sheetName val="МТР Апарат"/>
      <sheetName val="МТР Газ України"/>
      <sheetName val="МТР Укртрансгаз"/>
      <sheetName val="МТР Укргазвидобування"/>
      <sheetName val="МТР Укрспецтрансгаз"/>
      <sheetName val="МТР Чорноморнафтогаз"/>
      <sheetName val="МТР Укртранснафта"/>
      <sheetName val="МТР Газ-тепло"/>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sheetName val="1  поясн"/>
      <sheetName val="Вир_пок (2)"/>
      <sheetName val="Вир_пок"/>
      <sheetName val="3  Ф2"/>
      <sheetName val="4  04_05"/>
      <sheetName val="4а доходи"/>
      <sheetName val="4б Собівартість (транспортув)"/>
      <sheetName val="4б Собівартість (постач)"/>
      <sheetName val="4б Собівартість (скрапл. газ)"/>
      <sheetName val="5  Сб_Адм_Зб"/>
      <sheetName val="6  Інші доходи"/>
      <sheetName val="7  Інші витрати"/>
      <sheetName val="8  Кошт_вд_04"/>
      <sheetName val="9  Кошт_вд_05"/>
      <sheetName val="10  Кошт_вд_06"/>
      <sheetName val="10  Кошт_вд_06 _1_"/>
      <sheetName val="10  Кошт_вд_06 _2_"/>
      <sheetName val="10  Кошт_вд_06 _3_"/>
      <sheetName val="10  Кошт_вд_06 _4_"/>
      <sheetName val="11  Ф1"/>
      <sheetName val="12_Рух_кошт_непр"/>
      <sheetName val="13  95 р"/>
      <sheetName val="14 Коефіцієнтний аналіз"/>
      <sheetName val="15 Рух коштів"/>
      <sheetName val="16 Кап_вкл"/>
      <sheetName val="17 Фін_інв"/>
      <sheetName val="18 Подат"/>
      <sheetName val="19 МТР"/>
      <sheetName val="20 Внутр оборо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ТР Газ України"/>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ТР Газ України"/>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ТР Апарат"/>
      <sheetName val="МТР Газ України"/>
      <sheetName val="МТР Укртрансгаз"/>
      <sheetName val="МТР Укргазвидобування"/>
      <sheetName val="МТР Укрспецтрансгаз"/>
      <sheetName val="МТР Чорноморнафтогаз"/>
      <sheetName val="МТР Укртранснафта"/>
      <sheetName val="МТР Газ-тепло"/>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зом"/>
      <sheetName val="МТР Апарат"/>
      <sheetName val="МТР Газ України"/>
      <sheetName val="МТР Укртрансгаз"/>
      <sheetName val="МТР Укргазвидобування"/>
      <sheetName val="МТР Укрспецтрансгаз"/>
      <sheetName val="МТР Чорноморнафтогаз"/>
      <sheetName val="МТР Укртранснафта"/>
      <sheetName val="МТР Газ-тепло"/>
      <sheetName val="МТР_Апарат"/>
      <sheetName val="МТР_Газ_України"/>
      <sheetName val="МТР_Укртрансгаз"/>
      <sheetName val="МТР_Укргазвидобування"/>
      <sheetName val="МТР_Укрспецтрансгаз"/>
      <sheetName val="МТР_Чорноморнафтогаз"/>
      <sheetName val="МТР_Укртранснафта"/>
      <sheetName val="МТР_Газ-тепло"/>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зом"/>
      <sheetName val="МТР Апарат"/>
      <sheetName val="МТР Газ України"/>
      <sheetName val="МТР Укртрансгаз"/>
      <sheetName val="МТР Укргазвидобування"/>
      <sheetName val="МТР Укрспецтрансгаз"/>
      <sheetName val="МТР Чорноморнафтогаз"/>
      <sheetName val="МТР Укртранснафта"/>
      <sheetName val="МТР Газ-тепло"/>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ТР Газ України"/>
    </sheetNames>
    <sheetDataSet>
      <sheetData sheetId="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
    </sheetNames>
    <sheetDataSet>
      <sheetData sheetId="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ТР Газ України"/>
    </sheetNames>
    <sheetDataSet>
      <sheetData sheetId="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ТР Газ України"/>
    </sheetNames>
    <sheetDataSet>
      <sheetData sheetId="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
      <sheetName val="ВАТ"/>
      <sheetName val="ВАТ_фил"/>
      <sheetName val="383,40ч"/>
      <sheetName val="383,40т"/>
      <sheetName val="686,00"/>
      <sheetName val="област"/>
      <sheetName val="Сторно"/>
      <sheetName val="Пряма_труба"/>
      <sheetName val="БАЗА   (2)"/>
      <sheetName val="БАЗА   (3)"/>
      <sheetName val="БАЗА   (5)"/>
      <sheetName val="БАЗА   (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sheetName val="Inform"/>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s>
    <sheetDataSet>
      <sheetData sheetId="0" refreshError="1"/>
      <sheetData sheetId="1" refreshError="1">
        <row r="2">
          <cell r="F2" t="str">
            <v>Компания "Мама"</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sheetName val="1  поясн"/>
      <sheetName val="Вир_пок (2)"/>
      <sheetName val="Вир_пок"/>
      <sheetName val="3  Ф2"/>
      <sheetName val="4  04_05"/>
      <sheetName val="4а доходи"/>
      <sheetName val="4б Собівартість (транспортув)"/>
      <sheetName val="4б Собівартість (постач)"/>
      <sheetName val="4б Собівартість (скрапл. газ)"/>
      <sheetName val="5  Сб_Адм_Зб"/>
      <sheetName val="6  Інші доходи"/>
      <sheetName val="7  Інші витрати"/>
      <sheetName val="8  Кошт_вд_04"/>
      <sheetName val="9  Кошт_вд_05"/>
      <sheetName val="10  Кошт_вд_06"/>
      <sheetName val="10  Кошт_вд_06 _1_"/>
      <sheetName val="10  Кошт_вд_06 _2_"/>
      <sheetName val="10  Кошт_вд_06 _3_"/>
      <sheetName val="10  Кошт_вд_06 _4_"/>
      <sheetName val="11  Ф1"/>
      <sheetName val="12_Рух_кошт_непр"/>
      <sheetName val="13  95 р"/>
      <sheetName val="14 Коефіцієнтний аналіз"/>
      <sheetName val="15 Рух коштів"/>
      <sheetName val="16 Кап_вкл"/>
      <sheetName val="17 Фін_інв"/>
      <sheetName val="18 Подат"/>
      <sheetName val="19 МТР"/>
      <sheetName val="20 Внутр оборо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sheetName val="Inform"/>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s>
    <sheetDataSet>
      <sheetData sheetId="0" refreshError="1"/>
      <sheetData sheetId="1" refreshError="1">
        <row r="6">
          <cell r="E6" t="str">
            <v>31 декабря 2005 года</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
    </sheetNames>
    <sheetDataSet>
      <sheetData sheetId="0"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sheetName val="Inform"/>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 val="11)423+424"/>
      <sheetName val="Chart_of_accs"/>
    </sheetNames>
    <sheetDataSet>
      <sheetData sheetId="0" refreshError="1"/>
      <sheetData sheetId="1" refreshError="1">
        <row r="2">
          <cell r="G2">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sheetName val="Inform"/>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s>
    <sheetDataSet>
      <sheetData sheetId="0" refreshError="1"/>
      <sheetData sheetId="1" refreshError="1">
        <row r="2">
          <cell r="F2" t="str">
            <v>Компания "Мама"</v>
          </cell>
          <cell r="G2">
            <v>0</v>
          </cell>
        </row>
        <row r="5">
          <cell r="E5" t="str">
            <v>01 января 2005 года</v>
          </cell>
        </row>
        <row r="6">
          <cell r="E6" t="str">
            <v>31 декабря 2005 года</v>
          </cell>
        </row>
        <row r="38">
          <cell r="E38" t="str">
            <v>тыс. грн.</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sheetName val="Inform"/>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 val="реестр заявок"/>
      <sheetName val="ЗКЛ"/>
      <sheetName val="реестр_заявок"/>
    </sheetNames>
    <sheetDataSet>
      <sheetData sheetId="0" refreshError="1"/>
      <sheetData sheetId="1" refreshError="1">
        <row r="2">
          <cell r="G2">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
      <sheetName val="ВАТ"/>
      <sheetName val="ВАТ_фил"/>
      <sheetName val="210"/>
      <sheetName val="241,5"/>
      <sheetName val="област"/>
      <sheetName val="Сторно"/>
      <sheetName val="Пряма_труба"/>
      <sheetName val="БАЗА   (2)"/>
      <sheetName val="БАЗА   (3)"/>
      <sheetName val="БАЗА   (4)"/>
      <sheetName val="БАЗА   (5)"/>
      <sheetName val="БАЗА   (6)"/>
      <sheetName val="БАЗА   (7)"/>
      <sheetName val="БАЗА   (8)"/>
      <sheetName val="БАЗА   (9)"/>
      <sheetName val="БАЗА   (10)"/>
      <sheetName val="БАЗА   (12)"/>
      <sheetName val="БАЗА   (11)"/>
      <sheetName val="БАЗА   (13)"/>
      <sheetName val="БАЗА   (1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
      <sheetName val="ВАТ"/>
      <sheetName val="ВАТ_фил"/>
      <sheetName val="210"/>
      <sheetName val="241,5"/>
      <sheetName val="област"/>
      <sheetName val="Сторно"/>
      <sheetName val="Пряма_труба"/>
      <sheetName val="БАЗА   (2)"/>
      <sheetName val="БАЗА   (3)"/>
      <sheetName val="БАЗА   (4)"/>
      <sheetName val="БАЗА   (5)"/>
      <sheetName val="БАЗА   (6)"/>
      <sheetName val="БАЗА   (7)"/>
      <sheetName val="БАЗА   (8)"/>
      <sheetName val="БАЗА   (9)"/>
      <sheetName val="БАЗА   (10)"/>
      <sheetName val="БАЗА   (12)"/>
      <sheetName val="БАЗА   (11)"/>
      <sheetName val="БАЗА   (13)"/>
      <sheetName val="БАЗА   (1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sheetName val="Inform"/>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s>
    <sheetDataSet>
      <sheetData sheetId="0" refreshError="1"/>
      <sheetData sheetId="1" refreshError="1">
        <row r="2">
          <cell r="F2" t="str">
            <v>Компания "Мама"</v>
          </cell>
          <cell r="G2">
            <v>0</v>
          </cell>
        </row>
        <row r="5">
          <cell r="E5" t="str">
            <v>01 января 2005 года</v>
          </cell>
        </row>
        <row r="6">
          <cell r="E6" t="str">
            <v>31 декабря 2005 года</v>
          </cell>
        </row>
        <row r="38">
          <cell r="E38" t="str">
            <v>тыс. грн.</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sheetName val="Inform"/>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s>
    <sheetDataSet>
      <sheetData sheetId="0" refreshError="1"/>
      <sheetData sheetId="1" refreshError="1">
        <row r="2">
          <cell r="F2" t="str">
            <v>Компания "Мама"</v>
          </cell>
          <cell r="G2">
            <v>0</v>
          </cell>
        </row>
        <row r="5">
          <cell r="E5" t="str">
            <v>01 января 2005 года</v>
          </cell>
        </row>
        <row r="6">
          <cell r="E6" t="str">
            <v>31 декабря 2005 года</v>
          </cell>
        </row>
        <row r="38">
          <cell r="E38" t="str">
            <v>тыс. грн.</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ТР Газ України"/>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sheetName val="1  поясн"/>
      <sheetName val="Вир_пок (2)"/>
      <sheetName val="Вир_пок"/>
      <sheetName val="3  Ф2"/>
      <sheetName val="4  04_05"/>
      <sheetName val="4а доходи"/>
      <sheetName val="4б Собівартість (транспортув)"/>
      <sheetName val="4б Собівартість (постач)"/>
      <sheetName val="4б Собівартість (скрапл. газ)"/>
      <sheetName val="5  Сб_Адм_Зб"/>
      <sheetName val="6  Інші доходи"/>
      <sheetName val="7  Інші витрати"/>
      <sheetName val="8  Кошт_вд_04"/>
      <sheetName val="9  Кошт_вд_05"/>
      <sheetName val="10  Кошт_вд_06"/>
      <sheetName val="10  Кошт_вд_06 _1_"/>
      <sheetName val="10  Кошт_вд_06 _2_"/>
      <sheetName val="10  Кошт_вд_06 _3_"/>
      <sheetName val="10  Кошт_вд_06 _4_"/>
      <sheetName val="11  Ф1"/>
      <sheetName val="12_Рух_кошт_непр"/>
      <sheetName val="13  95 р"/>
      <sheetName val="14 Коефіцієнтний аналіз"/>
      <sheetName val="15 Рух коштів"/>
      <sheetName val="16 Кап_вкл"/>
      <sheetName val="17 Фін_інв"/>
      <sheetName val="18 Подат"/>
      <sheetName val="19 МТР"/>
      <sheetName val="20 Внутр оборо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tac"/>
      <sheetName val="DodDot"/>
      <sheetName val="Dod ARK"/>
      <sheetName val="Dod Clavutich"/>
      <sheetName val="Svod 3511060"/>
      <sheetName val="Viluch(1-12)"/>
      <sheetName val="Diti "/>
      <sheetName val="TvPalGaz"/>
      <sheetName val="Ener "/>
      <sheetName val="IncsiPilgi (2)"/>
      <sheetName val="GirZakon"/>
      <sheetName val="Govti Vodi"/>
      <sheetName val="Chor Flot"/>
      <sheetName val="Afganci"/>
      <sheetName val="Shidka Dop"/>
      <sheetName val="Likarna"/>
      <sheetName val="Zoiot Pidkova"/>
      <sheetName val="Granti"/>
      <sheetName val="Granti1"/>
      <sheetName val="Vibori"/>
      <sheetName val="Metro"/>
      <sheetName val="Oper Teatr"/>
      <sheetName val="Makeevka"/>
      <sheetName val="Ctix Lixo IvFrank"/>
      <sheetName val="Groshi xodat za dit"/>
      <sheetName val="Ctix Lixo Zakarp"/>
      <sheetName val="Coc GKG Inv"/>
      <sheetName val="Tuzla"/>
      <sheetName val="Zmiinii"/>
      <sheetName val="Ctandarti"/>
      <sheetName val="CocEkon"/>
      <sheetName val="Ictor Zabudova"/>
      <sheetName val="Ict Zab"/>
      <sheetName val="Ukr Kultura"/>
      <sheetName val="Minoboroni"/>
      <sheetName val="Mic Arcenal"/>
      <sheetName val="Inekcini"/>
      <sheetName val="In"/>
      <sheetName val="diti ciroti -2(minmolod)"/>
      <sheetName val="Korek ocvita"/>
      <sheetName val="Tex Dic Ocvita"/>
      <sheetName val="Troleib"/>
      <sheetName val="Utoc.Zaoshadg"/>
      <sheetName val="Metro Cpec Fond"/>
      <sheetName val="Svitov Bank"/>
      <sheetName val="Shidka Dop Cp Fond"/>
      <sheetName val="Gazoprovodi"/>
      <sheetName val="Troleib Cpec Fond"/>
      <sheetName val="Zaporiggya"/>
      <sheetName val="Kremenchuk"/>
      <sheetName val="Pereviz ditey"/>
      <sheetName val="Kom dorigu"/>
      <sheetName val="Chor Fiot Cpec Fond"/>
      <sheetName val="Zaosch"/>
      <sheetName val="kryvRig"/>
      <sheetName val="OSVITA"/>
      <sheetName val="Tar"/>
      <sheetName val="Nar.instr"/>
      <sheetName val="DDot"/>
      <sheetName val="Dsu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2">
          <cell r="A2" t="str">
            <v>Обсяг помісячного надходження субвенції з державного бюджету до місцевих бюджетів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v>
          </cell>
        </row>
        <row r="5">
          <cell r="A5" t="str">
            <v>Код бюджету</v>
          </cell>
          <cell r="B5" t="str">
            <v>Назва адміністративно-територіальної одиниці</v>
          </cell>
          <cell r="C5" t="str">
            <v>січень</v>
          </cell>
          <cell r="D5" t="str">
            <v>лютий</v>
          </cell>
          <cell r="E5" t="str">
            <v>березень</v>
          </cell>
          <cell r="F5" t="str">
            <v>квітень</v>
          </cell>
          <cell r="G5" t="str">
            <v>травень</v>
          </cell>
        </row>
        <row r="6">
          <cell r="A6" t="str">
            <v>О1100000000</v>
          </cell>
          <cell r="B6" t="str">
            <v>бюджет Автономної Республіки Крим</v>
          </cell>
          <cell r="C6">
            <v>2463.5419999999999</v>
          </cell>
          <cell r="D6">
            <v>5004.6750000000002</v>
          </cell>
          <cell r="E6">
            <v>4874.01</v>
          </cell>
          <cell r="F6">
            <v>6713.2</v>
          </cell>
          <cell r="G6">
            <v>5483.6</v>
          </cell>
        </row>
        <row r="7">
          <cell r="A7" t="str">
            <v>О2100000000</v>
          </cell>
          <cell r="B7" t="str">
            <v>обласний бюджет Вiнницької області</v>
          </cell>
          <cell r="C7">
            <v>5585.9549999999999</v>
          </cell>
          <cell r="D7">
            <v>5130.4480000000003</v>
          </cell>
          <cell r="E7">
            <v>5614.5339999999997</v>
          </cell>
          <cell r="F7">
            <v>7821.4</v>
          </cell>
          <cell r="G7">
            <v>4676.6000000000004</v>
          </cell>
        </row>
        <row r="8">
          <cell r="A8" t="str">
            <v>О3100000000</v>
          </cell>
          <cell r="B8" t="str">
            <v>обласний бюджет Волинської області</v>
          </cell>
          <cell r="C8">
            <v>3419.413</v>
          </cell>
          <cell r="D8">
            <v>4547.1629999999996</v>
          </cell>
          <cell r="E8">
            <v>4267.8410000000003</v>
          </cell>
          <cell r="F8">
            <v>5180.2</v>
          </cell>
          <cell r="G8">
            <v>3258.4</v>
          </cell>
        </row>
        <row r="9">
          <cell r="A9" t="str">
            <v>О4100000000</v>
          </cell>
          <cell r="B9" t="str">
            <v>обласний бюджет Днiпропетровської області</v>
          </cell>
          <cell r="C9">
            <v>8288.7270000000008</v>
          </cell>
          <cell r="D9">
            <v>20991.351999999999</v>
          </cell>
          <cell r="E9">
            <v>16903.654999999999</v>
          </cell>
          <cell r="F9">
            <v>23535.787</v>
          </cell>
          <cell r="G9">
            <v>12935.2</v>
          </cell>
        </row>
        <row r="10">
          <cell r="A10" t="str">
            <v>О5100000000</v>
          </cell>
          <cell r="B10" t="str">
            <v>обласний бюджет Донецької області</v>
          </cell>
          <cell r="C10">
            <v>11729.522000000001</v>
          </cell>
          <cell r="D10">
            <v>19530.755000000001</v>
          </cell>
          <cell r="E10">
            <v>19355.436000000002</v>
          </cell>
          <cell r="F10">
            <v>26008.7</v>
          </cell>
          <cell r="G10">
            <v>15778.6</v>
          </cell>
        </row>
        <row r="11">
          <cell r="A11" t="str">
            <v>О6100000000</v>
          </cell>
          <cell r="B11" t="str">
            <v>обласний бюджет Житомирської області</v>
          </cell>
          <cell r="C11">
            <v>3202.2750000000001</v>
          </cell>
          <cell r="D11">
            <v>6561.0010000000002</v>
          </cell>
          <cell r="E11">
            <v>5316.2150000000001</v>
          </cell>
          <cell r="F11">
            <v>7407.8</v>
          </cell>
          <cell r="G11">
            <v>4605.7</v>
          </cell>
        </row>
        <row r="12">
          <cell r="A12" t="str">
            <v>О7100000000</v>
          </cell>
          <cell r="B12" t="str">
            <v>обласний бюджет Закарпатської області</v>
          </cell>
          <cell r="C12">
            <v>1513.9649999999999</v>
          </cell>
          <cell r="D12">
            <v>1806.577</v>
          </cell>
          <cell r="E12">
            <v>4712.2439999999997</v>
          </cell>
          <cell r="F12">
            <v>4277.8</v>
          </cell>
          <cell r="G12">
            <v>1586.9</v>
          </cell>
        </row>
        <row r="13">
          <cell r="A13" t="str">
            <v>О8100000000</v>
          </cell>
          <cell r="B13" t="str">
            <v>обласний бюджет Запорiзької області</v>
          </cell>
          <cell r="C13">
            <v>3867.2069999999999</v>
          </cell>
          <cell r="D13">
            <v>7903.7089999999998</v>
          </cell>
          <cell r="E13">
            <v>7399.4160000000002</v>
          </cell>
          <cell r="F13">
            <v>9874.5</v>
          </cell>
          <cell r="G13">
            <v>7155.4</v>
          </cell>
        </row>
        <row r="14">
          <cell r="A14" t="str">
            <v>О9100000000</v>
          </cell>
          <cell r="B14" t="str">
            <v>обласний бюджет Iвано-Франкiвської області</v>
          </cell>
          <cell r="C14">
            <v>3578.223</v>
          </cell>
          <cell r="D14">
            <v>5867.2309999999998</v>
          </cell>
          <cell r="E14">
            <v>6297.893</v>
          </cell>
          <cell r="F14">
            <v>9563.7000000000007</v>
          </cell>
          <cell r="G14">
            <v>3616.2</v>
          </cell>
        </row>
        <row r="15">
          <cell r="A15">
            <v>10100000000</v>
          </cell>
          <cell r="B15" t="str">
            <v>обласний бюджет Київської області</v>
          </cell>
          <cell r="C15">
            <v>10302.385</v>
          </cell>
          <cell r="D15">
            <v>16146.352999999999</v>
          </cell>
          <cell r="E15">
            <v>13833.255999999999</v>
          </cell>
          <cell r="F15">
            <v>18290.400000000001</v>
          </cell>
          <cell r="G15">
            <v>7404.9</v>
          </cell>
        </row>
        <row r="16">
          <cell r="A16">
            <v>11100000000</v>
          </cell>
          <cell r="B16" t="str">
            <v>обласний бюджет Кiровоградської області</v>
          </cell>
          <cell r="C16">
            <v>3580.96</v>
          </cell>
          <cell r="D16">
            <v>4993.7330000000002</v>
          </cell>
          <cell r="E16">
            <v>3976.05</v>
          </cell>
          <cell r="F16">
            <v>7419.8</v>
          </cell>
          <cell r="G16">
            <v>5284.3</v>
          </cell>
        </row>
        <row r="17">
          <cell r="A17">
            <v>12100000000</v>
          </cell>
          <cell r="B17" t="str">
            <v>обласний бюджет Луганської області</v>
          </cell>
          <cell r="C17">
            <v>2843.239</v>
          </cell>
          <cell r="D17">
            <v>8978.6</v>
          </cell>
          <cell r="E17">
            <v>6927.87</v>
          </cell>
          <cell r="F17">
            <v>9087.1</v>
          </cell>
          <cell r="G17">
            <v>6148.4</v>
          </cell>
        </row>
        <row r="18">
          <cell r="A18">
            <v>13100000000</v>
          </cell>
          <cell r="B18" t="str">
            <v>обласний бюджет Львiвської області</v>
          </cell>
          <cell r="C18">
            <v>13665.8</v>
          </cell>
          <cell r="D18">
            <v>12546.388000000001</v>
          </cell>
          <cell r="E18">
            <v>13924.588</v>
          </cell>
          <cell r="F18">
            <v>16320</v>
          </cell>
          <cell r="G18">
            <v>5542.7</v>
          </cell>
        </row>
        <row r="19">
          <cell r="A19">
            <v>14100000000</v>
          </cell>
          <cell r="B19" t="str">
            <v>обласний бюджет Миколаївської області</v>
          </cell>
          <cell r="C19">
            <v>1582.5519999999999</v>
          </cell>
          <cell r="D19">
            <v>4228.6229999999996</v>
          </cell>
          <cell r="E19">
            <v>4112.8190000000004</v>
          </cell>
          <cell r="F19">
            <v>5079.6000000000004</v>
          </cell>
          <cell r="G19">
            <v>4261.3</v>
          </cell>
        </row>
        <row r="20">
          <cell r="A20">
            <v>15100000000</v>
          </cell>
          <cell r="B20" t="str">
            <v>обласний бюджет Одеської області</v>
          </cell>
          <cell r="C20">
            <v>3570.1010000000001</v>
          </cell>
          <cell r="D20">
            <v>8569.5969999999998</v>
          </cell>
          <cell r="E20">
            <v>7127.8249999999998</v>
          </cell>
          <cell r="F20">
            <v>11636.5</v>
          </cell>
          <cell r="G20">
            <v>10163.4</v>
          </cell>
        </row>
        <row r="21">
          <cell r="A21">
            <v>16100000000</v>
          </cell>
          <cell r="B21" t="str">
            <v>обласний бюджет Полтавської області</v>
          </cell>
          <cell r="C21">
            <v>5666.1139999999996</v>
          </cell>
          <cell r="D21">
            <v>6422.4319999999998</v>
          </cell>
          <cell r="E21">
            <v>7489.7539999999999</v>
          </cell>
          <cell r="F21">
            <v>15258.1</v>
          </cell>
          <cell r="G21">
            <v>5827</v>
          </cell>
        </row>
        <row r="22">
          <cell r="A22">
            <v>17100000000</v>
          </cell>
          <cell r="B22" t="str">
            <v>обласний бюджет Рiвненської області</v>
          </cell>
          <cell r="C22">
            <v>1969.902</v>
          </cell>
          <cell r="D22">
            <v>3336.444</v>
          </cell>
          <cell r="E22">
            <v>5380.4470000000001</v>
          </cell>
          <cell r="F22">
            <v>5543.9</v>
          </cell>
          <cell r="G22">
            <v>2982.7</v>
          </cell>
        </row>
        <row r="23">
          <cell r="A23">
            <v>18100000000</v>
          </cell>
          <cell r="B23" t="str">
            <v>обласний бюджет Сумської області</v>
          </cell>
          <cell r="C23">
            <v>4169.5280000000002</v>
          </cell>
          <cell r="D23">
            <v>3622.9929999999999</v>
          </cell>
          <cell r="E23">
            <v>7895.424</v>
          </cell>
          <cell r="F23">
            <v>8377.1</v>
          </cell>
          <cell r="G23">
            <v>4032.7</v>
          </cell>
        </row>
        <row r="24">
          <cell r="A24">
            <v>19100000000</v>
          </cell>
          <cell r="B24" t="str">
            <v>обласний бюджет Тернопiльської області</v>
          </cell>
          <cell r="C24">
            <v>3701.9160000000002</v>
          </cell>
          <cell r="D24">
            <v>4896.8559999999998</v>
          </cell>
          <cell r="E24">
            <v>5147.2650000000003</v>
          </cell>
          <cell r="F24">
            <v>6839.9</v>
          </cell>
          <cell r="G24">
            <v>1830.2</v>
          </cell>
        </row>
        <row r="25">
          <cell r="A25">
            <v>20100000000</v>
          </cell>
          <cell r="B25" t="str">
            <v>обласний бюджет Харкiвської області</v>
          </cell>
          <cell r="C25">
            <v>8386.9330000000009</v>
          </cell>
          <cell r="D25">
            <v>11698.075000000001</v>
          </cell>
          <cell r="E25">
            <v>14592.047</v>
          </cell>
          <cell r="F25">
            <v>27208.2</v>
          </cell>
          <cell r="G25">
            <v>13691.3</v>
          </cell>
        </row>
        <row r="26">
          <cell r="A26">
            <v>21100000000</v>
          </cell>
          <cell r="B26" t="str">
            <v>обласний бюджет Херсонської області</v>
          </cell>
          <cell r="C26">
            <v>2200.9679999999998</v>
          </cell>
          <cell r="D26">
            <v>3252.5390000000002</v>
          </cell>
          <cell r="E26">
            <v>3255.58</v>
          </cell>
          <cell r="F26">
            <v>5299.7</v>
          </cell>
          <cell r="G26">
            <v>3272.2</v>
          </cell>
        </row>
        <row r="27">
          <cell r="A27">
            <v>22100000000</v>
          </cell>
          <cell r="B27" t="str">
            <v>обласний бюджет Хмельницької області</v>
          </cell>
          <cell r="C27">
            <v>4049.5320000000002</v>
          </cell>
          <cell r="D27">
            <v>6627.4</v>
          </cell>
          <cell r="E27">
            <v>4533.01</v>
          </cell>
          <cell r="F27">
            <v>8290.9</v>
          </cell>
          <cell r="G27">
            <v>5960.3</v>
          </cell>
        </row>
        <row r="28">
          <cell r="A28">
            <v>23100000000</v>
          </cell>
          <cell r="B28" t="str">
            <v>обласний бюджет Черкаської області</v>
          </cell>
          <cell r="C28">
            <v>5316.2910000000002</v>
          </cell>
          <cell r="D28">
            <v>6217.3370000000004</v>
          </cell>
          <cell r="E28">
            <v>6195.89</v>
          </cell>
          <cell r="F28">
            <v>10165</v>
          </cell>
          <cell r="G28">
            <v>4770.5</v>
          </cell>
        </row>
        <row r="29">
          <cell r="A29">
            <v>24100000000</v>
          </cell>
          <cell r="B29" t="str">
            <v>обласний бюджет Чернiвецької області</v>
          </cell>
          <cell r="C29">
            <v>1761.75</v>
          </cell>
          <cell r="D29">
            <v>2010.7829999999999</v>
          </cell>
          <cell r="E29">
            <v>1999.8030000000001</v>
          </cell>
          <cell r="F29">
            <v>3410.4</v>
          </cell>
          <cell r="G29">
            <v>2092.5</v>
          </cell>
        </row>
        <row r="30">
          <cell r="A30">
            <v>25100000000</v>
          </cell>
          <cell r="B30" t="str">
            <v>обласний бюджет Чернiгiвецької області</v>
          </cell>
          <cell r="C30">
            <v>4501.0339999999997</v>
          </cell>
          <cell r="D30">
            <v>5828.5460000000003</v>
          </cell>
          <cell r="E30">
            <v>5312.768</v>
          </cell>
          <cell r="F30">
            <v>8541</v>
          </cell>
          <cell r="G30">
            <v>4831.6000000000004</v>
          </cell>
        </row>
        <row r="31">
          <cell r="A31">
            <v>26000000000</v>
          </cell>
          <cell r="B31" t="str">
            <v>м.Київ</v>
          </cell>
          <cell r="C31">
            <v>4478.4290000000001</v>
          </cell>
          <cell r="D31">
            <v>7686.2479999999996</v>
          </cell>
          <cell r="E31">
            <v>8581.6080000000002</v>
          </cell>
          <cell r="F31">
            <v>12592.5</v>
          </cell>
          <cell r="G31">
            <v>10211.1</v>
          </cell>
        </row>
        <row r="32">
          <cell r="A32">
            <v>27000000000</v>
          </cell>
          <cell r="B32" t="str">
            <v>м.Севастополь</v>
          </cell>
          <cell r="C32">
            <v>656.43700000000001</v>
          </cell>
          <cell r="D32">
            <v>1870.8869999999999</v>
          </cell>
          <cell r="E32">
            <v>1073.652</v>
          </cell>
          <cell r="F32">
            <v>1527.6130000000001</v>
          </cell>
          <cell r="G32">
            <v>1254.8</v>
          </cell>
        </row>
        <row r="33">
          <cell r="B33" t="str">
            <v xml:space="preserve">Всього </v>
          </cell>
          <cell r="C33">
            <v>126052.70000000001</v>
          </cell>
          <cell r="D33">
            <v>196276.74499999997</v>
          </cell>
          <cell r="E33">
            <v>196100.90000000005</v>
          </cell>
          <cell r="F33">
            <v>281270.80000000005</v>
          </cell>
          <cell r="G33">
            <v>158658.49999999997</v>
          </cell>
        </row>
        <row r="38">
          <cell r="C38">
            <v>126052.7</v>
          </cell>
          <cell r="D38">
            <v>196276.74499999997</v>
          </cell>
          <cell r="E38">
            <v>196100.9</v>
          </cell>
          <cell r="F38">
            <v>281270.8</v>
          </cell>
          <cell r="G38">
            <v>158658.5</v>
          </cell>
        </row>
        <row r="41">
          <cell r="C41">
            <v>0</v>
          </cell>
          <cell r="D41">
            <v>0</v>
          </cell>
          <cell r="E41">
            <v>0</v>
          </cell>
          <cell r="F41">
            <v>0</v>
          </cell>
          <cell r="G41">
            <v>0</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1"/>
  <sheetViews>
    <sheetView tabSelected="1" view="pageBreakPreview" zoomScale="137" zoomScaleNormal="150" zoomScalePageLayoutView="137" workbookViewId="0">
      <selection activeCell="F5" sqref="F5:G5"/>
    </sheetView>
  </sheetViews>
  <sheetFormatPr defaultRowHeight="15.75" x14ac:dyDescent="0.25"/>
  <cols>
    <col min="1" max="1" width="8.625" customWidth="1"/>
    <col min="2" max="2" width="27.5" customWidth="1"/>
    <col min="3" max="3" width="9.625" customWidth="1"/>
    <col min="4" max="4" width="10.75" customWidth="1"/>
    <col min="5" max="5" width="11.375"/>
    <col min="6" max="6" width="11.25" customWidth="1"/>
    <col min="7" max="7" width="10.375" customWidth="1"/>
    <col min="8" max="1025" width="8.625" customWidth="1"/>
  </cols>
  <sheetData>
    <row r="1" spans="1:7" x14ac:dyDescent="0.25">
      <c r="F1" s="459" t="s">
        <v>786</v>
      </c>
      <c r="G1" s="459"/>
    </row>
    <row r="2" spans="1:7" x14ac:dyDescent="0.25">
      <c r="F2" s="459" t="s">
        <v>787</v>
      </c>
      <c r="G2" s="459"/>
    </row>
    <row r="3" spans="1:7" x14ac:dyDescent="0.25">
      <c r="F3" s="460" t="s">
        <v>11</v>
      </c>
      <c r="G3" s="460"/>
    </row>
    <row r="4" spans="1:7" x14ac:dyDescent="0.25">
      <c r="F4" s="459" t="s">
        <v>788</v>
      </c>
      <c r="G4" s="459"/>
    </row>
    <row r="5" spans="1:7" x14ac:dyDescent="0.25">
      <c r="F5" s="328"/>
      <c r="G5" s="328"/>
    </row>
    <row r="6" spans="1:7" x14ac:dyDescent="0.25">
      <c r="F6" s="328"/>
      <c r="G6" s="328"/>
    </row>
    <row r="7" spans="1:7" x14ac:dyDescent="0.25">
      <c r="F7" s="328"/>
      <c r="G7" s="328"/>
    </row>
    <row r="8" spans="1:7" x14ac:dyDescent="0.25">
      <c r="A8" s="324" t="s">
        <v>0</v>
      </c>
      <c r="B8" s="324"/>
      <c r="D8" s="324" t="s">
        <v>1</v>
      </c>
      <c r="E8" s="324"/>
    </row>
    <row r="9" spans="1:7" x14ac:dyDescent="0.25">
      <c r="A9" t="s">
        <v>2</v>
      </c>
      <c r="D9" t="s">
        <v>3</v>
      </c>
    </row>
    <row r="10" spans="1:7" x14ac:dyDescent="0.25">
      <c r="A10" s="325" t="s">
        <v>4</v>
      </c>
      <c r="B10" s="325"/>
      <c r="D10" t="s">
        <v>3</v>
      </c>
    </row>
    <row r="11" spans="1:7" x14ac:dyDescent="0.25">
      <c r="A11" s="1" t="s">
        <v>5</v>
      </c>
      <c r="B11" s="1"/>
      <c r="D11" t="s">
        <v>3</v>
      </c>
    </row>
    <row r="12" spans="1:7" x14ac:dyDescent="0.25">
      <c r="A12" s="1" t="s">
        <v>6</v>
      </c>
      <c r="B12" s="1"/>
      <c r="D12" t="s">
        <v>3</v>
      </c>
    </row>
    <row r="14" spans="1:7" x14ac:dyDescent="0.25">
      <c r="A14" s="324" t="s">
        <v>7</v>
      </c>
      <c r="B14" s="324"/>
    </row>
    <row r="15" spans="1:7" x14ac:dyDescent="0.25">
      <c r="A15" t="s">
        <v>2</v>
      </c>
    </row>
    <row r="16" spans="1:7" x14ac:dyDescent="0.25">
      <c r="A16" s="325" t="s">
        <v>8</v>
      </c>
      <c r="B16" s="325"/>
    </row>
    <row r="17" spans="1:7" x14ac:dyDescent="0.25">
      <c r="A17" s="2" t="s">
        <v>9</v>
      </c>
      <c r="B17" s="3"/>
    </row>
    <row r="18" spans="1:7" x14ac:dyDescent="0.25">
      <c r="A18" s="2" t="s">
        <v>10</v>
      </c>
    </row>
    <row r="19" spans="1:7" x14ac:dyDescent="0.25">
      <c r="A19" s="326" t="s">
        <v>11</v>
      </c>
      <c r="B19" s="326"/>
      <c r="C19" s="326"/>
      <c r="D19" s="326"/>
      <c r="E19" s="326"/>
      <c r="F19" s="326"/>
      <c r="G19" s="326"/>
    </row>
    <row r="20" spans="1:7" ht="10.5" customHeight="1" x14ac:dyDescent="0.25">
      <c r="A20" s="4"/>
      <c r="B20" s="4"/>
      <c r="C20" s="4"/>
      <c r="D20" s="4"/>
      <c r="E20" s="4"/>
      <c r="F20" s="4"/>
      <c r="G20" s="4"/>
    </row>
    <row r="21" spans="1:7" x14ac:dyDescent="0.25">
      <c r="A21" s="327" t="s">
        <v>12</v>
      </c>
      <c r="B21" s="327"/>
      <c r="C21" s="327"/>
      <c r="D21" s="327"/>
      <c r="E21" s="327"/>
      <c r="F21" s="327"/>
      <c r="G21" s="327"/>
    </row>
    <row r="22" spans="1:7" x14ac:dyDescent="0.25">
      <c r="A22" s="321" t="s">
        <v>13</v>
      </c>
      <c r="B22" s="321"/>
      <c r="C22" s="321"/>
      <c r="D22" s="321"/>
      <c r="E22" s="321"/>
      <c r="F22" s="321"/>
      <c r="G22" s="321"/>
    </row>
    <row r="23" spans="1:7" x14ac:dyDescent="0.25">
      <c r="A23" s="321" t="s">
        <v>14</v>
      </c>
      <c r="B23" s="321"/>
      <c r="C23" s="321"/>
      <c r="D23" s="321"/>
      <c r="E23" s="321"/>
      <c r="F23" s="321"/>
      <c r="G23" s="321"/>
    </row>
    <row r="24" spans="1:7" x14ac:dyDescent="0.25">
      <c r="A24" s="321" t="s">
        <v>15</v>
      </c>
      <c r="B24" s="321"/>
      <c r="C24" s="321"/>
      <c r="D24" s="321"/>
      <c r="E24" s="321"/>
      <c r="F24" s="321"/>
      <c r="G24" s="321"/>
    </row>
    <row r="25" spans="1:7" x14ac:dyDescent="0.25">
      <c r="A25" s="321" t="s">
        <v>16</v>
      </c>
      <c r="B25" s="321"/>
      <c r="C25" s="321"/>
      <c r="D25" s="321"/>
      <c r="E25" s="321"/>
      <c r="F25" s="321"/>
      <c r="G25" s="321"/>
    </row>
    <row r="26" spans="1:7" x14ac:dyDescent="0.25">
      <c r="A26" s="321" t="s">
        <v>17</v>
      </c>
      <c r="B26" s="321"/>
      <c r="C26" s="321"/>
      <c r="D26" s="321"/>
      <c r="E26" s="321"/>
      <c r="F26" s="321"/>
      <c r="G26" s="321"/>
    </row>
    <row r="27" spans="1:7" x14ac:dyDescent="0.25">
      <c r="A27" s="321" t="s">
        <v>18</v>
      </c>
      <c r="B27" s="321"/>
      <c r="C27" s="321"/>
      <c r="D27" s="321"/>
      <c r="E27" s="321"/>
      <c r="F27" s="321"/>
      <c r="G27" s="321"/>
    </row>
    <row r="28" spans="1:7" x14ac:dyDescent="0.25">
      <c r="A28" s="321" t="s">
        <v>19</v>
      </c>
      <c r="B28" s="321"/>
      <c r="C28" s="321"/>
      <c r="D28" s="321"/>
      <c r="E28" s="321"/>
      <c r="F28" s="321"/>
      <c r="G28" s="321"/>
    </row>
    <row r="29" spans="1:7" x14ac:dyDescent="0.25">
      <c r="A29" s="321" t="s">
        <v>20</v>
      </c>
      <c r="B29" s="321"/>
      <c r="C29" s="321"/>
      <c r="D29" s="321"/>
      <c r="E29" s="321"/>
      <c r="F29" s="321"/>
      <c r="G29" s="321"/>
    </row>
    <row r="30" spans="1:7" x14ac:dyDescent="0.25">
      <c r="A30" s="321" t="s">
        <v>21</v>
      </c>
      <c r="B30" s="321"/>
      <c r="C30" s="321"/>
      <c r="D30" s="321"/>
      <c r="E30" s="321"/>
      <c r="F30" s="321"/>
      <c r="G30" s="321"/>
    </row>
    <row r="31" spans="1:7" x14ac:dyDescent="0.25">
      <c r="A31" s="322" t="s">
        <v>22</v>
      </c>
      <c r="B31" s="322"/>
      <c r="C31" s="322"/>
      <c r="D31" s="322"/>
      <c r="E31" s="322"/>
      <c r="F31" s="322"/>
      <c r="G31" s="322"/>
    </row>
    <row r="32" spans="1:7" x14ac:dyDescent="0.25">
      <c r="A32" s="323" t="s">
        <v>23</v>
      </c>
      <c r="B32" s="323"/>
      <c r="C32" s="323"/>
      <c r="D32" s="323"/>
      <c r="E32" s="323"/>
      <c r="F32" s="323"/>
      <c r="G32" s="323"/>
    </row>
    <row r="33" spans="1:7" x14ac:dyDescent="0.25">
      <c r="A33" s="2"/>
    </row>
    <row r="34" spans="1:7" x14ac:dyDescent="0.25">
      <c r="A34" s="318" t="s">
        <v>24</v>
      </c>
      <c r="B34" s="318"/>
      <c r="C34" s="318"/>
      <c r="D34" s="318"/>
      <c r="E34" s="318"/>
      <c r="F34" s="318"/>
      <c r="G34" s="318"/>
    </row>
    <row r="35" spans="1:7" x14ac:dyDescent="0.25">
      <c r="A35" s="318" t="s">
        <v>25</v>
      </c>
      <c r="B35" s="318"/>
      <c r="C35" s="318"/>
      <c r="D35" s="318"/>
      <c r="E35" s="318"/>
      <c r="F35" s="318"/>
      <c r="G35" s="318"/>
    </row>
    <row r="36" spans="1:7" ht="13.5" customHeight="1" x14ac:dyDescent="0.25">
      <c r="A36" s="316"/>
      <c r="B36" s="316"/>
      <c r="C36" s="316" t="s">
        <v>26</v>
      </c>
      <c r="D36" s="316" t="s">
        <v>27</v>
      </c>
      <c r="E36" s="319" t="s">
        <v>28</v>
      </c>
      <c r="F36" s="320" t="s">
        <v>29</v>
      </c>
      <c r="G36" s="319" t="s">
        <v>30</v>
      </c>
    </row>
    <row r="37" spans="1:7" x14ac:dyDescent="0.25">
      <c r="A37" s="316"/>
      <c r="B37" s="316"/>
      <c r="C37" s="316"/>
      <c r="D37" s="316"/>
      <c r="E37" s="319"/>
      <c r="F37" s="320"/>
      <c r="G37" s="319"/>
    </row>
    <row r="38" spans="1:7" ht="9.75" customHeight="1" x14ac:dyDescent="0.25">
      <c r="A38" s="316"/>
      <c r="B38" s="316"/>
      <c r="C38" s="316"/>
      <c r="D38" s="316"/>
      <c r="E38" s="319"/>
      <c r="F38" s="320"/>
      <c r="G38" s="319"/>
    </row>
    <row r="39" spans="1:7" x14ac:dyDescent="0.25">
      <c r="A39" s="316"/>
      <c r="B39" s="316"/>
      <c r="C39" s="316"/>
      <c r="D39" s="316"/>
      <c r="E39" s="319"/>
      <c r="F39" s="320"/>
      <c r="G39" s="319"/>
    </row>
    <row r="40" spans="1:7" x14ac:dyDescent="0.25">
      <c r="A40" s="316">
        <v>1</v>
      </c>
      <c r="B40" s="316"/>
      <c r="C40" s="5">
        <v>2</v>
      </c>
      <c r="D40" s="5">
        <v>3</v>
      </c>
      <c r="E40" s="7">
        <v>4</v>
      </c>
      <c r="F40" s="7">
        <v>5</v>
      </c>
      <c r="G40" s="8">
        <v>6</v>
      </c>
    </row>
    <row r="41" spans="1:7" ht="15.75" customHeight="1" x14ac:dyDescent="0.25">
      <c r="A41" s="317" t="s">
        <v>31</v>
      </c>
      <c r="B41" s="317"/>
      <c r="C41" s="317"/>
      <c r="D41" s="317"/>
      <c r="E41" s="317"/>
      <c r="F41" s="317"/>
      <c r="G41" s="317"/>
    </row>
    <row r="42" spans="1:7" ht="21.75" customHeight="1" x14ac:dyDescent="0.25">
      <c r="A42" s="310" t="s">
        <v>32</v>
      </c>
      <c r="B42" s="310"/>
      <c r="C42" s="10" t="s">
        <v>33</v>
      </c>
      <c r="D42" s="6">
        <f>таб.1!D10</f>
        <v>158234</v>
      </c>
      <c r="E42" s="6">
        <f>таб.1!E10</f>
        <v>207226</v>
      </c>
      <c r="F42" s="6">
        <f>таб.1!F10</f>
        <v>180000</v>
      </c>
      <c r="G42" s="6">
        <f>таб.1!G10</f>
        <v>225632</v>
      </c>
    </row>
    <row r="43" spans="1:7" ht="21.75" customHeight="1" x14ac:dyDescent="0.25">
      <c r="A43" s="310" t="s">
        <v>34</v>
      </c>
      <c r="B43" s="310"/>
      <c r="C43" s="10" t="s">
        <v>35</v>
      </c>
      <c r="D43" s="11">
        <f>таб.1!D11</f>
        <v>171568</v>
      </c>
      <c r="E43" s="11">
        <f>таб.1!E11</f>
        <v>200385</v>
      </c>
      <c r="F43" s="11">
        <f>таб.1!F11</f>
        <v>194102</v>
      </c>
      <c r="G43" s="11">
        <f>таб.1!G11</f>
        <v>212307.4</v>
      </c>
    </row>
    <row r="44" spans="1:7" ht="15.75" customHeight="1" x14ac:dyDescent="0.25">
      <c r="A44" s="314" t="s">
        <v>36</v>
      </c>
      <c r="B44" s="314"/>
      <c r="C44" s="13" t="s">
        <v>37</v>
      </c>
      <c r="D44" s="14">
        <f>таб.1!D20</f>
        <v>-13334</v>
      </c>
      <c r="E44" s="14">
        <f>таб.1!E20</f>
        <v>6841</v>
      </c>
      <c r="F44" s="14">
        <f>таб.1!F20</f>
        <v>-14102</v>
      </c>
      <c r="G44" s="14">
        <f>таб.1!G20</f>
        <v>13324.600000000006</v>
      </c>
    </row>
    <row r="45" spans="1:7" ht="15.75" customHeight="1" x14ac:dyDescent="0.25">
      <c r="A45" s="310" t="s">
        <v>38</v>
      </c>
      <c r="B45" s="310"/>
      <c r="C45" s="10" t="s">
        <v>39</v>
      </c>
      <c r="D45" s="11">
        <f>таб.1!D23</f>
        <v>5952</v>
      </c>
      <c r="E45" s="11">
        <f>таб.1!E23</f>
        <v>7712</v>
      </c>
      <c r="F45" s="11">
        <f>таб.1!F23</f>
        <v>7965.2000000000007</v>
      </c>
      <c r="G45" s="11">
        <f>таб.1!G23</f>
        <v>8908.7999999999993</v>
      </c>
    </row>
    <row r="46" spans="1:7" ht="15.75" customHeight="1" x14ac:dyDescent="0.25">
      <c r="A46" s="310" t="s">
        <v>40</v>
      </c>
      <c r="B46" s="310"/>
      <c r="C46" s="10" t="s">
        <v>41</v>
      </c>
      <c r="D46" s="6">
        <f>таб.1!D46</f>
        <v>6525</v>
      </c>
      <c r="E46" s="6">
        <f>таб.1!E46</f>
        <v>8062</v>
      </c>
      <c r="F46" s="6">
        <f>таб.1!F46</f>
        <v>9927.2000000000007</v>
      </c>
      <c r="G46" s="6">
        <f>таб.1!G46</f>
        <v>10474</v>
      </c>
    </row>
    <row r="47" spans="1:7" ht="15.75" customHeight="1" x14ac:dyDescent="0.25">
      <c r="A47" s="310" t="s">
        <v>42</v>
      </c>
      <c r="B47" s="310"/>
      <c r="C47" s="10" t="s">
        <v>43</v>
      </c>
      <c r="D47" s="6">
        <f>таб.1!D76</f>
        <v>1239</v>
      </c>
      <c r="E47" s="6">
        <f>таб.1!E76</f>
        <v>2766</v>
      </c>
      <c r="F47" s="6">
        <f>таб.1!F76</f>
        <v>25780</v>
      </c>
      <c r="G47" s="6">
        <f>таб.1!G76</f>
        <v>33374.400000000001</v>
      </c>
    </row>
    <row r="48" spans="1:7" ht="24.75" customHeight="1" x14ac:dyDescent="0.25">
      <c r="A48" s="314" t="s">
        <v>44</v>
      </c>
      <c r="B48" s="314"/>
      <c r="C48" s="13" t="s">
        <v>45</v>
      </c>
      <c r="D48" s="15">
        <f>таб.1!D59</f>
        <v>-24572</v>
      </c>
      <c r="E48" s="15">
        <f>таб.1!E59</f>
        <v>-6167</v>
      </c>
      <c r="F48" s="15">
        <f>таб.1!F59</f>
        <v>-6214.4000000000015</v>
      </c>
      <c r="G48" s="15">
        <f>таб.1!G59</f>
        <v>27316.200000000012</v>
      </c>
    </row>
    <row r="49" spans="1:7" ht="15.75" customHeight="1" x14ac:dyDescent="0.25">
      <c r="A49" s="314" t="s">
        <v>46</v>
      </c>
      <c r="B49" s="314"/>
      <c r="C49" s="10" t="s">
        <v>47</v>
      </c>
      <c r="D49" s="6">
        <f>таб.1!D87</f>
        <v>-7881</v>
      </c>
      <c r="E49" s="6">
        <f>таб.1!E87</f>
        <v>10568.2</v>
      </c>
      <c r="F49" s="6">
        <f>таб.1!F87</f>
        <v>-5514.4000000000015</v>
      </c>
      <c r="G49" s="6">
        <f>таб.1!G87</f>
        <v>47839.200000000012</v>
      </c>
    </row>
    <row r="50" spans="1:7" ht="15.75" customHeight="1" x14ac:dyDescent="0.25">
      <c r="A50" s="310" t="s">
        <v>48</v>
      </c>
      <c r="B50" s="310"/>
      <c r="C50" s="10" t="s">
        <v>49</v>
      </c>
      <c r="D50" s="6">
        <v>0</v>
      </c>
      <c r="E50" s="6">
        <f>таб.1!E87/таб.1!E10*100</f>
        <v>5.0998426838331099</v>
      </c>
      <c r="F50" s="6">
        <v>0</v>
      </c>
      <c r="G50" s="6">
        <f>'таб. 5'!G7</f>
        <v>21.202311728832797</v>
      </c>
    </row>
    <row r="51" spans="1:7" ht="27.75" customHeight="1" x14ac:dyDescent="0.25">
      <c r="A51" s="310" t="s">
        <v>50</v>
      </c>
      <c r="B51" s="310"/>
      <c r="C51" s="10" t="s">
        <v>51</v>
      </c>
      <c r="D51" s="6">
        <f>таб.1!D77</f>
        <v>-287</v>
      </c>
      <c r="E51" s="6">
        <f>таб.1!E77</f>
        <v>-298</v>
      </c>
      <c r="F51" s="6">
        <f>таб.1!F77</f>
        <v>-298</v>
      </c>
      <c r="G51" s="6">
        <f>таб.1!G77</f>
        <v>-298</v>
      </c>
    </row>
    <row r="52" spans="1:7" ht="15.75" customHeight="1" x14ac:dyDescent="0.25">
      <c r="A52" s="310" t="s">
        <v>52</v>
      </c>
      <c r="B52" s="310"/>
      <c r="C52" s="10" t="s">
        <v>53</v>
      </c>
      <c r="D52" s="6">
        <f>таб.1!D78</f>
        <v>6468</v>
      </c>
      <c r="E52" s="6">
        <f>таб.1!E78</f>
        <v>6465</v>
      </c>
      <c r="F52" s="6">
        <f>таб.1!F78</f>
        <v>6570</v>
      </c>
      <c r="G52" s="6">
        <f>таб.1!G78</f>
        <v>6570</v>
      </c>
    </row>
    <row r="53" spans="1:7" ht="15.75" customHeight="1" x14ac:dyDescent="0.25">
      <c r="A53" s="314" t="s">
        <v>54</v>
      </c>
      <c r="B53" s="314"/>
      <c r="C53" s="13" t="s">
        <v>55</v>
      </c>
      <c r="D53" s="15">
        <f>таб.1!D68</f>
        <v>-18391</v>
      </c>
      <c r="E53" s="15">
        <f>таб.1!E68</f>
        <v>0</v>
      </c>
      <c r="F53" s="15">
        <f>таб.1!F68</f>
        <v>57.599999999998545</v>
      </c>
      <c r="G53" s="15">
        <f>таб.1!G68</f>
        <v>33588.200000000026</v>
      </c>
    </row>
    <row r="54" spans="1:7" ht="15.75" customHeight="1" x14ac:dyDescent="0.25">
      <c r="A54" s="310" t="s">
        <v>56</v>
      </c>
      <c r="B54" s="310"/>
      <c r="C54" s="10" t="s">
        <v>57</v>
      </c>
      <c r="D54" s="6">
        <f>таб.1!D69</f>
        <v>0</v>
      </c>
      <c r="E54" s="6">
        <f>таб.1!E69</f>
        <v>0</v>
      </c>
      <c r="F54" s="6">
        <f>таб.1!F69</f>
        <v>0</v>
      </c>
      <c r="G54" s="6">
        <f>таб.1!G69</f>
        <v>6045.8760000000048</v>
      </c>
    </row>
    <row r="55" spans="1:7" ht="15.75" customHeight="1" x14ac:dyDescent="0.25">
      <c r="A55" s="314" t="s">
        <v>58</v>
      </c>
      <c r="B55" s="314"/>
      <c r="C55" s="13" t="s">
        <v>59</v>
      </c>
      <c r="D55" s="15">
        <f>таб.1!D71</f>
        <v>-18391</v>
      </c>
      <c r="E55" s="15">
        <f>таб.1!E71</f>
        <v>0</v>
      </c>
      <c r="F55" s="15">
        <f>таб.1!F71</f>
        <v>57.599999999998545</v>
      </c>
      <c r="G55" s="15">
        <f>таб.1!G71</f>
        <v>27542.324000000022</v>
      </c>
    </row>
    <row r="56" spans="1:7" ht="15.75" customHeight="1" x14ac:dyDescent="0.25">
      <c r="A56" s="310" t="s">
        <v>60</v>
      </c>
      <c r="B56" s="310"/>
      <c r="C56" s="10" t="s">
        <v>61</v>
      </c>
      <c r="D56" s="16">
        <f>'таб. 5'!D10</f>
        <v>0</v>
      </c>
      <c r="E56" s="16">
        <f>'таб. 5'!E10</f>
        <v>0.06</v>
      </c>
      <c r="F56" s="16">
        <f>'таб. 5'!F10</f>
        <v>0</v>
      </c>
      <c r="G56" s="16">
        <f>'таб. 5'!G10</f>
        <v>0</v>
      </c>
    </row>
    <row r="57" spans="1:7" ht="15.75" customHeight="1" x14ac:dyDescent="0.25">
      <c r="A57" s="315" t="s">
        <v>62</v>
      </c>
      <c r="B57" s="315"/>
      <c r="C57" s="315"/>
      <c r="D57" s="315"/>
      <c r="E57" s="315"/>
      <c r="F57" s="315"/>
      <c r="G57" s="315"/>
    </row>
    <row r="58" spans="1:7" ht="24.75" customHeight="1" x14ac:dyDescent="0.25">
      <c r="A58" s="310" t="s">
        <v>63</v>
      </c>
      <c r="B58" s="310"/>
      <c r="C58" s="10" t="s">
        <v>64</v>
      </c>
      <c r="D58" s="18">
        <f>таб.2!D23</f>
        <v>0</v>
      </c>
      <c r="E58" s="18">
        <f>таб.2!E23</f>
        <v>56.9</v>
      </c>
      <c r="F58" s="18">
        <f>таб.2!F23</f>
        <v>147.30000000000001</v>
      </c>
      <c r="G58" s="18">
        <f>таб.2!G23</f>
        <v>826.26972000000001</v>
      </c>
    </row>
    <row r="59" spans="1:7" ht="17.25" customHeight="1" x14ac:dyDescent="0.25">
      <c r="A59" s="310" t="s">
        <v>65</v>
      </c>
      <c r="B59" s="310"/>
      <c r="C59" s="10" t="s">
        <v>66</v>
      </c>
      <c r="D59" s="18">
        <f>таб.2!D26</f>
        <v>0</v>
      </c>
      <c r="E59" s="18">
        <f>таб.2!E26</f>
        <v>0</v>
      </c>
      <c r="F59" s="18">
        <f>таб.2!F26</f>
        <v>0</v>
      </c>
      <c r="G59" s="18">
        <f>таб.2!G26</f>
        <v>0</v>
      </c>
    </row>
    <row r="60" spans="1:7" ht="21.75" customHeight="1" x14ac:dyDescent="0.25">
      <c r="A60" s="310" t="s">
        <v>67</v>
      </c>
      <c r="B60" s="310"/>
      <c r="C60" s="10" t="s">
        <v>68</v>
      </c>
      <c r="D60" s="5">
        <f>таб.2!D27</f>
        <v>12452.3</v>
      </c>
      <c r="E60" s="6">
        <f>таб.2!E27</f>
        <v>11630</v>
      </c>
      <c r="F60" s="6">
        <f>таб.2!F27</f>
        <v>10500</v>
      </c>
      <c r="G60" s="6">
        <f>таб.2!G27</f>
        <v>11630</v>
      </c>
    </row>
    <row r="61" spans="1:7" ht="27" customHeight="1" x14ac:dyDescent="0.25">
      <c r="A61" s="310" t="s">
        <v>69</v>
      </c>
      <c r="B61" s="310"/>
      <c r="C61" s="10" t="s">
        <v>70</v>
      </c>
      <c r="D61" s="6">
        <f>таб.2!D29</f>
        <v>28934.699999999997</v>
      </c>
      <c r="E61" s="6">
        <f>таб.2!E29</f>
        <v>25918.3</v>
      </c>
      <c r="F61" s="6">
        <f>таб.2!F29</f>
        <v>27263.698655737702</v>
      </c>
      <c r="G61" s="6">
        <f>таб.2!G29</f>
        <v>30687.32</v>
      </c>
    </row>
    <row r="62" spans="1:7" ht="25.5" customHeight="1" x14ac:dyDescent="0.25">
      <c r="A62" s="310" t="s">
        <v>71</v>
      </c>
      <c r="B62" s="310"/>
      <c r="C62" s="10" t="s">
        <v>72</v>
      </c>
      <c r="D62" s="18">
        <f>таб.2!D39</f>
        <v>10962.1</v>
      </c>
      <c r="E62" s="18">
        <f>таб.2!E39</f>
        <v>15724.3</v>
      </c>
      <c r="F62" s="18">
        <f>таб.2!F39</f>
        <v>14618.404</v>
      </c>
      <c r="G62" s="18">
        <f>таб.2!G39</f>
        <v>18463.3</v>
      </c>
    </row>
    <row r="63" spans="1:7" ht="15.75" customHeight="1" x14ac:dyDescent="0.25">
      <c r="A63" s="314" t="s">
        <v>73</v>
      </c>
      <c r="B63" s="314"/>
      <c r="C63" s="13" t="s">
        <v>74</v>
      </c>
      <c r="D63" s="15">
        <f>таб.2!D40</f>
        <v>52349.1</v>
      </c>
      <c r="E63" s="15">
        <f>таб.2!E40</f>
        <v>53329.5</v>
      </c>
      <c r="F63" s="15">
        <f>таб.2!F40</f>
        <v>52529.4026557377</v>
      </c>
      <c r="G63" s="15">
        <f>таб.2!G40</f>
        <v>61606.889720000006</v>
      </c>
    </row>
    <row r="64" spans="1:7" ht="15.75" customHeight="1" x14ac:dyDescent="0.25">
      <c r="A64" s="315" t="s">
        <v>75</v>
      </c>
      <c r="B64" s="315"/>
      <c r="C64" s="315"/>
      <c r="D64" s="315"/>
      <c r="E64" s="315"/>
      <c r="F64" s="315"/>
      <c r="G64" s="315"/>
    </row>
    <row r="65" spans="1:7" ht="15.75" customHeight="1" x14ac:dyDescent="0.25">
      <c r="A65" s="314" t="s">
        <v>76</v>
      </c>
      <c r="B65" s="314"/>
      <c r="C65" s="13" t="s">
        <v>77</v>
      </c>
      <c r="D65" s="15">
        <f>таб.3!D66</f>
        <v>357</v>
      </c>
      <c r="E65" s="15">
        <f>таб.3!E66</f>
        <v>-2953.7</v>
      </c>
      <c r="F65" s="15">
        <f>таб.3!F66</f>
        <v>151.30000000000001</v>
      </c>
      <c r="G65" s="15">
        <f>таб.3!G66</f>
        <v>522.79999999999995</v>
      </c>
    </row>
    <row r="66" spans="1:7" ht="21.75" customHeight="1" x14ac:dyDescent="0.25">
      <c r="A66" s="310" t="s">
        <v>78</v>
      </c>
      <c r="B66" s="310"/>
      <c r="C66" s="10" t="s">
        <v>79</v>
      </c>
      <c r="D66" s="19">
        <f>таб.3!D20</f>
        <v>286.5</v>
      </c>
      <c r="E66" s="19">
        <f>таб.3!E20</f>
        <v>2000</v>
      </c>
      <c r="F66" s="19">
        <f>таб.3!F20</f>
        <v>262.5</v>
      </c>
      <c r="G66" s="19">
        <f>таб.3!G20</f>
        <v>3610</v>
      </c>
    </row>
    <row r="67" spans="1:7" ht="21.75" customHeight="1" x14ac:dyDescent="0.25">
      <c r="A67" s="310" t="s">
        <v>80</v>
      </c>
      <c r="B67" s="310"/>
      <c r="C67" s="10" t="s">
        <v>81</v>
      </c>
      <c r="D67" s="6">
        <f>таб.3!D37</f>
        <v>0</v>
      </c>
      <c r="E67" s="6">
        <f>таб.3!E37</f>
        <v>0</v>
      </c>
      <c r="F67" s="6">
        <f>таб.3!F37</f>
        <v>0</v>
      </c>
      <c r="G67" s="6">
        <f>таб.3!G37</f>
        <v>0</v>
      </c>
    </row>
    <row r="68" spans="1:7" ht="25.5" customHeight="1" x14ac:dyDescent="0.25">
      <c r="A68" s="310" t="s">
        <v>82</v>
      </c>
      <c r="B68" s="310"/>
      <c r="C68" s="10" t="s">
        <v>83</v>
      </c>
      <c r="D68" s="6">
        <f>таб.3!D63</f>
        <v>0</v>
      </c>
      <c r="E68" s="6">
        <f>таб.3!E63</f>
        <v>0</v>
      </c>
      <c r="F68" s="6">
        <f>таб.3!F63</f>
        <v>0</v>
      </c>
      <c r="G68" s="6">
        <f>таб.3!G63</f>
        <v>0</v>
      </c>
    </row>
    <row r="69" spans="1:7" ht="23.1" customHeight="1" x14ac:dyDescent="0.25">
      <c r="A69" s="310" t="s">
        <v>84</v>
      </c>
      <c r="B69" s="310"/>
      <c r="C69" s="10" t="s">
        <v>85</v>
      </c>
      <c r="D69" s="6">
        <f>таб.3!D67</f>
        <v>0</v>
      </c>
      <c r="E69" s="6">
        <f>таб.3!E67</f>
        <v>0</v>
      </c>
      <c r="F69" s="6">
        <f>таб.3!F67</f>
        <v>0</v>
      </c>
      <c r="G69" s="6">
        <f>таб.3!G67</f>
        <v>0</v>
      </c>
    </row>
    <row r="70" spans="1:7" ht="15.75" customHeight="1" x14ac:dyDescent="0.25">
      <c r="A70" s="314" t="s">
        <v>86</v>
      </c>
      <c r="B70" s="314"/>
      <c r="C70" s="13" t="s">
        <v>87</v>
      </c>
      <c r="D70" s="15">
        <f>таб.3!D69</f>
        <v>151.29999999999995</v>
      </c>
      <c r="E70" s="15">
        <f>таб.3!E69</f>
        <v>-953.69999999999982</v>
      </c>
      <c r="F70" s="15">
        <f>таб.3!F69</f>
        <v>522.79999999999995</v>
      </c>
      <c r="G70" s="15">
        <f>таб.3!G69</f>
        <v>3161.3</v>
      </c>
    </row>
    <row r="71" spans="1:7" ht="15.75" customHeight="1" x14ac:dyDescent="0.25">
      <c r="A71" s="315" t="s">
        <v>88</v>
      </c>
      <c r="B71" s="315"/>
      <c r="C71" s="315"/>
      <c r="D71" s="315"/>
      <c r="E71" s="315"/>
      <c r="F71" s="315"/>
      <c r="G71" s="315"/>
    </row>
    <row r="72" spans="1:7" ht="15.75" customHeight="1" x14ac:dyDescent="0.25">
      <c r="A72" s="310" t="s">
        <v>89</v>
      </c>
      <c r="B72" s="310"/>
      <c r="C72" s="10" t="s">
        <v>90</v>
      </c>
      <c r="D72" s="6">
        <f>таб.4!D10</f>
        <v>19216</v>
      </c>
      <c r="E72" s="6">
        <f>таб.4!E10</f>
        <v>24624.199999999997</v>
      </c>
      <c r="F72" s="6">
        <f>таб.4!F10</f>
        <v>18533</v>
      </c>
      <c r="G72" s="6">
        <f>таб.4!G10</f>
        <v>32863.97</v>
      </c>
    </row>
    <row r="73" spans="1:7" ht="15.75" customHeight="1" x14ac:dyDescent="0.25">
      <c r="A73" s="315" t="s">
        <v>91</v>
      </c>
      <c r="B73" s="315"/>
      <c r="C73" s="315"/>
      <c r="D73" s="315"/>
      <c r="E73" s="315"/>
      <c r="F73" s="315"/>
      <c r="G73" s="315"/>
    </row>
    <row r="74" spans="1:7" ht="15.75" customHeight="1" x14ac:dyDescent="0.25">
      <c r="A74" s="310" t="s">
        <v>92</v>
      </c>
      <c r="B74" s="310"/>
      <c r="C74" s="10" t="s">
        <v>93</v>
      </c>
      <c r="D74" s="6">
        <f>'таб. 5'!D8</f>
        <v>0</v>
      </c>
      <c r="E74" s="6">
        <f>'таб. 5'!E8</f>
        <v>0</v>
      </c>
      <c r="F74" s="6">
        <f>'таб. 5'!F8</f>
        <v>0</v>
      </c>
      <c r="G74" s="6">
        <f>'таб. 5'!G8</f>
        <v>0</v>
      </c>
    </row>
    <row r="75" spans="1:7" ht="15.75" customHeight="1" x14ac:dyDescent="0.25">
      <c r="A75" s="310" t="s">
        <v>94</v>
      </c>
      <c r="B75" s="310"/>
      <c r="C75" s="10" t="s">
        <v>95</v>
      </c>
      <c r="D75" s="6">
        <v>0</v>
      </c>
      <c r="E75" s="6">
        <v>0</v>
      </c>
      <c r="F75" s="6">
        <v>0</v>
      </c>
      <c r="G75" s="6">
        <v>0</v>
      </c>
    </row>
    <row r="76" spans="1:7" ht="15.75" customHeight="1" x14ac:dyDescent="0.25">
      <c r="A76" s="310" t="s">
        <v>96</v>
      </c>
      <c r="B76" s="310"/>
      <c r="C76" s="10" t="s">
        <v>97</v>
      </c>
      <c r="D76" s="16">
        <f>D87/D84</f>
        <v>0.73977654043290686</v>
      </c>
      <c r="E76" s="16">
        <f>E87/E84</f>
        <v>0.98863636363636365</v>
      </c>
      <c r="F76" s="16">
        <f>F87/F84</f>
        <v>0.80392156862745101</v>
      </c>
      <c r="G76" s="16">
        <f>G87/G84</f>
        <v>0.96190476190476193</v>
      </c>
    </row>
    <row r="77" spans="1:7" ht="15.75" customHeight="1" x14ac:dyDescent="0.25">
      <c r="A77" s="315" t="s">
        <v>98</v>
      </c>
      <c r="B77" s="315"/>
      <c r="C77" s="315"/>
      <c r="D77" s="315"/>
      <c r="E77" s="315"/>
      <c r="F77" s="315"/>
      <c r="G77" s="315"/>
    </row>
    <row r="78" spans="1:7" ht="15.75" customHeight="1" x14ac:dyDescent="0.25">
      <c r="A78" s="310" t="s">
        <v>99</v>
      </c>
      <c r="B78" s="310"/>
      <c r="C78" s="10" t="s">
        <v>100</v>
      </c>
      <c r="D78" s="6">
        <v>123871</v>
      </c>
      <c r="E78" s="6">
        <v>120000</v>
      </c>
      <c r="F78" s="6">
        <v>125000</v>
      </c>
      <c r="G78" s="6">
        <v>144000</v>
      </c>
    </row>
    <row r="79" spans="1:7" ht="15.75" customHeight="1" x14ac:dyDescent="0.25">
      <c r="A79" s="310" t="s">
        <v>101</v>
      </c>
      <c r="B79" s="310"/>
      <c r="C79" s="10" t="s">
        <v>102</v>
      </c>
      <c r="D79" s="6">
        <v>64853</v>
      </c>
      <c r="E79" s="6">
        <v>58800</v>
      </c>
      <c r="F79" s="6">
        <v>59000</v>
      </c>
      <c r="G79" s="6">
        <v>62000</v>
      </c>
    </row>
    <row r="80" spans="1:7" ht="15.75" customHeight="1" x14ac:dyDescent="0.25">
      <c r="A80" s="310" t="s">
        <v>103</v>
      </c>
      <c r="B80" s="310"/>
      <c r="C80" s="10" t="s">
        <v>104</v>
      </c>
      <c r="D80" s="18">
        <v>151</v>
      </c>
      <c r="E80" s="6">
        <v>-953.7</v>
      </c>
      <c r="F80" s="6">
        <v>-448.7</v>
      </c>
      <c r="G80" s="6">
        <v>3161.3</v>
      </c>
    </row>
    <row r="81" spans="1:7" ht="15.75" customHeight="1" x14ac:dyDescent="0.25">
      <c r="A81" s="314" t="s">
        <v>105</v>
      </c>
      <c r="B81" s="314"/>
      <c r="C81" s="13" t="s">
        <v>106</v>
      </c>
      <c r="D81" s="15">
        <f>D78+D79</f>
        <v>188724</v>
      </c>
      <c r="E81" s="15">
        <f>E78+E79</f>
        <v>178800</v>
      </c>
      <c r="F81" s="15">
        <f>F78+F79</f>
        <v>184000</v>
      </c>
      <c r="G81" s="15">
        <f>G78+G79</f>
        <v>206000</v>
      </c>
    </row>
    <row r="82" spans="1:7" ht="15.75" customHeight="1" x14ac:dyDescent="0.25">
      <c r="A82" s="310" t="s">
        <v>107</v>
      </c>
      <c r="B82" s="310"/>
      <c r="C82" s="10" t="s">
        <v>108</v>
      </c>
      <c r="D82" s="18">
        <v>0</v>
      </c>
      <c r="E82" s="6">
        <v>0</v>
      </c>
      <c r="F82" s="6">
        <v>0</v>
      </c>
      <c r="G82" s="6">
        <v>0</v>
      </c>
    </row>
    <row r="83" spans="1:7" ht="15.75" customHeight="1" x14ac:dyDescent="0.25">
      <c r="A83" s="310" t="s">
        <v>109</v>
      </c>
      <c r="B83" s="310"/>
      <c r="C83" s="10" t="s">
        <v>110</v>
      </c>
      <c r="D83" s="6">
        <v>108476</v>
      </c>
      <c r="E83" s="6">
        <v>88000</v>
      </c>
      <c r="F83" s="6">
        <v>102000</v>
      </c>
      <c r="G83" s="6">
        <v>105000</v>
      </c>
    </row>
    <row r="84" spans="1:7" ht="15.75" customHeight="1" x14ac:dyDescent="0.25">
      <c r="A84" s="314" t="s">
        <v>111</v>
      </c>
      <c r="B84" s="314"/>
      <c r="C84" s="13" t="s">
        <v>112</v>
      </c>
      <c r="D84" s="15">
        <f>D82+D83</f>
        <v>108476</v>
      </c>
      <c r="E84" s="15">
        <f>E82+E83</f>
        <v>88000</v>
      </c>
      <c r="F84" s="15">
        <f>F82+F83</f>
        <v>102000</v>
      </c>
      <c r="G84" s="15">
        <f>G82+G83</f>
        <v>105000</v>
      </c>
    </row>
    <row r="85" spans="1:7" ht="15.75" customHeight="1" x14ac:dyDescent="0.25">
      <c r="A85" s="310" t="s">
        <v>113</v>
      </c>
      <c r="B85" s="310"/>
      <c r="C85" s="5">
        <v>6070</v>
      </c>
      <c r="D85" s="18">
        <v>0</v>
      </c>
      <c r="E85" s="6">
        <v>0</v>
      </c>
      <c r="F85" s="6">
        <v>0</v>
      </c>
      <c r="G85" s="6">
        <v>0</v>
      </c>
    </row>
    <row r="86" spans="1:7" ht="15.75" customHeight="1" x14ac:dyDescent="0.25">
      <c r="A86" s="310" t="s">
        <v>114</v>
      </c>
      <c r="B86" s="310"/>
      <c r="C86" s="5">
        <v>6080</v>
      </c>
      <c r="D86" s="18">
        <v>0</v>
      </c>
      <c r="E86" s="6">
        <v>0</v>
      </c>
      <c r="F86" s="6">
        <v>0</v>
      </c>
      <c r="G86" s="6">
        <v>0</v>
      </c>
    </row>
    <row r="87" spans="1:7" ht="15.75" customHeight="1" x14ac:dyDescent="0.25">
      <c r="A87" s="311" t="s">
        <v>115</v>
      </c>
      <c r="B87" s="311"/>
      <c r="C87" s="20">
        <v>6090</v>
      </c>
      <c r="D87" s="15">
        <f>D81-D84</f>
        <v>80248</v>
      </c>
      <c r="E87" s="15">
        <v>87000</v>
      </c>
      <c r="F87" s="15">
        <f>F81-F84</f>
        <v>82000</v>
      </c>
      <c r="G87" s="15">
        <f>G81-G84</f>
        <v>101000</v>
      </c>
    </row>
    <row r="88" spans="1:7" ht="15.75" customHeight="1" x14ac:dyDescent="0.25">
      <c r="A88" s="21"/>
      <c r="B88" s="21"/>
      <c r="C88" s="22"/>
      <c r="D88" s="23"/>
      <c r="E88" s="23"/>
      <c r="F88" s="23"/>
      <c r="G88" s="23"/>
    </row>
    <row r="89" spans="1:7" ht="15.75" customHeight="1" x14ac:dyDescent="0.25">
      <c r="A89" s="21"/>
      <c r="B89" s="21"/>
      <c r="C89" s="22"/>
      <c r="D89" s="23"/>
      <c r="E89" s="23"/>
      <c r="F89" s="23"/>
      <c r="G89" s="23"/>
    </row>
    <row r="90" spans="1:7" ht="15.75" customHeight="1" x14ac:dyDescent="0.25">
      <c r="A90" s="21"/>
      <c r="B90" s="21"/>
      <c r="C90" s="22"/>
      <c r="D90" s="23"/>
      <c r="E90" s="23"/>
      <c r="F90" s="23"/>
      <c r="G90" s="23"/>
    </row>
    <row r="91" spans="1:7" s="26" customFormat="1" ht="15.75" customHeight="1" x14ac:dyDescent="0.25">
      <c r="A91" s="24"/>
      <c r="B91" s="312" t="s">
        <v>116</v>
      </c>
      <c r="C91" s="312"/>
      <c r="D91" s="25"/>
      <c r="E91" s="25"/>
      <c r="F91" s="313" t="s">
        <v>117</v>
      </c>
      <c r="G91" s="313"/>
    </row>
  </sheetData>
  <mergeCells count="80">
    <mergeCell ref="F3:G3"/>
    <mergeCell ref="F5:G5"/>
    <mergeCell ref="F6:G6"/>
    <mergeCell ref="F7:G7"/>
    <mergeCell ref="A8:B8"/>
    <mergeCell ref="D8:E8"/>
    <mergeCell ref="A10:B10"/>
    <mergeCell ref="A14:B14"/>
    <mergeCell ref="A16:B16"/>
    <mergeCell ref="A19:G19"/>
    <mergeCell ref="A21:G21"/>
    <mergeCell ref="A22:G22"/>
    <mergeCell ref="A23:G23"/>
    <mergeCell ref="A24:G24"/>
    <mergeCell ref="A25:G25"/>
    <mergeCell ref="A26:G26"/>
    <mergeCell ref="A27:G27"/>
    <mergeCell ref="A28:G28"/>
    <mergeCell ref="A29:G29"/>
    <mergeCell ref="A30:G30"/>
    <mergeCell ref="A31:G31"/>
    <mergeCell ref="A32:G32"/>
    <mergeCell ref="A34:G34"/>
    <mergeCell ref="A35:G35"/>
    <mergeCell ref="A36:B39"/>
    <mergeCell ref="C36:C39"/>
    <mergeCell ref="D36:D39"/>
    <mergeCell ref="E36:E39"/>
    <mergeCell ref="F36:F39"/>
    <mergeCell ref="G36:G39"/>
    <mergeCell ref="A40:B40"/>
    <mergeCell ref="A41:G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G57"/>
    <mergeCell ref="A58:B58"/>
    <mergeCell ref="A59:B59"/>
    <mergeCell ref="A60:B60"/>
    <mergeCell ref="A61:B61"/>
    <mergeCell ref="A62:B62"/>
    <mergeCell ref="A63:B63"/>
    <mergeCell ref="A64:G64"/>
    <mergeCell ref="A65:B65"/>
    <mergeCell ref="A66:B66"/>
    <mergeCell ref="A67:B67"/>
    <mergeCell ref="A68:B68"/>
    <mergeCell ref="A69:B69"/>
    <mergeCell ref="A70:B70"/>
    <mergeCell ref="A71:G71"/>
    <mergeCell ref="A72:B72"/>
    <mergeCell ref="A73:G73"/>
    <mergeCell ref="A74:B74"/>
    <mergeCell ref="A75:B75"/>
    <mergeCell ref="A76:B76"/>
    <mergeCell ref="A77:G77"/>
    <mergeCell ref="A78:B78"/>
    <mergeCell ref="A79:B79"/>
    <mergeCell ref="A80:B80"/>
    <mergeCell ref="A81:B81"/>
    <mergeCell ref="A82:B82"/>
    <mergeCell ref="A83:B83"/>
    <mergeCell ref="A84:B84"/>
    <mergeCell ref="A85:B85"/>
    <mergeCell ref="A86:B86"/>
    <mergeCell ref="A87:B87"/>
    <mergeCell ref="B91:C91"/>
    <mergeCell ref="F91:G91"/>
  </mergeCells>
  <pageMargins left="0.51180555555555496" right="0" top="0.45763888888888898" bottom="0.36388888888888898" header="0.51180555555555496" footer="0.51180555555555496"/>
  <pageSetup paperSize="9" firstPageNumber="0"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view="pageBreakPreview" topLeftCell="A10" zoomScale="91" zoomScaleSheetLayoutView="91" workbookViewId="0">
      <selection activeCell="D23" sqref="D23"/>
    </sheetView>
  </sheetViews>
  <sheetFormatPr defaultColWidth="7.625" defaultRowHeight="17.100000000000001" customHeight="1" x14ac:dyDescent="0.25"/>
  <cols>
    <col min="1" max="1" width="42.125" style="180" customWidth="1"/>
    <col min="2" max="2" width="11.875" style="180" customWidth="1"/>
    <col min="3" max="3" width="12.875" style="180" customWidth="1"/>
    <col min="4" max="4" width="14.125" style="180" customWidth="1"/>
    <col min="5" max="5" width="12.625" style="180" customWidth="1"/>
    <col min="6" max="6" width="15.25" style="180" customWidth="1"/>
    <col min="7" max="7" width="13.75" style="180" customWidth="1"/>
    <col min="8" max="8" width="16.125" style="180" customWidth="1"/>
    <col min="9" max="9" width="12.75" style="180" customWidth="1"/>
    <col min="10" max="10" width="16.125" style="180" customWidth="1"/>
    <col min="11" max="256" width="7.625" style="181"/>
    <col min="257" max="257" width="42.125" style="181" customWidth="1"/>
    <col min="258" max="258" width="11.875" style="181" customWidth="1"/>
    <col min="259" max="259" width="12.875" style="181" customWidth="1"/>
    <col min="260" max="260" width="14.125" style="181" customWidth="1"/>
    <col min="261" max="261" width="12.625" style="181" customWidth="1"/>
    <col min="262" max="262" width="15.25" style="181" customWidth="1"/>
    <col min="263" max="263" width="13.75" style="181" customWidth="1"/>
    <col min="264" max="264" width="16.125" style="181" customWidth="1"/>
    <col min="265" max="265" width="12.75" style="181" customWidth="1"/>
    <col min="266" max="266" width="16.125" style="181" customWidth="1"/>
    <col min="267" max="512" width="7.625" style="181"/>
    <col min="513" max="513" width="42.125" style="181" customWidth="1"/>
    <col min="514" max="514" width="11.875" style="181" customWidth="1"/>
    <col min="515" max="515" width="12.875" style="181" customWidth="1"/>
    <col min="516" max="516" width="14.125" style="181" customWidth="1"/>
    <col min="517" max="517" width="12.625" style="181" customWidth="1"/>
    <col min="518" max="518" width="15.25" style="181" customWidth="1"/>
    <col min="519" max="519" width="13.75" style="181" customWidth="1"/>
    <col min="520" max="520" width="16.125" style="181" customWidth="1"/>
    <col min="521" max="521" width="12.75" style="181" customWidth="1"/>
    <col min="522" max="522" width="16.125" style="181" customWidth="1"/>
    <col min="523" max="768" width="7.625" style="181"/>
    <col min="769" max="769" width="42.125" style="181" customWidth="1"/>
    <col min="770" max="770" width="11.875" style="181" customWidth="1"/>
    <col min="771" max="771" width="12.875" style="181" customWidth="1"/>
    <col min="772" max="772" width="14.125" style="181" customWidth="1"/>
    <col min="773" max="773" width="12.625" style="181" customWidth="1"/>
    <col min="774" max="774" width="15.25" style="181" customWidth="1"/>
    <col min="775" max="775" width="13.75" style="181" customWidth="1"/>
    <col min="776" max="776" width="16.125" style="181" customWidth="1"/>
    <col min="777" max="777" width="12.75" style="181" customWidth="1"/>
    <col min="778" max="778" width="16.125" style="181" customWidth="1"/>
    <col min="779" max="1024" width="7.625" style="181"/>
    <col min="1025" max="1025" width="42.125" style="181" customWidth="1"/>
    <col min="1026" max="1026" width="11.875" style="181" customWidth="1"/>
    <col min="1027" max="1027" width="12.875" style="181" customWidth="1"/>
    <col min="1028" max="1028" width="14.125" style="181" customWidth="1"/>
    <col min="1029" max="1029" width="12.625" style="181" customWidth="1"/>
    <col min="1030" max="1030" width="15.25" style="181" customWidth="1"/>
    <col min="1031" max="1031" width="13.75" style="181" customWidth="1"/>
    <col min="1032" max="1032" width="16.125" style="181" customWidth="1"/>
    <col min="1033" max="1033" width="12.75" style="181" customWidth="1"/>
    <col min="1034" max="1034" width="16.125" style="181" customWidth="1"/>
    <col min="1035" max="1280" width="7.625" style="181"/>
    <col min="1281" max="1281" width="42.125" style="181" customWidth="1"/>
    <col min="1282" max="1282" width="11.875" style="181" customWidth="1"/>
    <col min="1283" max="1283" width="12.875" style="181" customWidth="1"/>
    <col min="1284" max="1284" width="14.125" style="181" customWidth="1"/>
    <col min="1285" max="1285" width="12.625" style="181" customWidth="1"/>
    <col min="1286" max="1286" width="15.25" style="181" customWidth="1"/>
    <col min="1287" max="1287" width="13.75" style="181" customWidth="1"/>
    <col min="1288" max="1288" width="16.125" style="181" customWidth="1"/>
    <col min="1289" max="1289" width="12.75" style="181" customWidth="1"/>
    <col min="1290" max="1290" width="16.125" style="181" customWidth="1"/>
    <col min="1291" max="1536" width="7.625" style="181"/>
    <col min="1537" max="1537" width="42.125" style="181" customWidth="1"/>
    <col min="1538" max="1538" width="11.875" style="181" customWidth="1"/>
    <col min="1539" max="1539" width="12.875" style="181" customWidth="1"/>
    <col min="1540" max="1540" width="14.125" style="181" customWidth="1"/>
    <col min="1541" max="1541" width="12.625" style="181" customWidth="1"/>
    <col min="1542" max="1542" width="15.25" style="181" customWidth="1"/>
    <col min="1543" max="1543" width="13.75" style="181" customWidth="1"/>
    <col min="1544" max="1544" width="16.125" style="181" customWidth="1"/>
    <col min="1545" max="1545" width="12.75" style="181" customWidth="1"/>
    <col min="1546" max="1546" width="16.125" style="181" customWidth="1"/>
    <col min="1547" max="1792" width="7.625" style="181"/>
    <col min="1793" max="1793" width="42.125" style="181" customWidth="1"/>
    <col min="1794" max="1794" width="11.875" style="181" customWidth="1"/>
    <col min="1795" max="1795" width="12.875" style="181" customWidth="1"/>
    <col min="1796" max="1796" width="14.125" style="181" customWidth="1"/>
    <col min="1797" max="1797" width="12.625" style="181" customWidth="1"/>
    <col min="1798" max="1798" width="15.25" style="181" customWidth="1"/>
    <col min="1799" max="1799" width="13.75" style="181" customWidth="1"/>
    <col min="1800" max="1800" width="16.125" style="181" customWidth="1"/>
    <col min="1801" max="1801" width="12.75" style="181" customWidth="1"/>
    <col min="1802" max="1802" width="16.125" style="181" customWidth="1"/>
    <col min="1803" max="2048" width="7.625" style="181"/>
    <col min="2049" max="2049" width="42.125" style="181" customWidth="1"/>
    <col min="2050" max="2050" width="11.875" style="181" customWidth="1"/>
    <col min="2051" max="2051" width="12.875" style="181" customWidth="1"/>
    <col min="2052" max="2052" width="14.125" style="181" customWidth="1"/>
    <col min="2053" max="2053" width="12.625" style="181" customWidth="1"/>
    <col min="2054" max="2054" width="15.25" style="181" customWidth="1"/>
    <col min="2055" max="2055" width="13.75" style="181" customWidth="1"/>
    <col min="2056" max="2056" width="16.125" style="181" customWidth="1"/>
    <col min="2057" max="2057" width="12.75" style="181" customWidth="1"/>
    <col min="2058" max="2058" width="16.125" style="181" customWidth="1"/>
    <col min="2059" max="2304" width="7.625" style="181"/>
    <col min="2305" max="2305" width="42.125" style="181" customWidth="1"/>
    <col min="2306" max="2306" width="11.875" style="181" customWidth="1"/>
    <col min="2307" max="2307" width="12.875" style="181" customWidth="1"/>
    <col min="2308" max="2308" width="14.125" style="181" customWidth="1"/>
    <col min="2309" max="2309" width="12.625" style="181" customWidth="1"/>
    <col min="2310" max="2310" width="15.25" style="181" customWidth="1"/>
    <col min="2311" max="2311" width="13.75" style="181" customWidth="1"/>
    <col min="2312" max="2312" width="16.125" style="181" customWidth="1"/>
    <col min="2313" max="2313" width="12.75" style="181" customWidth="1"/>
    <col min="2314" max="2314" width="16.125" style="181" customWidth="1"/>
    <col min="2315" max="2560" width="7.625" style="181"/>
    <col min="2561" max="2561" width="42.125" style="181" customWidth="1"/>
    <col min="2562" max="2562" width="11.875" style="181" customWidth="1"/>
    <col min="2563" max="2563" width="12.875" style="181" customWidth="1"/>
    <col min="2564" max="2564" width="14.125" style="181" customWidth="1"/>
    <col min="2565" max="2565" width="12.625" style="181" customWidth="1"/>
    <col min="2566" max="2566" width="15.25" style="181" customWidth="1"/>
    <col min="2567" max="2567" width="13.75" style="181" customWidth="1"/>
    <col min="2568" max="2568" width="16.125" style="181" customWidth="1"/>
    <col min="2569" max="2569" width="12.75" style="181" customWidth="1"/>
    <col min="2570" max="2570" width="16.125" style="181" customWidth="1"/>
    <col min="2571" max="2816" width="7.625" style="181"/>
    <col min="2817" max="2817" width="42.125" style="181" customWidth="1"/>
    <col min="2818" max="2818" width="11.875" style="181" customWidth="1"/>
    <col min="2819" max="2819" width="12.875" style="181" customWidth="1"/>
    <col min="2820" max="2820" width="14.125" style="181" customWidth="1"/>
    <col min="2821" max="2821" width="12.625" style="181" customWidth="1"/>
    <col min="2822" max="2822" width="15.25" style="181" customWidth="1"/>
    <col min="2823" max="2823" width="13.75" style="181" customWidth="1"/>
    <col min="2824" max="2824" width="16.125" style="181" customWidth="1"/>
    <col min="2825" max="2825" width="12.75" style="181" customWidth="1"/>
    <col min="2826" max="2826" width="16.125" style="181" customWidth="1"/>
    <col min="2827" max="3072" width="7.625" style="181"/>
    <col min="3073" max="3073" width="42.125" style="181" customWidth="1"/>
    <col min="3074" max="3074" width="11.875" style="181" customWidth="1"/>
    <col min="3075" max="3075" width="12.875" style="181" customWidth="1"/>
    <col min="3076" max="3076" width="14.125" style="181" customWidth="1"/>
    <col min="3077" max="3077" width="12.625" style="181" customWidth="1"/>
    <col min="3078" max="3078" width="15.25" style="181" customWidth="1"/>
    <col min="3079" max="3079" width="13.75" style="181" customWidth="1"/>
    <col min="3080" max="3080" width="16.125" style="181" customWidth="1"/>
    <col min="3081" max="3081" width="12.75" style="181" customWidth="1"/>
    <col min="3082" max="3082" width="16.125" style="181" customWidth="1"/>
    <col min="3083" max="3328" width="7.625" style="181"/>
    <col min="3329" max="3329" width="42.125" style="181" customWidth="1"/>
    <col min="3330" max="3330" width="11.875" style="181" customWidth="1"/>
    <col min="3331" max="3331" width="12.875" style="181" customWidth="1"/>
    <col min="3332" max="3332" width="14.125" style="181" customWidth="1"/>
    <col min="3333" max="3333" width="12.625" style="181" customWidth="1"/>
    <col min="3334" max="3334" width="15.25" style="181" customWidth="1"/>
    <col min="3335" max="3335" width="13.75" style="181" customWidth="1"/>
    <col min="3336" max="3336" width="16.125" style="181" customWidth="1"/>
    <col min="3337" max="3337" width="12.75" style="181" customWidth="1"/>
    <col min="3338" max="3338" width="16.125" style="181" customWidth="1"/>
    <col min="3339" max="3584" width="7.625" style="181"/>
    <col min="3585" max="3585" width="42.125" style="181" customWidth="1"/>
    <col min="3586" max="3586" width="11.875" style="181" customWidth="1"/>
    <col min="3587" max="3587" width="12.875" style="181" customWidth="1"/>
    <col min="3588" max="3588" width="14.125" style="181" customWidth="1"/>
    <col min="3589" max="3589" width="12.625" style="181" customWidth="1"/>
    <col min="3590" max="3590" width="15.25" style="181" customWidth="1"/>
    <col min="3591" max="3591" width="13.75" style="181" customWidth="1"/>
    <col min="3592" max="3592" width="16.125" style="181" customWidth="1"/>
    <col min="3593" max="3593" width="12.75" style="181" customWidth="1"/>
    <col min="3594" max="3594" width="16.125" style="181" customWidth="1"/>
    <col min="3595" max="3840" width="7.625" style="181"/>
    <col min="3841" max="3841" width="42.125" style="181" customWidth="1"/>
    <col min="3842" max="3842" width="11.875" style="181" customWidth="1"/>
    <col min="3843" max="3843" width="12.875" style="181" customWidth="1"/>
    <col min="3844" max="3844" width="14.125" style="181" customWidth="1"/>
    <col min="3845" max="3845" width="12.625" style="181" customWidth="1"/>
    <col min="3846" max="3846" width="15.25" style="181" customWidth="1"/>
    <col min="3847" max="3847" width="13.75" style="181" customWidth="1"/>
    <col min="3848" max="3848" width="16.125" style="181" customWidth="1"/>
    <col min="3849" max="3849" width="12.75" style="181" customWidth="1"/>
    <col min="3850" max="3850" width="16.125" style="181" customWidth="1"/>
    <col min="3851" max="4096" width="7.625" style="181"/>
    <col min="4097" max="4097" width="42.125" style="181" customWidth="1"/>
    <col min="4098" max="4098" width="11.875" style="181" customWidth="1"/>
    <col min="4099" max="4099" width="12.875" style="181" customWidth="1"/>
    <col min="4100" max="4100" width="14.125" style="181" customWidth="1"/>
    <col min="4101" max="4101" width="12.625" style="181" customWidth="1"/>
    <col min="4102" max="4102" width="15.25" style="181" customWidth="1"/>
    <col min="4103" max="4103" width="13.75" style="181" customWidth="1"/>
    <col min="4104" max="4104" width="16.125" style="181" customWidth="1"/>
    <col min="4105" max="4105" width="12.75" style="181" customWidth="1"/>
    <col min="4106" max="4106" width="16.125" style="181" customWidth="1"/>
    <col min="4107" max="4352" width="7.625" style="181"/>
    <col min="4353" max="4353" width="42.125" style="181" customWidth="1"/>
    <col min="4354" max="4354" width="11.875" style="181" customWidth="1"/>
    <col min="4355" max="4355" width="12.875" style="181" customWidth="1"/>
    <col min="4356" max="4356" width="14.125" style="181" customWidth="1"/>
    <col min="4357" max="4357" width="12.625" style="181" customWidth="1"/>
    <col min="4358" max="4358" width="15.25" style="181" customWidth="1"/>
    <col min="4359" max="4359" width="13.75" style="181" customWidth="1"/>
    <col min="4360" max="4360" width="16.125" style="181" customWidth="1"/>
    <col min="4361" max="4361" width="12.75" style="181" customWidth="1"/>
    <col min="4362" max="4362" width="16.125" style="181" customWidth="1"/>
    <col min="4363" max="4608" width="7.625" style="181"/>
    <col min="4609" max="4609" width="42.125" style="181" customWidth="1"/>
    <col min="4610" max="4610" width="11.875" style="181" customWidth="1"/>
    <col min="4611" max="4611" width="12.875" style="181" customWidth="1"/>
    <col min="4612" max="4612" width="14.125" style="181" customWidth="1"/>
    <col min="4613" max="4613" width="12.625" style="181" customWidth="1"/>
    <col min="4614" max="4614" width="15.25" style="181" customWidth="1"/>
    <col min="4615" max="4615" width="13.75" style="181" customWidth="1"/>
    <col min="4616" max="4616" width="16.125" style="181" customWidth="1"/>
    <col min="4617" max="4617" width="12.75" style="181" customWidth="1"/>
    <col min="4618" max="4618" width="16.125" style="181" customWidth="1"/>
    <col min="4619" max="4864" width="7.625" style="181"/>
    <col min="4865" max="4865" width="42.125" style="181" customWidth="1"/>
    <col min="4866" max="4866" width="11.875" style="181" customWidth="1"/>
    <col min="4867" max="4867" width="12.875" style="181" customWidth="1"/>
    <col min="4868" max="4868" width="14.125" style="181" customWidth="1"/>
    <col min="4869" max="4869" width="12.625" style="181" customWidth="1"/>
    <col min="4870" max="4870" width="15.25" style="181" customWidth="1"/>
    <col min="4871" max="4871" width="13.75" style="181" customWidth="1"/>
    <col min="4872" max="4872" width="16.125" style="181" customWidth="1"/>
    <col min="4873" max="4873" width="12.75" style="181" customWidth="1"/>
    <col min="4874" max="4874" width="16.125" style="181" customWidth="1"/>
    <col min="4875" max="5120" width="7.625" style="181"/>
    <col min="5121" max="5121" width="42.125" style="181" customWidth="1"/>
    <col min="5122" max="5122" width="11.875" style="181" customWidth="1"/>
    <col min="5123" max="5123" width="12.875" style="181" customWidth="1"/>
    <col min="5124" max="5124" width="14.125" style="181" customWidth="1"/>
    <col min="5125" max="5125" width="12.625" style="181" customWidth="1"/>
    <col min="5126" max="5126" width="15.25" style="181" customWidth="1"/>
    <col min="5127" max="5127" width="13.75" style="181" customWidth="1"/>
    <col min="5128" max="5128" width="16.125" style="181" customWidth="1"/>
    <col min="5129" max="5129" width="12.75" style="181" customWidth="1"/>
    <col min="5130" max="5130" width="16.125" style="181" customWidth="1"/>
    <col min="5131" max="5376" width="7.625" style="181"/>
    <col min="5377" max="5377" width="42.125" style="181" customWidth="1"/>
    <col min="5378" max="5378" width="11.875" style="181" customWidth="1"/>
    <col min="5379" max="5379" width="12.875" style="181" customWidth="1"/>
    <col min="5380" max="5380" width="14.125" style="181" customWidth="1"/>
    <col min="5381" max="5381" width="12.625" style="181" customWidth="1"/>
    <col min="5382" max="5382" width="15.25" style="181" customWidth="1"/>
    <col min="5383" max="5383" width="13.75" style="181" customWidth="1"/>
    <col min="5384" max="5384" width="16.125" style="181" customWidth="1"/>
    <col min="5385" max="5385" width="12.75" style="181" customWidth="1"/>
    <col min="5386" max="5386" width="16.125" style="181" customWidth="1"/>
    <col min="5387" max="5632" width="7.625" style="181"/>
    <col min="5633" max="5633" width="42.125" style="181" customWidth="1"/>
    <col min="5634" max="5634" width="11.875" style="181" customWidth="1"/>
    <col min="5635" max="5635" width="12.875" style="181" customWidth="1"/>
    <col min="5636" max="5636" width="14.125" style="181" customWidth="1"/>
    <col min="5637" max="5637" width="12.625" style="181" customWidth="1"/>
    <col min="5638" max="5638" width="15.25" style="181" customWidth="1"/>
    <col min="5639" max="5639" width="13.75" style="181" customWidth="1"/>
    <col min="5640" max="5640" width="16.125" style="181" customWidth="1"/>
    <col min="5641" max="5641" width="12.75" style="181" customWidth="1"/>
    <col min="5642" max="5642" width="16.125" style="181" customWidth="1"/>
    <col min="5643" max="5888" width="7.625" style="181"/>
    <col min="5889" max="5889" width="42.125" style="181" customWidth="1"/>
    <col min="5890" max="5890" width="11.875" style="181" customWidth="1"/>
    <col min="5891" max="5891" width="12.875" style="181" customWidth="1"/>
    <col min="5892" max="5892" width="14.125" style="181" customWidth="1"/>
    <col min="5893" max="5893" width="12.625" style="181" customWidth="1"/>
    <col min="5894" max="5894" width="15.25" style="181" customWidth="1"/>
    <col min="5895" max="5895" width="13.75" style="181" customWidth="1"/>
    <col min="5896" max="5896" width="16.125" style="181" customWidth="1"/>
    <col min="5897" max="5897" width="12.75" style="181" customWidth="1"/>
    <col min="5898" max="5898" width="16.125" style="181" customWidth="1"/>
    <col min="5899" max="6144" width="7.625" style="181"/>
    <col min="6145" max="6145" width="42.125" style="181" customWidth="1"/>
    <col min="6146" max="6146" width="11.875" style="181" customWidth="1"/>
    <col min="6147" max="6147" width="12.875" style="181" customWidth="1"/>
    <col min="6148" max="6148" width="14.125" style="181" customWidth="1"/>
    <col min="6149" max="6149" width="12.625" style="181" customWidth="1"/>
    <col min="6150" max="6150" width="15.25" style="181" customWidth="1"/>
    <col min="6151" max="6151" width="13.75" style="181" customWidth="1"/>
    <col min="6152" max="6152" width="16.125" style="181" customWidth="1"/>
    <col min="6153" max="6153" width="12.75" style="181" customWidth="1"/>
    <col min="6154" max="6154" width="16.125" style="181" customWidth="1"/>
    <col min="6155" max="6400" width="7.625" style="181"/>
    <col min="6401" max="6401" width="42.125" style="181" customWidth="1"/>
    <col min="6402" max="6402" width="11.875" style="181" customWidth="1"/>
    <col min="6403" max="6403" width="12.875" style="181" customWidth="1"/>
    <col min="6404" max="6404" width="14.125" style="181" customWidth="1"/>
    <col min="6405" max="6405" width="12.625" style="181" customWidth="1"/>
    <col min="6406" max="6406" width="15.25" style="181" customWidth="1"/>
    <col min="6407" max="6407" width="13.75" style="181" customWidth="1"/>
    <col min="6408" max="6408" width="16.125" style="181" customWidth="1"/>
    <col min="6409" max="6409" width="12.75" style="181" customWidth="1"/>
    <col min="6410" max="6410" width="16.125" style="181" customWidth="1"/>
    <col min="6411" max="6656" width="7.625" style="181"/>
    <col min="6657" max="6657" width="42.125" style="181" customWidth="1"/>
    <col min="6658" max="6658" width="11.875" style="181" customWidth="1"/>
    <col min="6659" max="6659" width="12.875" style="181" customWidth="1"/>
    <col min="6660" max="6660" width="14.125" style="181" customWidth="1"/>
    <col min="6661" max="6661" width="12.625" style="181" customWidth="1"/>
    <col min="6662" max="6662" width="15.25" style="181" customWidth="1"/>
    <col min="6663" max="6663" width="13.75" style="181" customWidth="1"/>
    <col min="6664" max="6664" width="16.125" style="181" customWidth="1"/>
    <col min="6665" max="6665" width="12.75" style="181" customWidth="1"/>
    <col min="6666" max="6666" width="16.125" style="181" customWidth="1"/>
    <col min="6667" max="6912" width="7.625" style="181"/>
    <col min="6913" max="6913" width="42.125" style="181" customWidth="1"/>
    <col min="6914" max="6914" width="11.875" style="181" customWidth="1"/>
    <col min="6915" max="6915" width="12.875" style="181" customWidth="1"/>
    <col min="6916" max="6916" width="14.125" style="181" customWidth="1"/>
    <col min="6917" max="6917" width="12.625" style="181" customWidth="1"/>
    <col min="6918" max="6918" width="15.25" style="181" customWidth="1"/>
    <col min="6919" max="6919" width="13.75" style="181" customWidth="1"/>
    <col min="6920" max="6920" width="16.125" style="181" customWidth="1"/>
    <col min="6921" max="6921" width="12.75" style="181" customWidth="1"/>
    <col min="6922" max="6922" width="16.125" style="181" customWidth="1"/>
    <col min="6923" max="7168" width="7.625" style="181"/>
    <col min="7169" max="7169" width="42.125" style="181" customWidth="1"/>
    <col min="7170" max="7170" width="11.875" style="181" customWidth="1"/>
    <col min="7171" max="7171" width="12.875" style="181" customWidth="1"/>
    <col min="7172" max="7172" width="14.125" style="181" customWidth="1"/>
    <col min="7173" max="7173" width="12.625" style="181" customWidth="1"/>
    <col min="7174" max="7174" width="15.25" style="181" customWidth="1"/>
    <col min="7175" max="7175" width="13.75" style="181" customWidth="1"/>
    <col min="7176" max="7176" width="16.125" style="181" customWidth="1"/>
    <col min="7177" max="7177" width="12.75" style="181" customWidth="1"/>
    <col min="7178" max="7178" width="16.125" style="181" customWidth="1"/>
    <col min="7179" max="7424" width="7.625" style="181"/>
    <col min="7425" max="7425" width="42.125" style="181" customWidth="1"/>
    <col min="7426" max="7426" width="11.875" style="181" customWidth="1"/>
    <col min="7427" max="7427" width="12.875" style="181" customWidth="1"/>
    <col min="7428" max="7428" width="14.125" style="181" customWidth="1"/>
    <col min="7429" max="7429" width="12.625" style="181" customWidth="1"/>
    <col min="7430" max="7430" width="15.25" style="181" customWidth="1"/>
    <col min="7431" max="7431" width="13.75" style="181" customWidth="1"/>
    <col min="7432" max="7432" width="16.125" style="181" customWidth="1"/>
    <col min="7433" max="7433" width="12.75" style="181" customWidth="1"/>
    <col min="7434" max="7434" width="16.125" style="181" customWidth="1"/>
    <col min="7435" max="7680" width="7.625" style="181"/>
    <col min="7681" max="7681" width="42.125" style="181" customWidth="1"/>
    <col min="7682" max="7682" width="11.875" style="181" customWidth="1"/>
    <col min="7683" max="7683" width="12.875" style="181" customWidth="1"/>
    <col min="7684" max="7684" width="14.125" style="181" customWidth="1"/>
    <col min="7685" max="7685" width="12.625" style="181" customWidth="1"/>
    <col min="7686" max="7686" width="15.25" style="181" customWidth="1"/>
    <col min="7687" max="7687" width="13.75" style="181" customWidth="1"/>
    <col min="7688" max="7688" width="16.125" style="181" customWidth="1"/>
    <col min="7689" max="7689" width="12.75" style="181" customWidth="1"/>
    <col min="7690" max="7690" width="16.125" style="181" customWidth="1"/>
    <col min="7691" max="7936" width="7.625" style="181"/>
    <col min="7937" max="7937" width="42.125" style="181" customWidth="1"/>
    <col min="7938" max="7938" width="11.875" style="181" customWidth="1"/>
    <col min="7939" max="7939" width="12.875" style="181" customWidth="1"/>
    <col min="7940" max="7940" width="14.125" style="181" customWidth="1"/>
    <col min="7941" max="7941" width="12.625" style="181" customWidth="1"/>
    <col min="7942" max="7942" width="15.25" style="181" customWidth="1"/>
    <col min="7943" max="7943" width="13.75" style="181" customWidth="1"/>
    <col min="7944" max="7944" width="16.125" style="181" customWidth="1"/>
    <col min="7945" max="7945" width="12.75" style="181" customWidth="1"/>
    <col min="7946" max="7946" width="16.125" style="181" customWidth="1"/>
    <col min="7947" max="8192" width="7.625" style="181"/>
    <col min="8193" max="8193" width="42.125" style="181" customWidth="1"/>
    <col min="8194" max="8194" width="11.875" style="181" customWidth="1"/>
    <col min="8195" max="8195" width="12.875" style="181" customWidth="1"/>
    <col min="8196" max="8196" width="14.125" style="181" customWidth="1"/>
    <col min="8197" max="8197" width="12.625" style="181" customWidth="1"/>
    <col min="8198" max="8198" width="15.25" style="181" customWidth="1"/>
    <col min="8199" max="8199" width="13.75" style="181" customWidth="1"/>
    <col min="8200" max="8200" width="16.125" style="181" customWidth="1"/>
    <col min="8201" max="8201" width="12.75" style="181" customWidth="1"/>
    <col min="8202" max="8202" width="16.125" style="181" customWidth="1"/>
    <col min="8203" max="8448" width="7.625" style="181"/>
    <col min="8449" max="8449" width="42.125" style="181" customWidth="1"/>
    <col min="8450" max="8450" width="11.875" style="181" customWidth="1"/>
    <col min="8451" max="8451" width="12.875" style="181" customWidth="1"/>
    <col min="8452" max="8452" width="14.125" style="181" customWidth="1"/>
    <col min="8453" max="8453" width="12.625" style="181" customWidth="1"/>
    <col min="8454" max="8454" width="15.25" style="181" customWidth="1"/>
    <col min="8455" max="8455" width="13.75" style="181" customWidth="1"/>
    <col min="8456" max="8456" width="16.125" style="181" customWidth="1"/>
    <col min="8457" max="8457" width="12.75" style="181" customWidth="1"/>
    <col min="8458" max="8458" width="16.125" style="181" customWidth="1"/>
    <col min="8459" max="8704" width="7.625" style="181"/>
    <col min="8705" max="8705" width="42.125" style="181" customWidth="1"/>
    <col min="8706" max="8706" width="11.875" style="181" customWidth="1"/>
    <col min="8707" max="8707" width="12.875" style="181" customWidth="1"/>
    <col min="8708" max="8708" width="14.125" style="181" customWidth="1"/>
    <col min="8709" max="8709" width="12.625" style="181" customWidth="1"/>
    <col min="8710" max="8710" width="15.25" style="181" customWidth="1"/>
    <col min="8711" max="8711" width="13.75" style="181" customWidth="1"/>
    <col min="8712" max="8712" width="16.125" style="181" customWidth="1"/>
    <col min="8713" max="8713" width="12.75" style="181" customWidth="1"/>
    <col min="8714" max="8714" width="16.125" style="181" customWidth="1"/>
    <col min="8715" max="8960" width="7.625" style="181"/>
    <col min="8961" max="8961" width="42.125" style="181" customWidth="1"/>
    <col min="8962" max="8962" width="11.875" style="181" customWidth="1"/>
    <col min="8963" max="8963" width="12.875" style="181" customWidth="1"/>
    <col min="8964" max="8964" width="14.125" style="181" customWidth="1"/>
    <col min="8965" max="8965" width="12.625" style="181" customWidth="1"/>
    <col min="8966" max="8966" width="15.25" style="181" customWidth="1"/>
    <col min="8967" max="8967" width="13.75" style="181" customWidth="1"/>
    <col min="8968" max="8968" width="16.125" style="181" customWidth="1"/>
    <col min="8969" max="8969" width="12.75" style="181" customWidth="1"/>
    <col min="8970" max="8970" width="16.125" style="181" customWidth="1"/>
    <col min="8971" max="9216" width="7.625" style="181"/>
    <col min="9217" max="9217" width="42.125" style="181" customWidth="1"/>
    <col min="9218" max="9218" width="11.875" style="181" customWidth="1"/>
    <col min="9219" max="9219" width="12.875" style="181" customWidth="1"/>
    <col min="9220" max="9220" width="14.125" style="181" customWidth="1"/>
    <col min="9221" max="9221" width="12.625" style="181" customWidth="1"/>
    <col min="9222" max="9222" width="15.25" style="181" customWidth="1"/>
    <col min="9223" max="9223" width="13.75" style="181" customWidth="1"/>
    <col min="9224" max="9224" width="16.125" style="181" customWidth="1"/>
    <col min="9225" max="9225" width="12.75" style="181" customWidth="1"/>
    <col min="9226" max="9226" width="16.125" style="181" customWidth="1"/>
    <col min="9227" max="9472" width="7.625" style="181"/>
    <col min="9473" max="9473" width="42.125" style="181" customWidth="1"/>
    <col min="9474" max="9474" width="11.875" style="181" customWidth="1"/>
    <col min="9475" max="9475" width="12.875" style="181" customWidth="1"/>
    <col min="9476" max="9476" width="14.125" style="181" customWidth="1"/>
    <col min="9477" max="9477" width="12.625" style="181" customWidth="1"/>
    <col min="9478" max="9478" width="15.25" style="181" customWidth="1"/>
    <col min="9479" max="9479" width="13.75" style="181" customWidth="1"/>
    <col min="9480" max="9480" width="16.125" style="181" customWidth="1"/>
    <col min="9481" max="9481" width="12.75" style="181" customWidth="1"/>
    <col min="9482" max="9482" width="16.125" style="181" customWidth="1"/>
    <col min="9483" max="9728" width="7.625" style="181"/>
    <col min="9729" max="9729" width="42.125" style="181" customWidth="1"/>
    <col min="9730" max="9730" width="11.875" style="181" customWidth="1"/>
    <col min="9731" max="9731" width="12.875" style="181" customWidth="1"/>
    <col min="9732" max="9732" width="14.125" style="181" customWidth="1"/>
    <col min="9733" max="9733" width="12.625" style="181" customWidth="1"/>
    <col min="9734" max="9734" width="15.25" style="181" customWidth="1"/>
    <col min="9735" max="9735" width="13.75" style="181" customWidth="1"/>
    <col min="9736" max="9736" width="16.125" style="181" customWidth="1"/>
    <col min="9737" max="9737" width="12.75" style="181" customWidth="1"/>
    <col min="9738" max="9738" width="16.125" style="181" customWidth="1"/>
    <col min="9739" max="9984" width="7.625" style="181"/>
    <col min="9985" max="9985" width="42.125" style="181" customWidth="1"/>
    <col min="9986" max="9986" width="11.875" style="181" customWidth="1"/>
    <col min="9987" max="9987" width="12.875" style="181" customWidth="1"/>
    <col min="9988" max="9988" width="14.125" style="181" customWidth="1"/>
    <col min="9989" max="9989" width="12.625" style="181" customWidth="1"/>
    <col min="9990" max="9990" width="15.25" style="181" customWidth="1"/>
    <col min="9991" max="9991" width="13.75" style="181" customWidth="1"/>
    <col min="9992" max="9992" width="16.125" style="181" customWidth="1"/>
    <col min="9993" max="9993" width="12.75" style="181" customWidth="1"/>
    <col min="9994" max="9994" width="16.125" style="181" customWidth="1"/>
    <col min="9995" max="10240" width="7.625" style="181"/>
    <col min="10241" max="10241" width="42.125" style="181" customWidth="1"/>
    <col min="10242" max="10242" width="11.875" style="181" customWidth="1"/>
    <col min="10243" max="10243" width="12.875" style="181" customWidth="1"/>
    <col min="10244" max="10244" width="14.125" style="181" customWidth="1"/>
    <col min="10245" max="10245" width="12.625" style="181" customWidth="1"/>
    <col min="10246" max="10246" width="15.25" style="181" customWidth="1"/>
    <col min="10247" max="10247" width="13.75" style="181" customWidth="1"/>
    <col min="10248" max="10248" width="16.125" style="181" customWidth="1"/>
    <col min="10249" max="10249" width="12.75" style="181" customWidth="1"/>
    <col min="10250" max="10250" width="16.125" style="181" customWidth="1"/>
    <col min="10251" max="10496" width="7.625" style="181"/>
    <col min="10497" max="10497" width="42.125" style="181" customWidth="1"/>
    <col min="10498" max="10498" width="11.875" style="181" customWidth="1"/>
    <col min="10499" max="10499" width="12.875" style="181" customWidth="1"/>
    <col min="10500" max="10500" width="14.125" style="181" customWidth="1"/>
    <col min="10501" max="10501" width="12.625" style="181" customWidth="1"/>
    <col min="10502" max="10502" width="15.25" style="181" customWidth="1"/>
    <col min="10503" max="10503" width="13.75" style="181" customWidth="1"/>
    <col min="10504" max="10504" width="16.125" style="181" customWidth="1"/>
    <col min="10505" max="10505" width="12.75" style="181" customWidth="1"/>
    <col min="10506" max="10506" width="16.125" style="181" customWidth="1"/>
    <col min="10507" max="10752" width="7.625" style="181"/>
    <col min="10753" max="10753" width="42.125" style="181" customWidth="1"/>
    <col min="10754" max="10754" width="11.875" style="181" customWidth="1"/>
    <col min="10755" max="10755" width="12.875" style="181" customWidth="1"/>
    <col min="10756" max="10756" width="14.125" style="181" customWidth="1"/>
    <col min="10757" max="10757" width="12.625" style="181" customWidth="1"/>
    <col min="10758" max="10758" width="15.25" style="181" customWidth="1"/>
    <col min="10759" max="10759" width="13.75" style="181" customWidth="1"/>
    <col min="10760" max="10760" width="16.125" style="181" customWidth="1"/>
    <col min="10761" max="10761" width="12.75" style="181" customWidth="1"/>
    <col min="10762" max="10762" width="16.125" style="181" customWidth="1"/>
    <col min="10763" max="11008" width="7.625" style="181"/>
    <col min="11009" max="11009" width="42.125" style="181" customWidth="1"/>
    <col min="11010" max="11010" width="11.875" style="181" customWidth="1"/>
    <col min="11011" max="11011" width="12.875" style="181" customWidth="1"/>
    <col min="11012" max="11012" width="14.125" style="181" customWidth="1"/>
    <col min="11013" max="11013" width="12.625" style="181" customWidth="1"/>
    <col min="11014" max="11014" width="15.25" style="181" customWidth="1"/>
    <col min="11015" max="11015" width="13.75" style="181" customWidth="1"/>
    <col min="11016" max="11016" width="16.125" style="181" customWidth="1"/>
    <col min="11017" max="11017" width="12.75" style="181" customWidth="1"/>
    <col min="11018" max="11018" width="16.125" style="181" customWidth="1"/>
    <col min="11019" max="11264" width="7.625" style="181"/>
    <col min="11265" max="11265" width="42.125" style="181" customWidth="1"/>
    <col min="11266" max="11266" width="11.875" style="181" customWidth="1"/>
    <col min="11267" max="11267" width="12.875" style="181" customWidth="1"/>
    <col min="11268" max="11268" width="14.125" style="181" customWidth="1"/>
    <col min="11269" max="11269" width="12.625" style="181" customWidth="1"/>
    <col min="11270" max="11270" width="15.25" style="181" customWidth="1"/>
    <col min="11271" max="11271" width="13.75" style="181" customWidth="1"/>
    <col min="11272" max="11272" width="16.125" style="181" customWidth="1"/>
    <col min="11273" max="11273" width="12.75" style="181" customWidth="1"/>
    <col min="11274" max="11274" width="16.125" style="181" customWidth="1"/>
    <col min="11275" max="11520" width="7.625" style="181"/>
    <col min="11521" max="11521" width="42.125" style="181" customWidth="1"/>
    <col min="11522" max="11522" width="11.875" style="181" customWidth="1"/>
    <col min="11523" max="11523" width="12.875" style="181" customWidth="1"/>
    <col min="11524" max="11524" width="14.125" style="181" customWidth="1"/>
    <col min="11525" max="11525" width="12.625" style="181" customWidth="1"/>
    <col min="11526" max="11526" width="15.25" style="181" customWidth="1"/>
    <col min="11527" max="11527" width="13.75" style="181" customWidth="1"/>
    <col min="11528" max="11528" width="16.125" style="181" customWidth="1"/>
    <col min="11529" max="11529" width="12.75" style="181" customWidth="1"/>
    <col min="11530" max="11530" width="16.125" style="181" customWidth="1"/>
    <col min="11531" max="11776" width="7.625" style="181"/>
    <col min="11777" max="11777" width="42.125" style="181" customWidth="1"/>
    <col min="11778" max="11778" width="11.875" style="181" customWidth="1"/>
    <col min="11779" max="11779" width="12.875" style="181" customWidth="1"/>
    <col min="11780" max="11780" width="14.125" style="181" customWidth="1"/>
    <col min="11781" max="11781" width="12.625" style="181" customWidth="1"/>
    <col min="11782" max="11782" width="15.25" style="181" customWidth="1"/>
    <col min="11783" max="11783" width="13.75" style="181" customWidth="1"/>
    <col min="11784" max="11784" width="16.125" style="181" customWidth="1"/>
    <col min="11785" max="11785" width="12.75" style="181" customWidth="1"/>
    <col min="11786" max="11786" width="16.125" style="181" customWidth="1"/>
    <col min="11787" max="12032" width="7.625" style="181"/>
    <col min="12033" max="12033" width="42.125" style="181" customWidth="1"/>
    <col min="12034" max="12034" width="11.875" style="181" customWidth="1"/>
    <col min="12035" max="12035" width="12.875" style="181" customWidth="1"/>
    <col min="12036" max="12036" width="14.125" style="181" customWidth="1"/>
    <col min="12037" max="12037" width="12.625" style="181" customWidth="1"/>
    <col min="12038" max="12038" width="15.25" style="181" customWidth="1"/>
    <col min="12039" max="12039" width="13.75" style="181" customWidth="1"/>
    <col min="12040" max="12040" width="16.125" style="181" customWidth="1"/>
    <col min="12041" max="12041" width="12.75" style="181" customWidth="1"/>
    <col min="12042" max="12042" width="16.125" style="181" customWidth="1"/>
    <col min="12043" max="12288" width="7.625" style="181"/>
    <col min="12289" max="12289" width="42.125" style="181" customWidth="1"/>
    <col min="12290" max="12290" width="11.875" style="181" customWidth="1"/>
    <col min="12291" max="12291" width="12.875" style="181" customWidth="1"/>
    <col min="12292" max="12292" width="14.125" style="181" customWidth="1"/>
    <col min="12293" max="12293" width="12.625" style="181" customWidth="1"/>
    <col min="12294" max="12294" width="15.25" style="181" customWidth="1"/>
    <col min="12295" max="12295" width="13.75" style="181" customWidth="1"/>
    <col min="12296" max="12296" width="16.125" style="181" customWidth="1"/>
    <col min="12297" max="12297" width="12.75" style="181" customWidth="1"/>
    <col min="12298" max="12298" width="16.125" style="181" customWidth="1"/>
    <col min="12299" max="12544" width="7.625" style="181"/>
    <col min="12545" max="12545" width="42.125" style="181" customWidth="1"/>
    <col min="12546" max="12546" width="11.875" style="181" customWidth="1"/>
    <col min="12547" max="12547" width="12.875" style="181" customWidth="1"/>
    <col min="12548" max="12548" width="14.125" style="181" customWidth="1"/>
    <col min="12549" max="12549" width="12.625" style="181" customWidth="1"/>
    <col min="12550" max="12550" width="15.25" style="181" customWidth="1"/>
    <col min="12551" max="12551" width="13.75" style="181" customWidth="1"/>
    <col min="12552" max="12552" width="16.125" style="181" customWidth="1"/>
    <col min="12553" max="12553" width="12.75" style="181" customWidth="1"/>
    <col min="12554" max="12554" width="16.125" style="181" customWidth="1"/>
    <col min="12555" max="12800" width="7.625" style="181"/>
    <col min="12801" max="12801" width="42.125" style="181" customWidth="1"/>
    <col min="12802" max="12802" width="11.875" style="181" customWidth="1"/>
    <col min="12803" max="12803" width="12.875" style="181" customWidth="1"/>
    <col min="12804" max="12804" width="14.125" style="181" customWidth="1"/>
    <col min="12805" max="12805" width="12.625" style="181" customWidth="1"/>
    <col min="12806" max="12806" width="15.25" style="181" customWidth="1"/>
    <col min="12807" max="12807" width="13.75" style="181" customWidth="1"/>
    <col min="12808" max="12808" width="16.125" style="181" customWidth="1"/>
    <col min="12809" max="12809" width="12.75" style="181" customWidth="1"/>
    <col min="12810" max="12810" width="16.125" style="181" customWidth="1"/>
    <col min="12811" max="13056" width="7.625" style="181"/>
    <col min="13057" max="13057" width="42.125" style="181" customWidth="1"/>
    <col min="13058" max="13058" width="11.875" style="181" customWidth="1"/>
    <col min="13059" max="13059" width="12.875" style="181" customWidth="1"/>
    <col min="13060" max="13060" width="14.125" style="181" customWidth="1"/>
    <col min="13061" max="13061" width="12.625" style="181" customWidth="1"/>
    <col min="13062" max="13062" width="15.25" style="181" customWidth="1"/>
    <col min="13063" max="13063" width="13.75" style="181" customWidth="1"/>
    <col min="13064" max="13064" width="16.125" style="181" customWidth="1"/>
    <col min="13065" max="13065" width="12.75" style="181" customWidth="1"/>
    <col min="13066" max="13066" width="16.125" style="181" customWidth="1"/>
    <col min="13067" max="13312" width="7.625" style="181"/>
    <col min="13313" max="13313" width="42.125" style="181" customWidth="1"/>
    <col min="13314" max="13314" width="11.875" style="181" customWidth="1"/>
    <col min="13315" max="13315" width="12.875" style="181" customWidth="1"/>
    <col min="13316" max="13316" width="14.125" style="181" customWidth="1"/>
    <col min="13317" max="13317" width="12.625" style="181" customWidth="1"/>
    <col min="13318" max="13318" width="15.25" style="181" customWidth="1"/>
    <col min="13319" max="13319" width="13.75" style="181" customWidth="1"/>
    <col min="13320" max="13320" width="16.125" style="181" customWidth="1"/>
    <col min="13321" max="13321" width="12.75" style="181" customWidth="1"/>
    <col min="13322" max="13322" width="16.125" style="181" customWidth="1"/>
    <col min="13323" max="13568" width="7.625" style="181"/>
    <col min="13569" max="13569" width="42.125" style="181" customWidth="1"/>
    <col min="13570" max="13570" width="11.875" style="181" customWidth="1"/>
    <col min="13571" max="13571" width="12.875" style="181" customWidth="1"/>
    <col min="13572" max="13572" width="14.125" style="181" customWidth="1"/>
    <col min="13573" max="13573" width="12.625" style="181" customWidth="1"/>
    <col min="13574" max="13574" width="15.25" style="181" customWidth="1"/>
    <col min="13575" max="13575" width="13.75" style="181" customWidth="1"/>
    <col min="13576" max="13576" width="16.125" style="181" customWidth="1"/>
    <col min="13577" max="13577" width="12.75" style="181" customWidth="1"/>
    <col min="13578" max="13578" width="16.125" style="181" customWidth="1"/>
    <col min="13579" max="13824" width="7.625" style="181"/>
    <col min="13825" max="13825" width="42.125" style="181" customWidth="1"/>
    <col min="13826" max="13826" width="11.875" style="181" customWidth="1"/>
    <col min="13827" max="13827" width="12.875" style="181" customWidth="1"/>
    <col min="13828" max="13828" width="14.125" style="181" customWidth="1"/>
    <col min="13829" max="13829" width="12.625" style="181" customWidth="1"/>
    <col min="13830" max="13830" width="15.25" style="181" customWidth="1"/>
    <col min="13831" max="13831" width="13.75" style="181" customWidth="1"/>
    <col min="13832" max="13832" width="16.125" style="181" customWidth="1"/>
    <col min="13833" max="13833" width="12.75" style="181" customWidth="1"/>
    <col min="13834" max="13834" width="16.125" style="181" customWidth="1"/>
    <col min="13835" max="14080" width="7.625" style="181"/>
    <col min="14081" max="14081" width="42.125" style="181" customWidth="1"/>
    <col min="14082" max="14082" width="11.875" style="181" customWidth="1"/>
    <col min="14083" max="14083" width="12.875" style="181" customWidth="1"/>
    <col min="14084" max="14084" width="14.125" style="181" customWidth="1"/>
    <col min="14085" max="14085" width="12.625" style="181" customWidth="1"/>
    <col min="14086" max="14086" width="15.25" style="181" customWidth="1"/>
    <col min="14087" max="14087" width="13.75" style="181" customWidth="1"/>
    <col min="14088" max="14088" width="16.125" style="181" customWidth="1"/>
    <col min="14089" max="14089" width="12.75" style="181" customWidth="1"/>
    <col min="14090" max="14090" width="16.125" style="181" customWidth="1"/>
    <col min="14091" max="14336" width="7.625" style="181"/>
    <col min="14337" max="14337" width="42.125" style="181" customWidth="1"/>
    <col min="14338" max="14338" width="11.875" style="181" customWidth="1"/>
    <col min="14339" max="14339" width="12.875" style="181" customWidth="1"/>
    <col min="14340" max="14340" width="14.125" style="181" customWidth="1"/>
    <col min="14341" max="14341" width="12.625" style="181" customWidth="1"/>
    <col min="14342" max="14342" width="15.25" style="181" customWidth="1"/>
    <col min="14343" max="14343" width="13.75" style="181" customWidth="1"/>
    <col min="14344" max="14344" width="16.125" style="181" customWidth="1"/>
    <col min="14345" max="14345" width="12.75" style="181" customWidth="1"/>
    <col min="14346" max="14346" width="16.125" style="181" customWidth="1"/>
    <col min="14347" max="14592" width="7.625" style="181"/>
    <col min="14593" max="14593" width="42.125" style="181" customWidth="1"/>
    <col min="14594" max="14594" width="11.875" style="181" customWidth="1"/>
    <col min="14595" max="14595" width="12.875" style="181" customWidth="1"/>
    <col min="14596" max="14596" width="14.125" style="181" customWidth="1"/>
    <col min="14597" max="14597" width="12.625" style="181" customWidth="1"/>
    <col min="14598" max="14598" width="15.25" style="181" customWidth="1"/>
    <col min="14599" max="14599" width="13.75" style="181" customWidth="1"/>
    <col min="14600" max="14600" width="16.125" style="181" customWidth="1"/>
    <col min="14601" max="14601" width="12.75" style="181" customWidth="1"/>
    <col min="14602" max="14602" width="16.125" style="181" customWidth="1"/>
    <col min="14603" max="14848" width="7.625" style="181"/>
    <col min="14849" max="14849" width="42.125" style="181" customWidth="1"/>
    <col min="14850" max="14850" width="11.875" style="181" customWidth="1"/>
    <col min="14851" max="14851" width="12.875" style="181" customWidth="1"/>
    <col min="14852" max="14852" width="14.125" style="181" customWidth="1"/>
    <col min="14853" max="14853" width="12.625" style="181" customWidth="1"/>
    <col min="14854" max="14854" width="15.25" style="181" customWidth="1"/>
    <col min="14855" max="14855" width="13.75" style="181" customWidth="1"/>
    <col min="14856" max="14856" width="16.125" style="181" customWidth="1"/>
    <col min="14857" max="14857" width="12.75" style="181" customWidth="1"/>
    <col min="14858" max="14858" width="16.125" style="181" customWidth="1"/>
    <col min="14859" max="15104" width="7.625" style="181"/>
    <col min="15105" max="15105" width="42.125" style="181" customWidth="1"/>
    <col min="15106" max="15106" width="11.875" style="181" customWidth="1"/>
    <col min="15107" max="15107" width="12.875" style="181" customWidth="1"/>
    <col min="15108" max="15108" width="14.125" style="181" customWidth="1"/>
    <col min="15109" max="15109" width="12.625" style="181" customWidth="1"/>
    <col min="15110" max="15110" width="15.25" style="181" customWidth="1"/>
    <col min="15111" max="15111" width="13.75" style="181" customWidth="1"/>
    <col min="15112" max="15112" width="16.125" style="181" customWidth="1"/>
    <col min="15113" max="15113" width="12.75" style="181" customWidth="1"/>
    <col min="15114" max="15114" width="16.125" style="181" customWidth="1"/>
    <col min="15115" max="15360" width="7.625" style="181"/>
    <col min="15361" max="15361" width="42.125" style="181" customWidth="1"/>
    <col min="15362" max="15362" width="11.875" style="181" customWidth="1"/>
    <col min="15363" max="15363" width="12.875" style="181" customWidth="1"/>
    <col min="15364" max="15364" width="14.125" style="181" customWidth="1"/>
    <col min="15365" max="15365" width="12.625" style="181" customWidth="1"/>
    <col min="15366" max="15366" width="15.25" style="181" customWidth="1"/>
    <col min="15367" max="15367" width="13.75" style="181" customWidth="1"/>
    <col min="15368" max="15368" width="16.125" style="181" customWidth="1"/>
    <col min="15369" max="15369" width="12.75" style="181" customWidth="1"/>
    <col min="15370" max="15370" width="16.125" style="181" customWidth="1"/>
    <col min="15371" max="15616" width="7.625" style="181"/>
    <col min="15617" max="15617" width="42.125" style="181" customWidth="1"/>
    <col min="15618" max="15618" width="11.875" style="181" customWidth="1"/>
    <col min="15619" max="15619" width="12.875" style="181" customWidth="1"/>
    <col min="15620" max="15620" width="14.125" style="181" customWidth="1"/>
    <col min="15621" max="15621" width="12.625" style="181" customWidth="1"/>
    <col min="15622" max="15622" width="15.25" style="181" customWidth="1"/>
    <col min="15623" max="15623" width="13.75" style="181" customWidth="1"/>
    <col min="15624" max="15624" width="16.125" style="181" customWidth="1"/>
    <col min="15625" max="15625" width="12.75" style="181" customWidth="1"/>
    <col min="15626" max="15626" width="16.125" style="181" customWidth="1"/>
    <col min="15627" max="15872" width="7.625" style="181"/>
    <col min="15873" max="15873" width="42.125" style="181" customWidth="1"/>
    <col min="15874" max="15874" width="11.875" style="181" customWidth="1"/>
    <col min="15875" max="15875" width="12.875" style="181" customWidth="1"/>
    <col min="15876" max="15876" width="14.125" style="181" customWidth="1"/>
    <col min="15877" max="15877" width="12.625" style="181" customWidth="1"/>
    <col min="15878" max="15878" width="15.25" style="181" customWidth="1"/>
    <col min="15879" max="15879" width="13.75" style="181" customWidth="1"/>
    <col min="15880" max="15880" width="16.125" style="181" customWidth="1"/>
    <col min="15881" max="15881" width="12.75" style="181" customWidth="1"/>
    <col min="15882" max="15882" width="16.125" style="181" customWidth="1"/>
    <col min="15883" max="16128" width="7.625" style="181"/>
    <col min="16129" max="16129" width="42.125" style="181" customWidth="1"/>
    <col min="16130" max="16130" width="11.875" style="181" customWidth="1"/>
    <col min="16131" max="16131" width="12.875" style="181" customWidth="1"/>
    <col min="16132" max="16132" width="14.125" style="181" customWidth="1"/>
    <col min="16133" max="16133" width="12.625" style="181" customWidth="1"/>
    <col min="16134" max="16134" width="15.25" style="181" customWidth="1"/>
    <col min="16135" max="16135" width="13.75" style="181" customWidth="1"/>
    <col min="16136" max="16136" width="16.125" style="181" customWidth="1"/>
    <col min="16137" max="16137" width="12.75" style="181" customWidth="1"/>
    <col min="16138" max="16138" width="16.125" style="181" customWidth="1"/>
    <col min="16139" max="16384" width="7.625" style="181"/>
  </cols>
  <sheetData>
    <row r="1" spans="1:11" ht="17.100000000000001" customHeight="1" x14ac:dyDescent="0.25">
      <c r="A1" s="194"/>
      <c r="B1" s="194"/>
      <c r="C1" s="194"/>
      <c r="D1" s="194"/>
      <c r="E1" s="194"/>
      <c r="F1" s="194"/>
      <c r="G1" s="194"/>
      <c r="H1" s="194"/>
      <c r="I1" s="180" t="s">
        <v>298</v>
      </c>
      <c r="J1" s="194"/>
      <c r="K1" s="447">
        <v>22</v>
      </c>
    </row>
    <row r="2" spans="1:11" ht="17.100000000000001" customHeight="1" x14ac:dyDescent="0.25">
      <c r="A2" s="194"/>
      <c r="B2" s="194"/>
      <c r="C2" s="194"/>
      <c r="D2" s="194"/>
      <c r="E2" s="194"/>
      <c r="F2" s="194"/>
      <c r="G2" s="194"/>
      <c r="H2" s="194"/>
      <c r="I2" s="182" t="s">
        <v>645</v>
      </c>
      <c r="J2" s="194"/>
      <c r="K2" s="447"/>
    </row>
    <row r="3" spans="1:11" ht="17.100000000000001" customHeight="1" x14ac:dyDescent="0.25">
      <c r="A3" s="194"/>
      <c r="B3" s="194"/>
      <c r="C3" s="194"/>
      <c r="D3" s="194"/>
      <c r="E3" s="194"/>
      <c r="F3" s="194"/>
      <c r="J3" s="194"/>
      <c r="K3" s="447"/>
    </row>
    <row r="4" spans="1:11" ht="17.100000000000001" customHeight="1" x14ac:dyDescent="0.25">
      <c r="A4" s="194"/>
      <c r="B4" s="194"/>
      <c r="C4" s="194"/>
      <c r="D4" s="194"/>
      <c r="E4" s="194"/>
      <c r="F4" s="194"/>
      <c r="H4" s="182"/>
      <c r="I4" s="183"/>
      <c r="J4" s="194"/>
      <c r="K4" s="447"/>
    </row>
    <row r="5" spans="1:11" ht="17.100000000000001" customHeight="1" x14ac:dyDescent="0.25">
      <c r="A5" s="194"/>
      <c r="B5" s="194"/>
      <c r="C5" s="194"/>
      <c r="D5" s="194"/>
      <c r="E5" s="194"/>
      <c r="F5" s="194"/>
      <c r="G5" s="194"/>
      <c r="H5" s="194"/>
      <c r="I5" s="194"/>
      <c r="J5" s="194"/>
      <c r="K5" s="447"/>
    </row>
    <row r="6" spans="1:11" ht="33.75" customHeight="1" x14ac:dyDescent="0.25">
      <c r="A6" s="449" t="s">
        <v>661</v>
      </c>
      <c r="B6" s="449"/>
      <c r="C6" s="449"/>
      <c r="D6" s="449"/>
      <c r="E6" s="449"/>
      <c r="F6" s="449"/>
      <c r="G6" s="449"/>
      <c r="H6" s="449"/>
      <c r="I6" s="449"/>
      <c r="J6" s="449"/>
      <c r="K6" s="447"/>
    </row>
    <row r="7" spans="1:11" ht="43.5" customHeight="1" x14ac:dyDescent="0.2">
      <c r="A7" s="450" t="s">
        <v>662</v>
      </c>
      <c r="B7" s="451" t="s">
        <v>663</v>
      </c>
      <c r="C7" s="451"/>
      <c r="D7" s="451" t="s">
        <v>664</v>
      </c>
      <c r="E7" s="451"/>
      <c r="F7" s="451" t="s">
        <v>665</v>
      </c>
      <c r="G7" s="451" t="s">
        <v>666</v>
      </c>
      <c r="H7" s="451"/>
      <c r="I7" s="451" t="s">
        <v>667</v>
      </c>
      <c r="J7" s="451"/>
      <c r="K7" s="447"/>
    </row>
    <row r="8" spans="1:11" ht="122.25" customHeight="1" x14ac:dyDescent="0.2">
      <c r="A8" s="450"/>
      <c r="B8" s="184" t="s">
        <v>654</v>
      </c>
      <c r="C8" s="195" t="s">
        <v>668</v>
      </c>
      <c r="D8" s="184" t="s">
        <v>654</v>
      </c>
      <c r="E8" s="195" t="s">
        <v>668</v>
      </c>
      <c r="F8" s="451"/>
      <c r="G8" s="184" t="s">
        <v>654</v>
      </c>
      <c r="H8" s="195" t="s">
        <v>668</v>
      </c>
      <c r="I8" s="195" t="s">
        <v>669</v>
      </c>
      <c r="J8" s="195" t="s">
        <v>670</v>
      </c>
      <c r="K8" s="447"/>
    </row>
    <row r="9" spans="1:11" ht="17.100000000000001" customHeight="1" x14ac:dyDescent="0.25">
      <c r="A9" s="186" t="s">
        <v>671</v>
      </c>
      <c r="B9" s="196">
        <v>89866</v>
      </c>
      <c r="C9" s="188">
        <f>B9/B14*100</f>
        <v>43.945973436613656</v>
      </c>
      <c r="D9" s="188">
        <v>95000</v>
      </c>
      <c r="E9" s="188">
        <f>D9/D14*100</f>
        <v>42.844515000090198</v>
      </c>
      <c r="F9" s="188">
        <v>47145</v>
      </c>
      <c r="G9" s="190">
        <v>91170</v>
      </c>
      <c r="H9" s="188">
        <f>G9/G14*100</f>
        <v>37.88439131497109</v>
      </c>
      <c r="I9" s="188">
        <f t="shared" ref="I9:I14" si="0">G9/B9*100</f>
        <v>101.45104934012863</v>
      </c>
      <c r="J9" s="188">
        <f t="shared" ref="J9:J14" si="1">G9/D9*100</f>
        <v>95.968421052631584</v>
      </c>
      <c r="K9" s="447"/>
    </row>
    <row r="10" spans="1:11" ht="17.100000000000001" customHeight="1" x14ac:dyDescent="0.25">
      <c r="A10" s="186" t="s">
        <v>289</v>
      </c>
      <c r="B10" s="196">
        <v>50312</v>
      </c>
      <c r="C10" s="188">
        <f>B10/B14*100</f>
        <v>24.603407468262816</v>
      </c>
      <c r="D10" s="188">
        <v>71474</v>
      </c>
      <c r="E10" s="188">
        <f>D10/D14*100</f>
        <v>32.234409106488911</v>
      </c>
      <c r="F10" s="188">
        <v>30598</v>
      </c>
      <c r="G10" s="190">
        <v>83924</v>
      </c>
      <c r="H10" s="188">
        <f>G10/G14*100</f>
        <v>34.873419509900558</v>
      </c>
      <c r="I10" s="188">
        <f t="shared" si="0"/>
        <v>166.8071235490539</v>
      </c>
      <c r="J10" s="188">
        <f t="shared" si="1"/>
        <v>117.41892156588409</v>
      </c>
      <c r="K10" s="447"/>
    </row>
    <row r="11" spans="1:11" ht="17.100000000000001" customHeight="1" x14ac:dyDescent="0.25">
      <c r="A11" s="185" t="s">
        <v>291</v>
      </c>
      <c r="B11" s="196">
        <v>10930</v>
      </c>
      <c r="C11" s="188">
        <f>B11/B14*100</f>
        <v>5.3449523697748562</v>
      </c>
      <c r="D11" s="188">
        <v>15724.3</v>
      </c>
      <c r="E11" s="188">
        <f>D11/D14*100</f>
        <v>7.0915790233254565</v>
      </c>
      <c r="F11" s="188">
        <v>6713</v>
      </c>
      <c r="G11" s="190">
        <v>18463.3</v>
      </c>
      <c r="H11" s="188">
        <f>G11/G14*100</f>
        <v>7.6721606028924612</v>
      </c>
      <c r="I11" s="188">
        <f t="shared" si="0"/>
        <v>168.9231473010064</v>
      </c>
      <c r="J11" s="188">
        <f t="shared" si="1"/>
        <v>117.41889941046659</v>
      </c>
      <c r="K11" s="447"/>
    </row>
    <row r="12" spans="1:11" ht="17.100000000000001" customHeight="1" x14ac:dyDescent="0.25">
      <c r="A12" s="186" t="s">
        <v>293</v>
      </c>
      <c r="B12" s="196">
        <v>16691</v>
      </c>
      <c r="C12" s="188">
        <f>B12/B14*100</f>
        <v>8.1621774934960776</v>
      </c>
      <c r="D12" s="188">
        <v>16735.2</v>
      </c>
      <c r="E12" s="188">
        <f>D12/D14*100</f>
        <v>7.5474897624158901</v>
      </c>
      <c r="F12" s="188">
        <v>9111</v>
      </c>
      <c r="G12" s="190">
        <v>20523</v>
      </c>
      <c r="H12" s="188">
        <f>G12/G14*100</f>
        <v>8.5280395191088267</v>
      </c>
      <c r="I12" s="188">
        <f t="shared" si="0"/>
        <v>122.95848061829729</v>
      </c>
      <c r="J12" s="188">
        <f t="shared" si="1"/>
        <v>122.6337301018213</v>
      </c>
      <c r="K12" s="447"/>
    </row>
    <row r="13" spans="1:11" ht="17.100000000000001" customHeight="1" x14ac:dyDescent="0.25">
      <c r="A13" s="186" t="s">
        <v>295</v>
      </c>
      <c r="B13" s="196">
        <v>36693</v>
      </c>
      <c r="C13" s="188">
        <f>B13/B14*100</f>
        <v>17.943489231852592</v>
      </c>
      <c r="D13" s="188">
        <v>22798.5</v>
      </c>
      <c r="E13" s="188">
        <f>D13/D14*100</f>
        <v>10.282007107679542</v>
      </c>
      <c r="F13" s="188">
        <v>14144</v>
      </c>
      <c r="G13" s="190">
        <v>26572.9</v>
      </c>
      <c r="H13" s="188">
        <f>G13/G14*100</f>
        <v>11.041989053127073</v>
      </c>
      <c r="I13" s="188">
        <f t="shared" si="0"/>
        <v>72.419535061183339</v>
      </c>
      <c r="J13" s="188">
        <f t="shared" si="1"/>
        <v>116.5554751409084</v>
      </c>
      <c r="K13" s="447"/>
    </row>
    <row r="14" spans="1:11" ht="17.100000000000001" customHeight="1" x14ac:dyDescent="0.25">
      <c r="A14" s="191" t="s">
        <v>672</v>
      </c>
      <c r="B14" s="192">
        <f t="shared" ref="B14:H14" si="2">B9+B10+B11+B12+B13</f>
        <v>204492</v>
      </c>
      <c r="C14" s="309">
        <v>99.9</v>
      </c>
      <c r="D14" s="193">
        <f t="shared" si="2"/>
        <v>221732</v>
      </c>
      <c r="E14" s="309">
        <v>99.9</v>
      </c>
      <c r="F14" s="192">
        <f t="shared" si="2"/>
        <v>107711</v>
      </c>
      <c r="G14" s="193">
        <f t="shared" si="2"/>
        <v>240653.19999999998</v>
      </c>
      <c r="H14" s="197">
        <f t="shared" si="2"/>
        <v>100.00000000000001</v>
      </c>
      <c r="I14" s="192">
        <f t="shared" si="0"/>
        <v>117.68343015863701</v>
      </c>
      <c r="J14" s="192">
        <f t="shared" si="1"/>
        <v>108.53336460231269</v>
      </c>
      <c r="K14" s="447"/>
    </row>
    <row r="15" spans="1:11" ht="17.100000000000001" customHeight="1" x14ac:dyDescent="0.25">
      <c r="K15" s="448"/>
    </row>
    <row r="16" spans="1:11" ht="17.100000000000001" customHeight="1" x14ac:dyDescent="0.25">
      <c r="K16" s="448"/>
    </row>
    <row r="17" spans="11:11" ht="17.100000000000001" customHeight="1" x14ac:dyDescent="0.25">
      <c r="K17" s="448"/>
    </row>
    <row r="18" spans="11:11" ht="17.100000000000001" customHeight="1" x14ac:dyDescent="0.25">
      <c r="K18" s="448"/>
    </row>
    <row r="19" spans="11:11" ht="17.100000000000001" customHeight="1" x14ac:dyDescent="0.25">
      <c r="K19" s="448"/>
    </row>
    <row r="20" spans="11:11" ht="17.100000000000001" customHeight="1" x14ac:dyDescent="0.25">
      <c r="K20" s="448"/>
    </row>
    <row r="21" spans="11:11" ht="17.100000000000001" customHeight="1" x14ac:dyDescent="0.25">
      <c r="K21" s="448"/>
    </row>
    <row r="22" spans="11:11" ht="17.100000000000001" customHeight="1" x14ac:dyDescent="0.25">
      <c r="K22" s="448"/>
    </row>
    <row r="23" spans="11:11" ht="17.100000000000001" customHeight="1" x14ac:dyDescent="0.25">
      <c r="K23" s="448"/>
    </row>
    <row r="24" spans="11:11" ht="17.100000000000001" customHeight="1" x14ac:dyDescent="0.25">
      <c r="K24" s="448"/>
    </row>
    <row r="25" spans="11:11" ht="17.100000000000001" customHeight="1" x14ac:dyDescent="0.25">
      <c r="K25" s="448"/>
    </row>
    <row r="26" spans="11:11" ht="17.100000000000001" customHeight="1" x14ac:dyDescent="0.25">
      <c r="K26" s="448"/>
    </row>
    <row r="27" spans="11:11" ht="17.100000000000001" customHeight="1" x14ac:dyDescent="0.25">
      <c r="K27" s="448"/>
    </row>
    <row r="28" spans="11:11" ht="17.100000000000001" customHeight="1" x14ac:dyDescent="0.25">
      <c r="K28" s="448"/>
    </row>
    <row r="29" spans="11:11" ht="17.100000000000001" customHeight="1" x14ac:dyDescent="0.25">
      <c r="K29" s="448"/>
    </row>
  </sheetData>
  <sheetProtection selectLockedCells="1" selectUnlockedCells="1"/>
  <mergeCells count="8">
    <mergeCell ref="K1:K29"/>
    <mergeCell ref="A6:J6"/>
    <mergeCell ref="A7:A8"/>
    <mergeCell ref="B7:C7"/>
    <mergeCell ref="D7:E7"/>
    <mergeCell ref="F7:F8"/>
    <mergeCell ref="G7:H7"/>
    <mergeCell ref="I7:J7"/>
  </mergeCells>
  <pageMargins left="0.75" right="0.75" top="1" bottom="1" header="0.51180555555555551" footer="0.51180555555555551"/>
  <pageSetup paperSize="9" scale="65" firstPageNumber="0" orientation="landscape"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1"/>
  <sheetViews>
    <sheetView view="pageBreakPreview" topLeftCell="A22" zoomScale="91" zoomScaleNormal="86" zoomScaleSheetLayoutView="91" workbookViewId="0">
      <selection activeCell="H32" sqref="H32"/>
    </sheetView>
  </sheetViews>
  <sheetFormatPr defaultColWidth="7.625" defaultRowHeight="17.100000000000001" customHeight="1" x14ac:dyDescent="0.2"/>
  <cols>
    <col min="1" max="1" width="43" style="181" customWidth="1"/>
    <col min="2" max="2" width="10.875" style="181" customWidth="1"/>
    <col min="3" max="3" width="14.75" style="181" customWidth="1"/>
    <col min="4" max="4" width="10.625" style="181" customWidth="1"/>
    <col min="5" max="5" width="14.375" style="181" customWidth="1"/>
    <col min="6" max="6" width="13.625" style="199" customWidth="1"/>
    <col min="7" max="7" width="11.75" style="199" customWidth="1"/>
    <col min="8" max="8" width="14" style="199" customWidth="1"/>
    <col min="9" max="9" width="8.75" style="181" customWidth="1"/>
    <col min="10" max="256" width="7.625" style="181"/>
    <col min="257" max="257" width="43" style="181" customWidth="1"/>
    <col min="258" max="258" width="10.875" style="181" customWidth="1"/>
    <col min="259" max="259" width="14.75" style="181" customWidth="1"/>
    <col min="260" max="260" width="10.625" style="181" customWidth="1"/>
    <col min="261" max="261" width="14.375" style="181" customWidth="1"/>
    <col min="262" max="262" width="13.625" style="181" customWidth="1"/>
    <col min="263" max="263" width="11.75" style="181" customWidth="1"/>
    <col min="264" max="264" width="14" style="181" customWidth="1"/>
    <col min="265" max="265" width="8.75" style="181" customWidth="1"/>
    <col min="266" max="512" width="7.625" style="181"/>
    <col min="513" max="513" width="43" style="181" customWidth="1"/>
    <col min="514" max="514" width="10.875" style="181" customWidth="1"/>
    <col min="515" max="515" width="14.75" style="181" customWidth="1"/>
    <col min="516" max="516" width="10.625" style="181" customWidth="1"/>
    <col min="517" max="517" width="14.375" style="181" customWidth="1"/>
    <col min="518" max="518" width="13.625" style="181" customWidth="1"/>
    <col min="519" max="519" width="11.75" style="181" customWidth="1"/>
    <col min="520" max="520" width="14" style="181" customWidth="1"/>
    <col min="521" max="521" width="8.75" style="181" customWidth="1"/>
    <col min="522" max="768" width="7.625" style="181"/>
    <col min="769" max="769" width="43" style="181" customWidth="1"/>
    <col min="770" max="770" width="10.875" style="181" customWidth="1"/>
    <col min="771" max="771" width="14.75" style="181" customWidth="1"/>
    <col min="772" max="772" width="10.625" style="181" customWidth="1"/>
    <col min="773" max="773" width="14.375" style="181" customWidth="1"/>
    <col min="774" max="774" width="13.625" style="181" customWidth="1"/>
    <col min="775" max="775" width="11.75" style="181" customWidth="1"/>
    <col min="776" max="776" width="14" style="181" customWidth="1"/>
    <col min="777" max="777" width="8.75" style="181" customWidth="1"/>
    <col min="778" max="1024" width="7.625" style="181"/>
    <col min="1025" max="1025" width="43" style="181" customWidth="1"/>
    <col min="1026" max="1026" width="10.875" style="181" customWidth="1"/>
    <col min="1027" max="1027" width="14.75" style="181" customWidth="1"/>
    <col min="1028" max="1028" width="10.625" style="181" customWidth="1"/>
    <col min="1029" max="1029" width="14.375" style="181" customWidth="1"/>
    <col min="1030" max="1030" width="13.625" style="181" customWidth="1"/>
    <col min="1031" max="1031" width="11.75" style="181" customWidth="1"/>
    <col min="1032" max="1032" width="14" style="181" customWidth="1"/>
    <col min="1033" max="1033" width="8.75" style="181" customWidth="1"/>
    <col min="1034" max="1280" width="7.625" style="181"/>
    <col min="1281" max="1281" width="43" style="181" customWidth="1"/>
    <col min="1282" max="1282" width="10.875" style="181" customWidth="1"/>
    <col min="1283" max="1283" width="14.75" style="181" customWidth="1"/>
    <col min="1284" max="1284" width="10.625" style="181" customWidth="1"/>
    <col min="1285" max="1285" width="14.375" style="181" customWidth="1"/>
    <col min="1286" max="1286" width="13.625" style="181" customWidth="1"/>
    <col min="1287" max="1287" width="11.75" style="181" customWidth="1"/>
    <col min="1288" max="1288" width="14" style="181" customWidth="1"/>
    <col min="1289" max="1289" width="8.75" style="181" customWidth="1"/>
    <col min="1290" max="1536" width="7.625" style="181"/>
    <col min="1537" max="1537" width="43" style="181" customWidth="1"/>
    <col min="1538" max="1538" width="10.875" style="181" customWidth="1"/>
    <col min="1539" max="1539" width="14.75" style="181" customWidth="1"/>
    <col min="1540" max="1540" width="10.625" style="181" customWidth="1"/>
    <col min="1541" max="1541" width="14.375" style="181" customWidth="1"/>
    <col min="1542" max="1542" width="13.625" style="181" customWidth="1"/>
    <col min="1543" max="1543" width="11.75" style="181" customWidth="1"/>
    <col min="1544" max="1544" width="14" style="181" customWidth="1"/>
    <col min="1545" max="1545" width="8.75" style="181" customWidth="1"/>
    <col min="1546" max="1792" width="7.625" style="181"/>
    <col min="1793" max="1793" width="43" style="181" customWidth="1"/>
    <col min="1794" max="1794" width="10.875" style="181" customWidth="1"/>
    <col min="1795" max="1795" width="14.75" style="181" customWidth="1"/>
    <col min="1796" max="1796" width="10.625" style="181" customWidth="1"/>
    <col min="1797" max="1797" width="14.375" style="181" customWidth="1"/>
    <col min="1798" max="1798" width="13.625" style="181" customWidth="1"/>
    <col min="1799" max="1799" width="11.75" style="181" customWidth="1"/>
    <col min="1800" max="1800" width="14" style="181" customWidth="1"/>
    <col min="1801" max="1801" width="8.75" style="181" customWidth="1"/>
    <col min="1802" max="2048" width="7.625" style="181"/>
    <col min="2049" max="2049" width="43" style="181" customWidth="1"/>
    <col min="2050" max="2050" width="10.875" style="181" customWidth="1"/>
    <col min="2051" max="2051" width="14.75" style="181" customWidth="1"/>
    <col min="2052" max="2052" width="10.625" style="181" customWidth="1"/>
    <col min="2053" max="2053" width="14.375" style="181" customWidth="1"/>
    <col min="2054" max="2054" width="13.625" style="181" customWidth="1"/>
    <col min="2055" max="2055" width="11.75" style="181" customWidth="1"/>
    <col min="2056" max="2056" width="14" style="181" customWidth="1"/>
    <col min="2057" max="2057" width="8.75" style="181" customWidth="1"/>
    <col min="2058" max="2304" width="7.625" style="181"/>
    <col min="2305" max="2305" width="43" style="181" customWidth="1"/>
    <col min="2306" max="2306" width="10.875" style="181" customWidth="1"/>
    <col min="2307" max="2307" width="14.75" style="181" customWidth="1"/>
    <col min="2308" max="2308" width="10.625" style="181" customWidth="1"/>
    <col min="2309" max="2309" width="14.375" style="181" customWidth="1"/>
    <col min="2310" max="2310" width="13.625" style="181" customWidth="1"/>
    <col min="2311" max="2311" width="11.75" style="181" customWidth="1"/>
    <col min="2312" max="2312" width="14" style="181" customWidth="1"/>
    <col min="2313" max="2313" width="8.75" style="181" customWidth="1"/>
    <col min="2314" max="2560" width="7.625" style="181"/>
    <col min="2561" max="2561" width="43" style="181" customWidth="1"/>
    <col min="2562" max="2562" width="10.875" style="181" customWidth="1"/>
    <col min="2563" max="2563" width="14.75" style="181" customWidth="1"/>
    <col min="2564" max="2564" width="10.625" style="181" customWidth="1"/>
    <col min="2565" max="2565" width="14.375" style="181" customWidth="1"/>
    <col min="2566" max="2566" width="13.625" style="181" customWidth="1"/>
    <col min="2567" max="2567" width="11.75" style="181" customWidth="1"/>
    <col min="2568" max="2568" width="14" style="181" customWidth="1"/>
    <col min="2569" max="2569" width="8.75" style="181" customWidth="1"/>
    <col min="2570" max="2816" width="7.625" style="181"/>
    <col min="2817" max="2817" width="43" style="181" customWidth="1"/>
    <col min="2818" max="2818" width="10.875" style="181" customWidth="1"/>
    <col min="2819" max="2819" width="14.75" style="181" customWidth="1"/>
    <col min="2820" max="2820" width="10.625" style="181" customWidth="1"/>
    <col min="2821" max="2821" width="14.375" style="181" customWidth="1"/>
    <col min="2822" max="2822" width="13.625" style="181" customWidth="1"/>
    <col min="2823" max="2823" width="11.75" style="181" customWidth="1"/>
    <col min="2824" max="2824" width="14" style="181" customWidth="1"/>
    <col min="2825" max="2825" width="8.75" style="181" customWidth="1"/>
    <col min="2826" max="3072" width="7.625" style="181"/>
    <col min="3073" max="3073" width="43" style="181" customWidth="1"/>
    <col min="3074" max="3074" width="10.875" style="181" customWidth="1"/>
    <col min="3075" max="3075" width="14.75" style="181" customWidth="1"/>
    <col min="3076" max="3076" width="10.625" style="181" customWidth="1"/>
    <col min="3077" max="3077" width="14.375" style="181" customWidth="1"/>
    <col min="3078" max="3078" width="13.625" style="181" customWidth="1"/>
    <col min="3079" max="3079" width="11.75" style="181" customWidth="1"/>
    <col min="3080" max="3080" width="14" style="181" customWidth="1"/>
    <col min="3081" max="3081" width="8.75" style="181" customWidth="1"/>
    <col min="3082" max="3328" width="7.625" style="181"/>
    <col min="3329" max="3329" width="43" style="181" customWidth="1"/>
    <col min="3330" max="3330" width="10.875" style="181" customWidth="1"/>
    <col min="3331" max="3331" width="14.75" style="181" customWidth="1"/>
    <col min="3332" max="3332" width="10.625" style="181" customWidth="1"/>
    <col min="3333" max="3333" width="14.375" style="181" customWidth="1"/>
    <col min="3334" max="3334" width="13.625" style="181" customWidth="1"/>
    <col min="3335" max="3335" width="11.75" style="181" customWidth="1"/>
    <col min="3336" max="3336" width="14" style="181" customWidth="1"/>
    <col min="3337" max="3337" width="8.75" style="181" customWidth="1"/>
    <col min="3338" max="3584" width="7.625" style="181"/>
    <col min="3585" max="3585" width="43" style="181" customWidth="1"/>
    <col min="3586" max="3586" width="10.875" style="181" customWidth="1"/>
    <col min="3587" max="3587" width="14.75" style="181" customWidth="1"/>
    <col min="3588" max="3588" width="10.625" style="181" customWidth="1"/>
    <col min="3589" max="3589" width="14.375" style="181" customWidth="1"/>
    <col min="3590" max="3590" width="13.625" style="181" customWidth="1"/>
    <col min="3591" max="3591" width="11.75" style="181" customWidth="1"/>
    <col min="3592" max="3592" width="14" style="181" customWidth="1"/>
    <col min="3593" max="3593" width="8.75" style="181" customWidth="1"/>
    <col min="3594" max="3840" width="7.625" style="181"/>
    <col min="3841" max="3841" width="43" style="181" customWidth="1"/>
    <col min="3842" max="3842" width="10.875" style="181" customWidth="1"/>
    <col min="3843" max="3843" width="14.75" style="181" customWidth="1"/>
    <col min="3844" max="3844" width="10.625" style="181" customWidth="1"/>
    <col min="3845" max="3845" width="14.375" style="181" customWidth="1"/>
    <col min="3846" max="3846" width="13.625" style="181" customWidth="1"/>
    <col min="3847" max="3847" width="11.75" style="181" customWidth="1"/>
    <col min="3848" max="3848" width="14" style="181" customWidth="1"/>
    <col min="3849" max="3849" width="8.75" style="181" customWidth="1"/>
    <col min="3850" max="4096" width="7.625" style="181"/>
    <col min="4097" max="4097" width="43" style="181" customWidth="1"/>
    <col min="4098" max="4098" width="10.875" style="181" customWidth="1"/>
    <col min="4099" max="4099" width="14.75" style="181" customWidth="1"/>
    <col min="4100" max="4100" width="10.625" style="181" customWidth="1"/>
    <col min="4101" max="4101" width="14.375" style="181" customWidth="1"/>
    <col min="4102" max="4102" width="13.625" style="181" customWidth="1"/>
    <col min="4103" max="4103" width="11.75" style="181" customWidth="1"/>
    <col min="4104" max="4104" width="14" style="181" customWidth="1"/>
    <col min="4105" max="4105" width="8.75" style="181" customWidth="1"/>
    <col min="4106" max="4352" width="7.625" style="181"/>
    <col min="4353" max="4353" width="43" style="181" customWidth="1"/>
    <col min="4354" max="4354" width="10.875" style="181" customWidth="1"/>
    <col min="4355" max="4355" width="14.75" style="181" customWidth="1"/>
    <col min="4356" max="4356" width="10.625" style="181" customWidth="1"/>
    <col min="4357" max="4357" width="14.375" style="181" customWidth="1"/>
    <col min="4358" max="4358" width="13.625" style="181" customWidth="1"/>
    <col min="4359" max="4359" width="11.75" style="181" customWidth="1"/>
    <col min="4360" max="4360" width="14" style="181" customWidth="1"/>
    <col min="4361" max="4361" width="8.75" style="181" customWidth="1"/>
    <col min="4362" max="4608" width="7.625" style="181"/>
    <col min="4609" max="4609" width="43" style="181" customWidth="1"/>
    <col min="4610" max="4610" width="10.875" style="181" customWidth="1"/>
    <col min="4611" max="4611" width="14.75" style="181" customWidth="1"/>
    <col min="4612" max="4612" width="10.625" style="181" customWidth="1"/>
    <col min="4613" max="4613" width="14.375" style="181" customWidth="1"/>
    <col min="4614" max="4614" width="13.625" style="181" customWidth="1"/>
    <col min="4615" max="4615" width="11.75" style="181" customWidth="1"/>
    <col min="4616" max="4616" width="14" style="181" customWidth="1"/>
    <col min="4617" max="4617" width="8.75" style="181" customWidth="1"/>
    <col min="4618" max="4864" width="7.625" style="181"/>
    <col min="4865" max="4865" width="43" style="181" customWidth="1"/>
    <col min="4866" max="4866" width="10.875" style="181" customWidth="1"/>
    <col min="4867" max="4867" width="14.75" style="181" customWidth="1"/>
    <col min="4868" max="4868" width="10.625" style="181" customWidth="1"/>
    <col min="4869" max="4869" width="14.375" style="181" customWidth="1"/>
    <col min="4870" max="4870" width="13.625" style="181" customWidth="1"/>
    <col min="4871" max="4871" width="11.75" style="181" customWidth="1"/>
    <col min="4872" max="4872" width="14" style="181" customWidth="1"/>
    <col min="4873" max="4873" width="8.75" style="181" customWidth="1"/>
    <col min="4874" max="5120" width="7.625" style="181"/>
    <col min="5121" max="5121" width="43" style="181" customWidth="1"/>
    <col min="5122" max="5122" width="10.875" style="181" customWidth="1"/>
    <col min="5123" max="5123" width="14.75" style="181" customWidth="1"/>
    <col min="5124" max="5124" width="10.625" style="181" customWidth="1"/>
    <col min="5125" max="5125" width="14.375" style="181" customWidth="1"/>
    <col min="5126" max="5126" width="13.625" style="181" customWidth="1"/>
    <col min="5127" max="5127" width="11.75" style="181" customWidth="1"/>
    <col min="5128" max="5128" width="14" style="181" customWidth="1"/>
    <col min="5129" max="5129" width="8.75" style="181" customWidth="1"/>
    <col min="5130" max="5376" width="7.625" style="181"/>
    <col min="5377" max="5377" width="43" style="181" customWidth="1"/>
    <col min="5378" max="5378" width="10.875" style="181" customWidth="1"/>
    <col min="5379" max="5379" width="14.75" style="181" customWidth="1"/>
    <col min="5380" max="5380" width="10.625" style="181" customWidth="1"/>
    <col min="5381" max="5381" width="14.375" style="181" customWidth="1"/>
    <col min="5382" max="5382" width="13.625" style="181" customWidth="1"/>
    <col min="5383" max="5383" width="11.75" style="181" customWidth="1"/>
    <col min="5384" max="5384" width="14" style="181" customWidth="1"/>
    <col min="5385" max="5385" width="8.75" style="181" customWidth="1"/>
    <col min="5386" max="5632" width="7.625" style="181"/>
    <col min="5633" max="5633" width="43" style="181" customWidth="1"/>
    <col min="5634" max="5634" width="10.875" style="181" customWidth="1"/>
    <col min="5635" max="5635" width="14.75" style="181" customWidth="1"/>
    <col min="5636" max="5636" width="10.625" style="181" customWidth="1"/>
    <col min="5637" max="5637" width="14.375" style="181" customWidth="1"/>
    <col min="5638" max="5638" width="13.625" style="181" customWidth="1"/>
    <col min="5639" max="5639" width="11.75" style="181" customWidth="1"/>
    <col min="5640" max="5640" width="14" style="181" customWidth="1"/>
    <col min="5641" max="5641" width="8.75" style="181" customWidth="1"/>
    <col min="5642" max="5888" width="7.625" style="181"/>
    <col min="5889" max="5889" width="43" style="181" customWidth="1"/>
    <col min="5890" max="5890" width="10.875" style="181" customWidth="1"/>
    <col min="5891" max="5891" width="14.75" style="181" customWidth="1"/>
    <col min="5892" max="5892" width="10.625" style="181" customWidth="1"/>
    <col min="5893" max="5893" width="14.375" style="181" customWidth="1"/>
    <col min="5894" max="5894" width="13.625" style="181" customWidth="1"/>
    <col min="5895" max="5895" width="11.75" style="181" customWidth="1"/>
    <col min="5896" max="5896" width="14" style="181" customWidth="1"/>
    <col min="5897" max="5897" width="8.75" style="181" customWidth="1"/>
    <col min="5898" max="6144" width="7.625" style="181"/>
    <col min="6145" max="6145" width="43" style="181" customWidth="1"/>
    <col min="6146" max="6146" width="10.875" style="181" customWidth="1"/>
    <col min="6147" max="6147" width="14.75" style="181" customWidth="1"/>
    <col min="6148" max="6148" width="10.625" style="181" customWidth="1"/>
    <col min="6149" max="6149" width="14.375" style="181" customWidth="1"/>
    <col min="6150" max="6150" width="13.625" style="181" customWidth="1"/>
    <col min="6151" max="6151" width="11.75" style="181" customWidth="1"/>
    <col min="6152" max="6152" width="14" style="181" customWidth="1"/>
    <col min="6153" max="6153" width="8.75" style="181" customWidth="1"/>
    <col min="6154" max="6400" width="7.625" style="181"/>
    <col min="6401" max="6401" width="43" style="181" customWidth="1"/>
    <col min="6402" max="6402" width="10.875" style="181" customWidth="1"/>
    <col min="6403" max="6403" width="14.75" style="181" customWidth="1"/>
    <col min="6404" max="6404" width="10.625" style="181" customWidth="1"/>
    <col min="6405" max="6405" width="14.375" style="181" customWidth="1"/>
    <col min="6406" max="6406" width="13.625" style="181" customWidth="1"/>
    <col min="6407" max="6407" width="11.75" style="181" customWidth="1"/>
    <col min="6408" max="6408" width="14" style="181" customWidth="1"/>
    <col min="6409" max="6409" width="8.75" style="181" customWidth="1"/>
    <col min="6410" max="6656" width="7.625" style="181"/>
    <col min="6657" max="6657" width="43" style="181" customWidth="1"/>
    <col min="6658" max="6658" width="10.875" style="181" customWidth="1"/>
    <col min="6659" max="6659" width="14.75" style="181" customWidth="1"/>
    <col min="6660" max="6660" width="10.625" style="181" customWidth="1"/>
    <col min="6661" max="6661" width="14.375" style="181" customWidth="1"/>
    <col min="6662" max="6662" width="13.625" style="181" customWidth="1"/>
    <col min="6663" max="6663" width="11.75" style="181" customWidth="1"/>
    <col min="6664" max="6664" width="14" style="181" customWidth="1"/>
    <col min="6665" max="6665" width="8.75" style="181" customWidth="1"/>
    <col min="6666" max="6912" width="7.625" style="181"/>
    <col min="6913" max="6913" width="43" style="181" customWidth="1"/>
    <col min="6914" max="6914" width="10.875" style="181" customWidth="1"/>
    <col min="6915" max="6915" width="14.75" style="181" customWidth="1"/>
    <col min="6916" max="6916" width="10.625" style="181" customWidth="1"/>
    <col min="6917" max="6917" width="14.375" style="181" customWidth="1"/>
    <col min="6918" max="6918" width="13.625" style="181" customWidth="1"/>
    <col min="6919" max="6919" width="11.75" style="181" customWidth="1"/>
    <col min="6920" max="6920" width="14" style="181" customWidth="1"/>
    <col min="6921" max="6921" width="8.75" style="181" customWidth="1"/>
    <col min="6922" max="7168" width="7.625" style="181"/>
    <col min="7169" max="7169" width="43" style="181" customWidth="1"/>
    <col min="7170" max="7170" width="10.875" style="181" customWidth="1"/>
    <col min="7171" max="7171" width="14.75" style="181" customWidth="1"/>
    <col min="7172" max="7172" width="10.625" style="181" customWidth="1"/>
    <col min="7173" max="7173" width="14.375" style="181" customWidth="1"/>
    <col min="7174" max="7174" width="13.625" style="181" customWidth="1"/>
    <col min="7175" max="7175" width="11.75" style="181" customWidth="1"/>
    <col min="7176" max="7176" width="14" style="181" customWidth="1"/>
    <col min="7177" max="7177" width="8.75" style="181" customWidth="1"/>
    <col min="7178" max="7424" width="7.625" style="181"/>
    <col min="7425" max="7425" width="43" style="181" customWidth="1"/>
    <col min="7426" max="7426" width="10.875" style="181" customWidth="1"/>
    <col min="7427" max="7427" width="14.75" style="181" customWidth="1"/>
    <col min="7428" max="7428" width="10.625" style="181" customWidth="1"/>
    <col min="7429" max="7429" width="14.375" style="181" customWidth="1"/>
    <col min="7430" max="7430" width="13.625" style="181" customWidth="1"/>
    <col min="7431" max="7431" width="11.75" style="181" customWidth="1"/>
    <col min="7432" max="7432" width="14" style="181" customWidth="1"/>
    <col min="7433" max="7433" width="8.75" style="181" customWidth="1"/>
    <col min="7434" max="7680" width="7.625" style="181"/>
    <col min="7681" max="7681" width="43" style="181" customWidth="1"/>
    <col min="7682" max="7682" width="10.875" style="181" customWidth="1"/>
    <col min="7683" max="7683" width="14.75" style="181" customWidth="1"/>
    <col min="7684" max="7684" width="10.625" style="181" customWidth="1"/>
    <col min="7685" max="7685" width="14.375" style="181" customWidth="1"/>
    <col min="7686" max="7686" width="13.625" style="181" customWidth="1"/>
    <col min="7687" max="7687" width="11.75" style="181" customWidth="1"/>
    <col min="7688" max="7688" width="14" style="181" customWidth="1"/>
    <col min="7689" max="7689" width="8.75" style="181" customWidth="1"/>
    <col min="7690" max="7936" width="7.625" style="181"/>
    <col min="7937" max="7937" width="43" style="181" customWidth="1"/>
    <col min="7938" max="7938" width="10.875" style="181" customWidth="1"/>
    <col min="7939" max="7939" width="14.75" style="181" customWidth="1"/>
    <col min="7940" max="7940" width="10.625" style="181" customWidth="1"/>
    <col min="7941" max="7941" width="14.375" style="181" customWidth="1"/>
    <col min="7942" max="7942" width="13.625" style="181" customWidth="1"/>
    <col min="7943" max="7943" width="11.75" style="181" customWidth="1"/>
    <col min="7944" max="7944" width="14" style="181" customWidth="1"/>
    <col min="7945" max="7945" width="8.75" style="181" customWidth="1"/>
    <col min="7946" max="8192" width="7.625" style="181"/>
    <col min="8193" max="8193" width="43" style="181" customWidth="1"/>
    <col min="8194" max="8194" width="10.875" style="181" customWidth="1"/>
    <col min="8195" max="8195" width="14.75" style="181" customWidth="1"/>
    <col min="8196" max="8196" width="10.625" style="181" customWidth="1"/>
    <col min="8197" max="8197" width="14.375" style="181" customWidth="1"/>
    <col min="8198" max="8198" width="13.625" style="181" customWidth="1"/>
    <col min="8199" max="8199" width="11.75" style="181" customWidth="1"/>
    <col min="8200" max="8200" width="14" style="181" customWidth="1"/>
    <col min="8201" max="8201" width="8.75" style="181" customWidth="1"/>
    <col min="8202" max="8448" width="7.625" style="181"/>
    <col min="8449" max="8449" width="43" style="181" customWidth="1"/>
    <col min="8450" max="8450" width="10.875" style="181" customWidth="1"/>
    <col min="8451" max="8451" width="14.75" style="181" customWidth="1"/>
    <col min="8452" max="8452" width="10.625" style="181" customWidth="1"/>
    <col min="8453" max="8453" width="14.375" style="181" customWidth="1"/>
    <col min="8454" max="8454" width="13.625" style="181" customWidth="1"/>
    <col min="8455" max="8455" width="11.75" style="181" customWidth="1"/>
    <col min="8456" max="8456" width="14" style="181" customWidth="1"/>
    <col min="8457" max="8457" width="8.75" style="181" customWidth="1"/>
    <col min="8458" max="8704" width="7.625" style="181"/>
    <col min="8705" max="8705" width="43" style="181" customWidth="1"/>
    <col min="8706" max="8706" width="10.875" style="181" customWidth="1"/>
    <col min="8707" max="8707" width="14.75" style="181" customWidth="1"/>
    <col min="8708" max="8708" width="10.625" style="181" customWidth="1"/>
    <col min="8709" max="8709" width="14.375" style="181" customWidth="1"/>
    <col min="8710" max="8710" width="13.625" style="181" customWidth="1"/>
    <col min="8711" max="8711" width="11.75" style="181" customWidth="1"/>
    <col min="8712" max="8712" width="14" style="181" customWidth="1"/>
    <col min="8713" max="8713" width="8.75" style="181" customWidth="1"/>
    <col min="8714" max="8960" width="7.625" style="181"/>
    <col min="8961" max="8961" width="43" style="181" customWidth="1"/>
    <col min="8962" max="8962" width="10.875" style="181" customWidth="1"/>
    <col min="8963" max="8963" width="14.75" style="181" customWidth="1"/>
    <col min="8964" max="8964" width="10.625" style="181" customWidth="1"/>
    <col min="8965" max="8965" width="14.375" style="181" customWidth="1"/>
    <col min="8966" max="8966" width="13.625" style="181" customWidth="1"/>
    <col min="8967" max="8967" width="11.75" style="181" customWidth="1"/>
    <col min="8968" max="8968" width="14" style="181" customWidth="1"/>
    <col min="8969" max="8969" width="8.75" style="181" customWidth="1"/>
    <col min="8970" max="9216" width="7.625" style="181"/>
    <col min="9217" max="9217" width="43" style="181" customWidth="1"/>
    <col min="9218" max="9218" width="10.875" style="181" customWidth="1"/>
    <col min="9219" max="9219" width="14.75" style="181" customWidth="1"/>
    <col min="9220" max="9220" width="10.625" style="181" customWidth="1"/>
    <col min="9221" max="9221" width="14.375" style="181" customWidth="1"/>
    <col min="9222" max="9222" width="13.625" style="181" customWidth="1"/>
    <col min="9223" max="9223" width="11.75" style="181" customWidth="1"/>
    <col min="9224" max="9224" width="14" style="181" customWidth="1"/>
    <col min="9225" max="9225" width="8.75" style="181" customWidth="1"/>
    <col min="9226" max="9472" width="7.625" style="181"/>
    <col min="9473" max="9473" width="43" style="181" customWidth="1"/>
    <col min="9474" max="9474" width="10.875" style="181" customWidth="1"/>
    <col min="9475" max="9475" width="14.75" style="181" customWidth="1"/>
    <col min="9476" max="9476" width="10.625" style="181" customWidth="1"/>
    <col min="9477" max="9477" width="14.375" style="181" customWidth="1"/>
    <col min="9478" max="9478" width="13.625" style="181" customWidth="1"/>
    <col min="9479" max="9479" width="11.75" style="181" customWidth="1"/>
    <col min="9480" max="9480" width="14" style="181" customWidth="1"/>
    <col min="9481" max="9481" width="8.75" style="181" customWidth="1"/>
    <col min="9482" max="9728" width="7.625" style="181"/>
    <col min="9729" max="9729" width="43" style="181" customWidth="1"/>
    <col min="9730" max="9730" width="10.875" style="181" customWidth="1"/>
    <col min="9731" max="9731" width="14.75" style="181" customWidth="1"/>
    <col min="9732" max="9732" width="10.625" style="181" customWidth="1"/>
    <col min="9733" max="9733" width="14.375" style="181" customWidth="1"/>
    <col min="9734" max="9734" width="13.625" style="181" customWidth="1"/>
    <col min="9735" max="9735" width="11.75" style="181" customWidth="1"/>
    <col min="9736" max="9736" width="14" style="181" customWidth="1"/>
    <col min="9737" max="9737" width="8.75" style="181" customWidth="1"/>
    <col min="9738" max="9984" width="7.625" style="181"/>
    <col min="9985" max="9985" width="43" style="181" customWidth="1"/>
    <col min="9986" max="9986" width="10.875" style="181" customWidth="1"/>
    <col min="9987" max="9987" width="14.75" style="181" customWidth="1"/>
    <col min="9988" max="9988" width="10.625" style="181" customWidth="1"/>
    <col min="9989" max="9989" width="14.375" style="181" customWidth="1"/>
    <col min="9990" max="9990" width="13.625" style="181" customWidth="1"/>
    <col min="9991" max="9991" width="11.75" style="181" customWidth="1"/>
    <col min="9992" max="9992" width="14" style="181" customWidth="1"/>
    <col min="9993" max="9993" width="8.75" style="181" customWidth="1"/>
    <col min="9994" max="10240" width="7.625" style="181"/>
    <col min="10241" max="10241" width="43" style="181" customWidth="1"/>
    <col min="10242" max="10242" width="10.875" style="181" customWidth="1"/>
    <col min="10243" max="10243" width="14.75" style="181" customWidth="1"/>
    <col min="10244" max="10244" width="10.625" style="181" customWidth="1"/>
    <col min="10245" max="10245" width="14.375" style="181" customWidth="1"/>
    <col min="10246" max="10246" width="13.625" style="181" customWidth="1"/>
    <col min="10247" max="10247" width="11.75" style="181" customWidth="1"/>
    <col min="10248" max="10248" width="14" style="181" customWidth="1"/>
    <col min="10249" max="10249" width="8.75" style="181" customWidth="1"/>
    <col min="10250" max="10496" width="7.625" style="181"/>
    <col min="10497" max="10497" width="43" style="181" customWidth="1"/>
    <col min="10498" max="10498" width="10.875" style="181" customWidth="1"/>
    <col min="10499" max="10499" width="14.75" style="181" customWidth="1"/>
    <col min="10500" max="10500" width="10.625" style="181" customWidth="1"/>
    <col min="10501" max="10501" width="14.375" style="181" customWidth="1"/>
    <col min="10502" max="10502" width="13.625" style="181" customWidth="1"/>
    <col min="10503" max="10503" width="11.75" style="181" customWidth="1"/>
    <col min="10504" max="10504" width="14" style="181" customWidth="1"/>
    <col min="10505" max="10505" width="8.75" style="181" customWidth="1"/>
    <col min="10506" max="10752" width="7.625" style="181"/>
    <col min="10753" max="10753" width="43" style="181" customWidth="1"/>
    <col min="10754" max="10754" width="10.875" style="181" customWidth="1"/>
    <col min="10755" max="10755" width="14.75" style="181" customWidth="1"/>
    <col min="10756" max="10756" width="10.625" style="181" customWidth="1"/>
    <col min="10757" max="10757" width="14.375" style="181" customWidth="1"/>
    <col min="10758" max="10758" width="13.625" style="181" customWidth="1"/>
    <col min="10759" max="10759" width="11.75" style="181" customWidth="1"/>
    <col min="10760" max="10760" width="14" style="181" customWidth="1"/>
    <col min="10761" max="10761" width="8.75" style="181" customWidth="1"/>
    <col min="10762" max="11008" width="7.625" style="181"/>
    <col min="11009" max="11009" width="43" style="181" customWidth="1"/>
    <col min="11010" max="11010" width="10.875" style="181" customWidth="1"/>
    <col min="11011" max="11011" width="14.75" style="181" customWidth="1"/>
    <col min="11012" max="11012" width="10.625" style="181" customWidth="1"/>
    <col min="11013" max="11013" width="14.375" style="181" customWidth="1"/>
    <col min="11014" max="11014" width="13.625" style="181" customWidth="1"/>
    <col min="11015" max="11015" width="11.75" style="181" customWidth="1"/>
    <col min="11016" max="11016" width="14" style="181" customWidth="1"/>
    <col min="11017" max="11017" width="8.75" style="181" customWidth="1"/>
    <col min="11018" max="11264" width="7.625" style="181"/>
    <col min="11265" max="11265" width="43" style="181" customWidth="1"/>
    <col min="11266" max="11266" width="10.875" style="181" customWidth="1"/>
    <col min="11267" max="11267" width="14.75" style="181" customWidth="1"/>
    <col min="11268" max="11268" width="10.625" style="181" customWidth="1"/>
    <col min="11269" max="11269" width="14.375" style="181" customWidth="1"/>
    <col min="11270" max="11270" width="13.625" style="181" customWidth="1"/>
    <col min="11271" max="11271" width="11.75" style="181" customWidth="1"/>
    <col min="11272" max="11272" width="14" style="181" customWidth="1"/>
    <col min="11273" max="11273" width="8.75" style="181" customWidth="1"/>
    <col min="11274" max="11520" width="7.625" style="181"/>
    <col min="11521" max="11521" width="43" style="181" customWidth="1"/>
    <col min="11522" max="11522" width="10.875" style="181" customWidth="1"/>
    <col min="11523" max="11523" width="14.75" style="181" customWidth="1"/>
    <col min="11524" max="11524" width="10.625" style="181" customWidth="1"/>
    <col min="11525" max="11525" width="14.375" style="181" customWidth="1"/>
    <col min="11526" max="11526" width="13.625" style="181" customWidth="1"/>
    <col min="11527" max="11527" width="11.75" style="181" customWidth="1"/>
    <col min="11528" max="11528" width="14" style="181" customWidth="1"/>
    <col min="11529" max="11529" width="8.75" style="181" customWidth="1"/>
    <col min="11530" max="11776" width="7.625" style="181"/>
    <col min="11777" max="11777" width="43" style="181" customWidth="1"/>
    <col min="11778" max="11778" width="10.875" style="181" customWidth="1"/>
    <col min="11779" max="11779" width="14.75" style="181" customWidth="1"/>
    <col min="11780" max="11780" width="10.625" style="181" customWidth="1"/>
    <col min="11781" max="11781" width="14.375" style="181" customWidth="1"/>
    <col min="11782" max="11782" width="13.625" style="181" customWidth="1"/>
    <col min="11783" max="11783" width="11.75" style="181" customWidth="1"/>
    <col min="11784" max="11784" width="14" style="181" customWidth="1"/>
    <col min="11785" max="11785" width="8.75" style="181" customWidth="1"/>
    <col min="11786" max="12032" width="7.625" style="181"/>
    <col min="12033" max="12033" width="43" style="181" customWidth="1"/>
    <col min="12034" max="12034" width="10.875" style="181" customWidth="1"/>
    <col min="12035" max="12035" width="14.75" style="181" customWidth="1"/>
    <col min="12036" max="12036" width="10.625" style="181" customWidth="1"/>
    <col min="12037" max="12037" width="14.375" style="181" customWidth="1"/>
    <col min="12038" max="12038" width="13.625" style="181" customWidth="1"/>
    <col min="12039" max="12039" width="11.75" style="181" customWidth="1"/>
    <col min="12040" max="12040" width="14" style="181" customWidth="1"/>
    <col min="12041" max="12041" width="8.75" style="181" customWidth="1"/>
    <col min="12042" max="12288" width="7.625" style="181"/>
    <col min="12289" max="12289" width="43" style="181" customWidth="1"/>
    <col min="12290" max="12290" width="10.875" style="181" customWidth="1"/>
    <col min="12291" max="12291" width="14.75" style="181" customWidth="1"/>
    <col min="12292" max="12292" width="10.625" style="181" customWidth="1"/>
    <col min="12293" max="12293" width="14.375" style="181" customWidth="1"/>
    <col min="12294" max="12294" width="13.625" style="181" customWidth="1"/>
    <col min="12295" max="12295" width="11.75" style="181" customWidth="1"/>
    <col min="12296" max="12296" width="14" style="181" customWidth="1"/>
    <col min="12297" max="12297" width="8.75" style="181" customWidth="1"/>
    <col min="12298" max="12544" width="7.625" style="181"/>
    <col min="12545" max="12545" width="43" style="181" customWidth="1"/>
    <col min="12546" max="12546" width="10.875" style="181" customWidth="1"/>
    <col min="12547" max="12547" width="14.75" style="181" customWidth="1"/>
    <col min="12548" max="12548" width="10.625" style="181" customWidth="1"/>
    <col min="12549" max="12549" width="14.375" style="181" customWidth="1"/>
    <col min="12550" max="12550" width="13.625" style="181" customWidth="1"/>
    <col min="12551" max="12551" width="11.75" style="181" customWidth="1"/>
    <col min="12552" max="12552" width="14" style="181" customWidth="1"/>
    <col min="12553" max="12553" width="8.75" style="181" customWidth="1"/>
    <col min="12554" max="12800" width="7.625" style="181"/>
    <col min="12801" max="12801" width="43" style="181" customWidth="1"/>
    <col min="12802" max="12802" width="10.875" style="181" customWidth="1"/>
    <col min="12803" max="12803" width="14.75" style="181" customWidth="1"/>
    <col min="12804" max="12804" width="10.625" style="181" customWidth="1"/>
    <col min="12805" max="12805" width="14.375" style="181" customWidth="1"/>
    <col min="12806" max="12806" width="13.625" style="181" customWidth="1"/>
    <col min="12807" max="12807" width="11.75" style="181" customWidth="1"/>
    <col min="12808" max="12808" width="14" style="181" customWidth="1"/>
    <col min="12809" max="12809" width="8.75" style="181" customWidth="1"/>
    <col min="12810" max="13056" width="7.625" style="181"/>
    <col min="13057" max="13057" width="43" style="181" customWidth="1"/>
    <col min="13058" max="13058" width="10.875" style="181" customWidth="1"/>
    <col min="13059" max="13059" width="14.75" style="181" customWidth="1"/>
    <col min="13060" max="13060" width="10.625" style="181" customWidth="1"/>
    <col min="13061" max="13061" width="14.375" style="181" customWidth="1"/>
    <col min="13062" max="13062" width="13.625" style="181" customWidth="1"/>
    <col min="13063" max="13063" width="11.75" style="181" customWidth="1"/>
    <col min="13064" max="13064" width="14" style="181" customWidth="1"/>
    <col min="13065" max="13065" width="8.75" style="181" customWidth="1"/>
    <col min="13066" max="13312" width="7.625" style="181"/>
    <col min="13313" max="13313" width="43" style="181" customWidth="1"/>
    <col min="13314" max="13314" width="10.875" style="181" customWidth="1"/>
    <col min="13315" max="13315" width="14.75" style="181" customWidth="1"/>
    <col min="13316" max="13316" width="10.625" style="181" customWidth="1"/>
    <col min="13317" max="13317" width="14.375" style="181" customWidth="1"/>
    <col min="13318" max="13318" width="13.625" style="181" customWidth="1"/>
    <col min="13319" max="13319" width="11.75" style="181" customWidth="1"/>
    <col min="13320" max="13320" width="14" style="181" customWidth="1"/>
    <col min="13321" max="13321" width="8.75" style="181" customWidth="1"/>
    <col min="13322" max="13568" width="7.625" style="181"/>
    <col min="13569" max="13569" width="43" style="181" customWidth="1"/>
    <col min="13570" max="13570" width="10.875" style="181" customWidth="1"/>
    <col min="13571" max="13571" width="14.75" style="181" customWidth="1"/>
    <col min="13572" max="13572" width="10.625" style="181" customWidth="1"/>
    <col min="13573" max="13573" width="14.375" style="181" customWidth="1"/>
    <col min="13574" max="13574" width="13.625" style="181" customWidth="1"/>
    <col min="13575" max="13575" width="11.75" style="181" customWidth="1"/>
    <col min="13576" max="13576" width="14" style="181" customWidth="1"/>
    <col min="13577" max="13577" width="8.75" style="181" customWidth="1"/>
    <col min="13578" max="13824" width="7.625" style="181"/>
    <col min="13825" max="13825" width="43" style="181" customWidth="1"/>
    <col min="13826" max="13826" width="10.875" style="181" customWidth="1"/>
    <col min="13827" max="13827" width="14.75" style="181" customWidth="1"/>
    <col min="13828" max="13828" width="10.625" style="181" customWidth="1"/>
    <col min="13829" max="13829" width="14.375" style="181" customWidth="1"/>
    <col min="13830" max="13830" width="13.625" style="181" customWidth="1"/>
    <col min="13831" max="13831" width="11.75" style="181" customWidth="1"/>
    <col min="13832" max="13832" width="14" style="181" customWidth="1"/>
    <col min="13833" max="13833" width="8.75" style="181" customWidth="1"/>
    <col min="13834" max="14080" width="7.625" style="181"/>
    <col min="14081" max="14081" width="43" style="181" customWidth="1"/>
    <col min="14082" max="14082" width="10.875" style="181" customWidth="1"/>
    <col min="14083" max="14083" width="14.75" style="181" customWidth="1"/>
    <col min="14084" max="14084" width="10.625" style="181" customWidth="1"/>
    <col min="14085" max="14085" width="14.375" style="181" customWidth="1"/>
    <col min="14086" max="14086" width="13.625" style="181" customWidth="1"/>
    <col min="14087" max="14087" width="11.75" style="181" customWidth="1"/>
    <col min="14088" max="14088" width="14" style="181" customWidth="1"/>
    <col min="14089" max="14089" width="8.75" style="181" customWidth="1"/>
    <col min="14090" max="14336" width="7.625" style="181"/>
    <col min="14337" max="14337" width="43" style="181" customWidth="1"/>
    <col min="14338" max="14338" width="10.875" style="181" customWidth="1"/>
    <col min="14339" max="14339" width="14.75" style="181" customWidth="1"/>
    <col min="14340" max="14340" width="10.625" style="181" customWidth="1"/>
    <col min="14341" max="14341" width="14.375" style="181" customWidth="1"/>
    <col min="14342" max="14342" width="13.625" style="181" customWidth="1"/>
    <col min="14343" max="14343" width="11.75" style="181" customWidth="1"/>
    <col min="14344" max="14344" width="14" style="181" customWidth="1"/>
    <col min="14345" max="14345" width="8.75" style="181" customWidth="1"/>
    <col min="14346" max="14592" width="7.625" style="181"/>
    <col min="14593" max="14593" width="43" style="181" customWidth="1"/>
    <col min="14594" max="14594" width="10.875" style="181" customWidth="1"/>
    <col min="14595" max="14595" width="14.75" style="181" customWidth="1"/>
    <col min="14596" max="14596" width="10.625" style="181" customWidth="1"/>
    <col min="14597" max="14597" width="14.375" style="181" customWidth="1"/>
    <col min="14598" max="14598" width="13.625" style="181" customWidth="1"/>
    <col min="14599" max="14599" width="11.75" style="181" customWidth="1"/>
    <col min="14600" max="14600" width="14" style="181" customWidth="1"/>
    <col min="14601" max="14601" width="8.75" style="181" customWidth="1"/>
    <col min="14602" max="14848" width="7.625" style="181"/>
    <col min="14849" max="14849" width="43" style="181" customWidth="1"/>
    <col min="14850" max="14850" width="10.875" style="181" customWidth="1"/>
    <col min="14851" max="14851" width="14.75" style="181" customWidth="1"/>
    <col min="14852" max="14852" width="10.625" style="181" customWidth="1"/>
    <col min="14853" max="14853" width="14.375" style="181" customWidth="1"/>
    <col min="14854" max="14854" width="13.625" style="181" customWidth="1"/>
    <col min="14855" max="14855" width="11.75" style="181" customWidth="1"/>
    <col min="14856" max="14856" width="14" style="181" customWidth="1"/>
    <col min="14857" max="14857" width="8.75" style="181" customWidth="1"/>
    <col min="14858" max="15104" width="7.625" style="181"/>
    <col min="15105" max="15105" width="43" style="181" customWidth="1"/>
    <col min="15106" max="15106" width="10.875" style="181" customWidth="1"/>
    <col min="15107" max="15107" width="14.75" style="181" customWidth="1"/>
    <col min="15108" max="15108" width="10.625" style="181" customWidth="1"/>
    <col min="15109" max="15109" width="14.375" style="181" customWidth="1"/>
    <col min="15110" max="15110" width="13.625" style="181" customWidth="1"/>
    <col min="15111" max="15111" width="11.75" style="181" customWidth="1"/>
    <col min="15112" max="15112" width="14" style="181" customWidth="1"/>
    <col min="15113" max="15113" width="8.75" style="181" customWidth="1"/>
    <col min="15114" max="15360" width="7.625" style="181"/>
    <col min="15361" max="15361" width="43" style="181" customWidth="1"/>
    <col min="15362" max="15362" width="10.875" style="181" customWidth="1"/>
    <col min="15363" max="15363" width="14.75" style="181" customWidth="1"/>
    <col min="15364" max="15364" width="10.625" style="181" customWidth="1"/>
    <col min="15365" max="15365" width="14.375" style="181" customWidth="1"/>
    <col min="15366" max="15366" width="13.625" style="181" customWidth="1"/>
    <col min="15367" max="15367" width="11.75" style="181" customWidth="1"/>
    <col min="15368" max="15368" width="14" style="181" customWidth="1"/>
    <col min="15369" max="15369" width="8.75" style="181" customWidth="1"/>
    <col min="15370" max="15616" width="7.625" style="181"/>
    <col min="15617" max="15617" width="43" style="181" customWidth="1"/>
    <col min="15618" max="15618" width="10.875" style="181" customWidth="1"/>
    <col min="15619" max="15619" width="14.75" style="181" customWidth="1"/>
    <col min="15620" max="15620" width="10.625" style="181" customWidth="1"/>
    <col min="15621" max="15621" width="14.375" style="181" customWidth="1"/>
    <col min="15622" max="15622" width="13.625" style="181" customWidth="1"/>
    <col min="15623" max="15623" width="11.75" style="181" customWidth="1"/>
    <col min="15624" max="15624" width="14" style="181" customWidth="1"/>
    <col min="15625" max="15625" width="8.75" style="181" customWidth="1"/>
    <col min="15626" max="15872" width="7.625" style="181"/>
    <col min="15873" max="15873" width="43" style="181" customWidth="1"/>
    <col min="15874" max="15874" width="10.875" style="181" customWidth="1"/>
    <col min="15875" max="15875" width="14.75" style="181" customWidth="1"/>
    <col min="15876" max="15876" width="10.625" style="181" customWidth="1"/>
    <col min="15877" max="15877" width="14.375" style="181" customWidth="1"/>
    <col min="15878" max="15878" width="13.625" style="181" customWidth="1"/>
    <col min="15879" max="15879" width="11.75" style="181" customWidth="1"/>
    <col min="15880" max="15880" width="14" style="181" customWidth="1"/>
    <col min="15881" max="15881" width="8.75" style="181" customWidth="1"/>
    <col min="15882" max="16128" width="7.625" style="181"/>
    <col min="16129" max="16129" width="43" style="181" customWidth="1"/>
    <col min="16130" max="16130" width="10.875" style="181" customWidth="1"/>
    <col min="16131" max="16131" width="14.75" style="181" customWidth="1"/>
    <col min="16132" max="16132" width="10.625" style="181" customWidth="1"/>
    <col min="16133" max="16133" width="14.375" style="181" customWidth="1"/>
    <col min="16134" max="16134" width="13.625" style="181" customWidth="1"/>
    <col min="16135" max="16135" width="11.75" style="181" customWidth="1"/>
    <col min="16136" max="16136" width="14" style="181" customWidth="1"/>
    <col min="16137" max="16137" width="8.75" style="181" customWidth="1"/>
    <col min="16138" max="16384" width="7.625" style="181"/>
  </cols>
  <sheetData>
    <row r="1" spans="1:10" ht="17.100000000000001" customHeight="1" x14ac:dyDescent="0.25">
      <c r="A1" s="194"/>
      <c r="B1" s="194"/>
      <c r="C1" s="194"/>
      <c r="D1" s="194"/>
      <c r="E1" s="194"/>
      <c r="F1" s="198" t="s">
        <v>344</v>
      </c>
      <c r="J1" s="200"/>
    </row>
    <row r="2" spans="1:10" ht="17.100000000000001" customHeight="1" x14ac:dyDescent="0.25">
      <c r="A2" s="194"/>
      <c r="B2" s="194"/>
      <c r="C2" s="194"/>
      <c r="D2" s="194"/>
      <c r="E2" s="194"/>
      <c r="F2" s="201" t="s">
        <v>645</v>
      </c>
      <c r="H2" s="202"/>
      <c r="J2" s="200"/>
    </row>
    <row r="3" spans="1:10" ht="41.25" customHeight="1" x14ac:dyDescent="0.25">
      <c r="A3" s="194"/>
      <c r="B3" s="194"/>
      <c r="C3" s="194"/>
      <c r="D3" s="194"/>
      <c r="E3" s="194"/>
      <c r="F3" s="203"/>
      <c r="G3" s="203"/>
      <c r="H3" s="203"/>
      <c r="I3" s="200"/>
      <c r="J3" s="200"/>
    </row>
    <row r="4" spans="1:10" ht="27.75" customHeight="1" x14ac:dyDescent="0.25">
      <c r="A4" s="452" t="s">
        <v>673</v>
      </c>
      <c r="B4" s="452"/>
      <c r="C4" s="452"/>
      <c r="D4" s="452"/>
      <c r="E4" s="452"/>
      <c r="F4" s="452"/>
      <c r="G4" s="452"/>
      <c r="H4" s="452"/>
      <c r="I4" s="204"/>
      <c r="J4" s="204"/>
    </row>
    <row r="5" spans="1:10" ht="51" customHeight="1" x14ac:dyDescent="0.2">
      <c r="A5" s="450" t="s">
        <v>662</v>
      </c>
      <c r="B5" s="451" t="s">
        <v>674</v>
      </c>
      <c r="C5" s="451"/>
      <c r="D5" s="451" t="s">
        <v>675</v>
      </c>
      <c r="E5" s="451"/>
      <c r="F5" s="453" t="s">
        <v>676</v>
      </c>
      <c r="G5" s="453" t="s">
        <v>666</v>
      </c>
      <c r="H5" s="453"/>
      <c r="I5" s="200"/>
      <c r="J5" s="200"/>
    </row>
    <row r="6" spans="1:10" ht="155.25" customHeight="1" x14ac:dyDescent="0.2">
      <c r="A6" s="450"/>
      <c r="B6" s="205" t="s">
        <v>677</v>
      </c>
      <c r="C6" s="195" t="s">
        <v>678</v>
      </c>
      <c r="D6" s="205" t="s">
        <v>677</v>
      </c>
      <c r="E6" s="195" t="s">
        <v>678</v>
      </c>
      <c r="F6" s="453"/>
      <c r="G6" s="206" t="s">
        <v>677</v>
      </c>
      <c r="H6" s="207" t="s">
        <v>678</v>
      </c>
      <c r="I6" s="200"/>
      <c r="J6" s="200"/>
    </row>
    <row r="7" spans="1:10" ht="28.9" customHeight="1" x14ac:dyDescent="0.25">
      <c r="A7" s="185" t="s">
        <v>679</v>
      </c>
      <c r="B7" s="196">
        <v>158234</v>
      </c>
      <c r="C7" s="184" t="s">
        <v>680</v>
      </c>
      <c r="D7" s="188">
        <v>207226</v>
      </c>
      <c r="E7" s="184" t="s">
        <v>680</v>
      </c>
      <c r="F7" s="190">
        <v>84217</v>
      </c>
      <c r="G7" s="190">
        <v>225632</v>
      </c>
      <c r="H7" s="206" t="s">
        <v>680</v>
      </c>
      <c r="I7" s="200"/>
      <c r="J7" s="200"/>
    </row>
    <row r="8" spans="1:10" ht="28.9" customHeight="1" x14ac:dyDescent="0.25">
      <c r="A8" s="185" t="s">
        <v>681</v>
      </c>
      <c r="B8" s="184">
        <v>707</v>
      </c>
      <c r="C8" s="184" t="s">
        <v>680</v>
      </c>
      <c r="D8" s="184">
        <v>705</v>
      </c>
      <c r="E8" s="184" t="s">
        <v>680</v>
      </c>
      <c r="F8" s="208">
        <v>720</v>
      </c>
      <c r="G8" s="206">
        <v>720</v>
      </c>
      <c r="H8" s="206" t="s">
        <v>680</v>
      </c>
      <c r="I8" s="200"/>
      <c r="J8" s="200"/>
    </row>
    <row r="9" spans="1:10" ht="22.7" customHeight="1" x14ac:dyDescent="0.25">
      <c r="A9" s="209" t="s">
        <v>682</v>
      </c>
      <c r="B9" s="192">
        <f>B10+B30+B31</f>
        <v>204794</v>
      </c>
      <c r="C9" s="210">
        <f>B9/B7</f>
        <v>1.2942477596471049</v>
      </c>
      <c r="D9" s="192">
        <f>D10+D30+D31</f>
        <v>222047</v>
      </c>
      <c r="E9" s="210">
        <f>D9/D7</f>
        <v>1.0715209481435728</v>
      </c>
      <c r="F9" s="193">
        <f>F10+F30+F31</f>
        <v>107796</v>
      </c>
      <c r="G9" s="193">
        <f>G10+G30+G31</f>
        <v>240983.19999999998</v>
      </c>
      <c r="H9" s="211">
        <f>G9/G7</f>
        <v>1.0680364487306764</v>
      </c>
    </row>
    <row r="10" spans="1:10" s="212" customFormat="1" ht="22.7" customHeight="1" x14ac:dyDescent="0.25">
      <c r="A10" s="191" t="s">
        <v>683</v>
      </c>
      <c r="B10" s="192">
        <f>B11+B17+B23+B29</f>
        <v>204492</v>
      </c>
      <c r="C10" s="210">
        <f>B10/B7</f>
        <v>1.2923391938521431</v>
      </c>
      <c r="D10" s="192">
        <f>D11+D17+D23+D29</f>
        <v>221732</v>
      </c>
      <c r="E10" s="210">
        <f>D10/D7</f>
        <v>1.0700008686168725</v>
      </c>
      <c r="F10" s="193">
        <f>F11+F17+F23+F29</f>
        <v>107711</v>
      </c>
      <c r="G10" s="193">
        <f>G11+G17+G23+G29</f>
        <v>240653.19999999998</v>
      </c>
      <c r="H10" s="211">
        <f>G10/G7</f>
        <v>1.0665738902283364</v>
      </c>
    </row>
    <row r="11" spans="1:10" s="212" customFormat="1" ht="22.7" customHeight="1" x14ac:dyDescent="0.25">
      <c r="A11" s="191" t="s">
        <v>684</v>
      </c>
      <c r="B11" s="192">
        <f>B12+B13+B14+B15+B16</f>
        <v>171568</v>
      </c>
      <c r="C11" s="210">
        <f>B11/B7</f>
        <v>1.0842676036755692</v>
      </c>
      <c r="D11" s="192">
        <f>D12+D13+D14+D15+D16</f>
        <v>200385</v>
      </c>
      <c r="E11" s="210">
        <f>D11/D7</f>
        <v>0.96698773319950204</v>
      </c>
      <c r="F11" s="193">
        <f>F12+F13+F14+F15+F16</f>
        <v>94723</v>
      </c>
      <c r="G11" s="193">
        <f>G12+G13+G14+G15+G16</f>
        <v>212307.4</v>
      </c>
      <c r="H11" s="211">
        <f>G11/G7</f>
        <v>0.9409454332718763</v>
      </c>
    </row>
    <row r="12" spans="1:10" ht="22.7" customHeight="1" x14ac:dyDescent="0.25">
      <c r="A12" s="186" t="s">
        <v>543</v>
      </c>
      <c r="B12" s="188">
        <v>82546</v>
      </c>
      <c r="C12" s="213">
        <f>B12/B7</f>
        <v>0.52167043745339181</v>
      </c>
      <c r="D12" s="188">
        <v>93700</v>
      </c>
      <c r="E12" s="213">
        <f>D12/D7</f>
        <v>0.45216333857720559</v>
      </c>
      <c r="F12" s="190">
        <v>43752</v>
      </c>
      <c r="G12" s="190">
        <v>88480</v>
      </c>
      <c r="H12" s="214">
        <f>G12/G7</f>
        <v>0.39214295844561053</v>
      </c>
    </row>
    <row r="13" spans="1:10" ht="22.7" customHeight="1" x14ac:dyDescent="0.25">
      <c r="A13" s="186" t="s">
        <v>142</v>
      </c>
      <c r="B13" s="196">
        <v>42375</v>
      </c>
      <c r="C13" s="213">
        <f>B13/B7</f>
        <v>0.26779958795202041</v>
      </c>
      <c r="D13" s="188">
        <v>59157</v>
      </c>
      <c r="E13" s="213">
        <f>D13/D7</f>
        <v>0.28547093511431965</v>
      </c>
      <c r="F13" s="190">
        <v>25250</v>
      </c>
      <c r="G13" s="190">
        <v>68870</v>
      </c>
      <c r="H13" s="214">
        <f>G13/G7</f>
        <v>0.30523152744291587</v>
      </c>
    </row>
    <row r="14" spans="1:10" ht="22.7" customHeight="1" x14ac:dyDescent="0.25">
      <c r="A14" s="185" t="s">
        <v>145</v>
      </c>
      <c r="B14" s="196">
        <v>9201</v>
      </c>
      <c r="C14" s="213">
        <f>B14/B7</f>
        <v>5.8148059203458169E-2</v>
      </c>
      <c r="D14" s="188">
        <v>13015</v>
      </c>
      <c r="E14" s="213">
        <f>D14/D7</f>
        <v>6.280582552382423E-2</v>
      </c>
      <c r="F14" s="190">
        <v>5490</v>
      </c>
      <c r="G14" s="190">
        <v>15151.4</v>
      </c>
      <c r="H14" s="214">
        <f>G14/G7</f>
        <v>6.7150936037441503E-2</v>
      </c>
    </row>
    <row r="15" spans="1:10" ht="22.7" customHeight="1" x14ac:dyDescent="0.25">
      <c r="A15" s="186" t="s">
        <v>545</v>
      </c>
      <c r="B15" s="196">
        <v>16580</v>
      </c>
      <c r="C15" s="213">
        <f>B15/B7</f>
        <v>0.10478152609426546</v>
      </c>
      <c r="D15" s="188">
        <v>16300</v>
      </c>
      <c r="E15" s="213">
        <f>D15/D7</f>
        <v>7.8658083445127536E-2</v>
      </c>
      <c r="F15" s="190">
        <v>9125</v>
      </c>
      <c r="G15" s="190">
        <v>20000</v>
      </c>
      <c r="H15" s="214">
        <f>G15/G7</f>
        <v>8.8639909232732947E-2</v>
      </c>
    </row>
    <row r="16" spans="1:10" ht="22.7" customHeight="1" x14ac:dyDescent="0.25">
      <c r="A16" s="186" t="s">
        <v>685</v>
      </c>
      <c r="B16" s="188">
        <v>20866</v>
      </c>
      <c r="C16" s="213">
        <f>B16/B7</f>
        <v>0.13186799297243323</v>
      </c>
      <c r="D16" s="188">
        <v>18213</v>
      </c>
      <c r="E16" s="213">
        <f>D16/D7</f>
        <v>8.788955053902503E-2</v>
      </c>
      <c r="F16" s="190">
        <v>11106</v>
      </c>
      <c r="G16" s="190">
        <v>19806</v>
      </c>
      <c r="H16" s="214">
        <f>G16/G7</f>
        <v>8.778010211317544E-2</v>
      </c>
    </row>
    <row r="17" spans="1:8" s="212" customFormat="1" ht="28.9" customHeight="1" x14ac:dyDescent="0.25">
      <c r="A17" s="215" t="s">
        <v>686</v>
      </c>
      <c r="B17" s="192">
        <f>B18+B19+B20+B21+B22</f>
        <v>5952</v>
      </c>
      <c r="C17" s="210">
        <f>B17/B7</f>
        <v>3.7615177521897948E-2</v>
      </c>
      <c r="D17" s="192">
        <f>D18+D19+D20+D21+D22</f>
        <v>7712</v>
      </c>
      <c r="E17" s="210">
        <f>D17/D7</f>
        <v>3.7215407333056665E-2</v>
      </c>
      <c r="F17" s="193">
        <f>F18+F19+F20+F21+F22</f>
        <v>3856</v>
      </c>
      <c r="G17" s="193">
        <f>G18+G19+G20+G21+G22</f>
        <v>8908.8000000000011</v>
      </c>
      <c r="H17" s="211">
        <f>G17/G7</f>
        <v>3.9483761168628569E-2</v>
      </c>
    </row>
    <row r="18" spans="1:8" ht="22.7" customHeight="1" x14ac:dyDescent="0.25">
      <c r="A18" s="186" t="s">
        <v>543</v>
      </c>
      <c r="B18" s="188">
        <v>577.9</v>
      </c>
      <c r="C18" s="213">
        <f>B18/B7</f>
        <v>3.652186003008203E-3</v>
      </c>
      <c r="D18" s="188">
        <v>600</v>
      </c>
      <c r="E18" s="213">
        <f>D18/D7</f>
        <v>2.8953895746672716E-3</v>
      </c>
      <c r="F18" s="190">
        <v>315.2</v>
      </c>
      <c r="G18" s="190">
        <v>700</v>
      </c>
      <c r="H18" s="214">
        <f>G18/G7</f>
        <v>3.1023968231456531E-3</v>
      </c>
    </row>
    <row r="19" spans="1:8" ht="22.7" customHeight="1" x14ac:dyDescent="0.25">
      <c r="A19" s="186" t="s">
        <v>142</v>
      </c>
      <c r="B19" s="196">
        <v>3405.9</v>
      </c>
      <c r="C19" s="213">
        <f>B19/B7</f>
        <v>2.1524451129340091E-2</v>
      </c>
      <c r="D19" s="188">
        <v>4817</v>
      </c>
      <c r="E19" s="213">
        <f>D19/D7</f>
        <v>2.3245152635287078E-2</v>
      </c>
      <c r="F19" s="190">
        <v>2102.1</v>
      </c>
      <c r="G19" s="190">
        <v>5380</v>
      </c>
      <c r="H19" s="214">
        <f>G19/G7</f>
        <v>2.3844135583605163E-2</v>
      </c>
    </row>
    <row r="20" spans="1:8" ht="22.7" customHeight="1" x14ac:dyDescent="0.25">
      <c r="A20" s="185" t="s">
        <v>145</v>
      </c>
      <c r="B20" s="196">
        <v>725.8</v>
      </c>
      <c r="C20" s="213">
        <f>B20/B7</f>
        <v>4.5868776621964934E-3</v>
      </c>
      <c r="D20" s="188">
        <v>1060</v>
      </c>
      <c r="E20" s="213">
        <f>D20/D7</f>
        <v>5.1151882485788464E-3</v>
      </c>
      <c r="F20" s="190">
        <v>450</v>
      </c>
      <c r="G20" s="190">
        <v>1183.5999999999999</v>
      </c>
      <c r="H20" s="214">
        <f>G20/G7</f>
        <v>5.2457098283931356E-3</v>
      </c>
    </row>
    <row r="21" spans="1:8" ht="22.7" customHeight="1" x14ac:dyDescent="0.25">
      <c r="A21" s="186" t="s">
        <v>545</v>
      </c>
      <c r="B21" s="196">
        <v>192.2</v>
      </c>
      <c r="C21" s="213">
        <f>B21/B7</f>
        <v>1.2146567741446212E-3</v>
      </c>
      <c r="D21" s="188">
        <v>212</v>
      </c>
      <c r="E21" s="216">
        <f>D21/D7</f>
        <v>1.0230376497157693E-3</v>
      </c>
      <c r="F21" s="190">
        <v>122.5</v>
      </c>
      <c r="G21" s="190">
        <v>300</v>
      </c>
      <c r="H21" s="217">
        <f>G21/G7</f>
        <v>1.3295986384909942E-3</v>
      </c>
    </row>
    <row r="22" spans="1:8" ht="22.7" customHeight="1" x14ac:dyDescent="0.25">
      <c r="A22" s="186" t="s">
        <v>685</v>
      </c>
      <c r="B22" s="188">
        <v>1050.2</v>
      </c>
      <c r="C22" s="213">
        <f>B22/B7</f>
        <v>6.6370059532085395E-3</v>
      </c>
      <c r="D22" s="188">
        <v>1023</v>
      </c>
      <c r="E22" s="213">
        <f>D22/D7</f>
        <v>4.9366392248076981E-3</v>
      </c>
      <c r="F22" s="190">
        <v>866.2</v>
      </c>
      <c r="G22" s="190">
        <v>1345.2</v>
      </c>
      <c r="H22" s="214">
        <f>G22/G7</f>
        <v>5.961920294993618E-3</v>
      </c>
    </row>
    <row r="23" spans="1:8" s="212" customFormat="1" ht="17.100000000000001" customHeight="1" x14ac:dyDescent="0.25">
      <c r="A23" s="191" t="s">
        <v>687</v>
      </c>
      <c r="B23" s="192">
        <f>B24+B25+B26+B27+B28</f>
        <v>6525</v>
      </c>
      <c r="C23" s="210">
        <f>B23/B7</f>
        <v>4.1236396728895182E-2</v>
      </c>
      <c r="D23" s="192">
        <f>D24+D25+D26+D27+D28</f>
        <v>8062</v>
      </c>
      <c r="E23" s="210">
        <f>D23/D7</f>
        <v>3.8904384584945904E-2</v>
      </c>
      <c r="F23" s="193">
        <f>F24+F25+F26+F27+F28</f>
        <v>4229</v>
      </c>
      <c r="G23" s="193">
        <f>G24+G25+G26+G27+G28</f>
        <v>10474</v>
      </c>
      <c r="H23" s="211">
        <f>G23/G7</f>
        <v>4.6420720465182246E-2</v>
      </c>
    </row>
    <row r="24" spans="1:8" ht="22.7" customHeight="1" x14ac:dyDescent="0.25">
      <c r="A24" s="186" t="s">
        <v>543</v>
      </c>
      <c r="B24" s="188">
        <v>242.7</v>
      </c>
      <c r="C24" s="213">
        <f>B24/B7</f>
        <v>1.533804365686262E-3</v>
      </c>
      <c r="D24" s="188">
        <v>180</v>
      </c>
      <c r="E24" s="216">
        <f>D24/D7</f>
        <v>8.686168724001814E-4</v>
      </c>
      <c r="F24" s="190">
        <v>133.19999999999999</v>
      </c>
      <c r="G24" s="190">
        <v>180</v>
      </c>
      <c r="H24" s="217">
        <f>G24/G7</f>
        <v>7.9775918309459655E-4</v>
      </c>
    </row>
    <row r="25" spans="1:8" ht="22.7" customHeight="1" x14ac:dyDescent="0.25">
      <c r="A25" s="186" t="s">
        <v>142</v>
      </c>
      <c r="B25" s="188">
        <v>3741</v>
      </c>
      <c r="C25" s="213">
        <f>B25/B7</f>
        <v>2.3642200791233237E-2</v>
      </c>
      <c r="D25" s="188">
        <v>5100</v>
      </c>
      <c r="E25" s="213">
        <f>D25/D7</f>
        <v>2.4610811384671808E-2</v>
      </c>
      <c r="F25" s="190">
        <v>2511</v>
      </c>
      <c r="G25" s="190">
        <v>8024</v>
      </c>
      <c r="H25" s="214">
        <f>G25/G7</f>
        <v>3.5562331584172456E-2</v>
      </c>
    </row>
    <row r="26" spans="1:8" ht="22.7" customHeight="1" x14ac:dyDescent="0.25">
      <c r="A26" s="185" t="s">
        <v>145</v>
      </c>
      <c r="B26" s="188">
        <v>830</v>
      </c>
      <c r="C26" s="213">
        <f>B26/B7</f>
        <v>5.245396059001226E-3</v>
      </c>
      <c r="D26" s="188">
        <v>1122</v>
      </c>
      <c r="E26" s="213">
        <f>D26/D7</f>
        <v>5.414378504627798E-3</v>
      </c>
      <c r="F26" s="190">
        <v>542</v>
      </c>
      <c r="G26" s="190">
        <v>1765</v>
      </c>
      <c r="H26" s="214">
        <f>G26/G7</f>
        <v>7.8224719897886826E-3</v>
      </c>
    </row>
    <row r="27" spans="1:8" ht="22.7" customHeight="1" x14ac:dyDescent="0.25">
      <c r="A27" s="186" t="s">
        <v>545</v>
      </c>
      <c r="B27" s="188">
        <v>176</v>
      </c>
      <c r="C27" s="213">
        <f>B27/B7</f>
        <v>1.112276754679778E-3</v>
      </c>
      <c r="D27" s="188">
        <v>150</v>
      </c>
      <c r="E27" s="213">
        <f>D27/D7</f>
        <v>7.238473936668179E-4</v>
      </c>
      <c r="F27" s="190">
        <v>70</v>
      </c>
      <c r="G27" s="190">
        <v>150</v>
      </c>
      <c r="H27" s="214">
        <f>G27/G7</f>
        <v>6.6479931924549711E-4</v>
      </c>
    </row>
    <row r="28" spans="1:8" ht="22.7" customHeight="1" x14ac:dyDescent="0.25">
      <c r="A28" s="186" t="s">
        <v>685</v>
      </c>
      <c r="B28" s="188">
        <v>1535.3</v>
      </c>
      <c r="C28" s="213">
        <f>B28/B7</f>
        <v>9.7027187582946779E-3</v>
      </c>
      <c r="D28" s="188">
        <v>1510</v>
      </c>
      <c r="E28" s="213">
        <f>D28/D7</f>
        <v>7.2867304295793E-3</v>
      </c>
      <c r="F28" s="190">
        <v>972.8</v>
      </c>
      <c r="G28" s="190">
        <v>355</v>
      </c>
      <c r="H28" s="214">
        <f>G28/G7</f>
        <v>1.5733583888810098E-3</v>
      </c>
    </row>
    <row r="29" spans="1:8" s="212" customFormat="1" ht="33.6" customHeight="1" x14ac:dyDescent="0.25">
      <c r="A29" s="185" t="s">
        <v>688</v>
      </c>
      <c r="B29" s="218">
        <v>20447</v>
      </c>
      <c r="C29" s="210">
        <f>B29/B7</f>
        <v>0.12922001592578081</v>
      </c>
      <c r="D29" s="192">
        <v>5573</v>
      </c>
      <c r="E29" s="210">
        <f>D29/D7</f>
        <v>2.6893343499367839E-2</v>
      </c>
      <c r="F29" s="193">
        <v>4903</v>
      </c>
      <c r="G29" s="193">
        <v>8963</v>
      </c>
      <c r="H29" s="211">
        <f>G29/G7</f>
        <v>3.972397532264927E-2</v>
      </c>
    </row>
    <row r="30" spans="1:8" s="212" customFormat="1" ht="23.1" customHeight="1" x14ac:dyDescent="0.25">
      <c r="A30" s="219" t="s">
        <v>689</v>
      </c>
      <c r="B30" s="218">
        <v>287</v>
      </c>
      <c r="C30" s="220">
        <f>B30/B7</f>
        <v>1.8137694806425926E-3</v>
      </c>
      <c r="D30" s="221">
        <v>300</v>
      </c>
      <c r="E30" s="220">
        <f>D30/D7</f>
        <v>1.4476947873336358E-3</v>
      </c>
      <c r="F30" s="222">
        <v>63</v>
      </c>
      <c r="G30" s="222">
        <v>300</v>
      </c>
      <c r="H30" s="223">
        <f>G30/G7</f>
        <v>1.3295986384909942E-3</v>
      </c>
    </row>
    <row r="31" spans="1:8" s="212" customFormat="1" ht="25.5" customHeight="1" x14ac:dyDescent="0.25">
      <c r="A31" s="185" t="s">
        <v>690</v>
      </c>
      <c r="B31" s="218">
        <v>15</v>
      </c>
      <c r="C31" s="220">
        <f>B31/B7</f>
        <v>9.4796314319299272E-5</v>
      </c>
      <c r="D31" s="192">
        <v>15</v>
      </c>
      <c r="E31" s="220">
        <f>D31/D7</f>
        <v>7.2384739366681788E-5</v>
      </c>
      <c r="F31" s="193">
        <v>22</v>
      </c>
      <c r="G31" s="193">
        <v>30</v>
      </c>
      <c r="H31" s="223">
        <f>G31/G7</f>
        <v>1.3295986384909942E-4</v>
      </c>
    </row>
  </sheetData>
  <sheetProtection selectLockedCells="1" selectUnlockedCells="1"/>
  <mergeCells count="6">
    <mergeCell ref="A4:H4"/>
    <mergeCell ref="A5:A6"/>
    <mergeCell ref="B5:C5"/>
    <mergeCell ref="D5:E5"/>
    <mergeCell ref="F5:F6"/>
    <mergeCell ref="G5:H5"/>
  </mergeCells>
  <pageMargins left="0.75" right="0.43402777777777779" top="1" bottom="1" header="0.5" footer="0.51180555555555551"/>
  <pageSetup paperSize="9" scale="62" firstPageNumber="0" orientation="portrait" horizontalDpi="300" verticalDpi="300" r:id="rId1"/>
  <headerFooter alignWithMargins="0">
    <oddHeader>&amp;C&amp;"Times New Roman,Обычный"&amp;16 23</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view="pageBreakPreview" topLeftCell="A16" zoomScale="91" zoomScaleSheetLayoutView="91" workbookViewId="0">
      <selection activeCell="E13" sqref="E13"/>
    </sheetView>
  </sheetViews>
  <sheetFormatPr defaultColWidth="7.625" defaultRowHeight="17.100000000000001" customHeight="1" x14ac:dyDescent="0.2"/>
  <cols>
    <col min="1" max="1" width="50.75" style="181" customWidth="1"/>
    <col min="2" max="3" width="7.75" style="181" hidden="1" customWidth="1"/>
    <col min="4" max="4" width="7.625" style="181" hidden="1" customWidth="1"/>
    <col min="5" max="5" width="32.75" style="181" customWidth="1"/>
    <col min="6" max="6" width="7.625" style="181" customWidth="1"/>
    <col min="7" max="7" width="8.875" style="181" customWidth="1"/>
    <col min="8" max="256" width="7.625" style="181"/>
    <col min="257" max="257" width="50.75" style="181" customWidth="1"/>
    <col min="258" max="260" width="0" style="181" hidden="1" customWidth="1"/>
    <col min="261" max="261" width="32.75" style="181" customWidth="1"/>
    <col min="262" max="262" width="7.625" style="181" customWidth="1"/>
    <col min="263" max="263" width="8.875" style="181" customWidth="1"/>
    <col min="264" max="512" width="7.625" style="181"/>
    <col min="513" max="513" width="50.75" style="181" customWidth="1"/>
    <col min="514" max="516" width="0" style="181" hidden="1" customWidth="1"/>
    <col min="517" max="517" width="32.75" style="181" customWidth="1"/>
    <col min="518" max="518" width="7.625" style="181" customWidth="1"/>
    <col min="519" max="519" width="8.875" style="181" customWidth="1"/>
    <col min="520" max="768" width="7.625" style="181"/>
    <col min="769" max="769" width="50.75" style="181" customWidth="1"/>
    <col min="770" max="772" width="0" style="181" hidden="1" customWidth="1"/>
    <col min="773" max="773" width="32.75" style="181" customWidth="1"/>
    <col min="774" max="774" width="7.625" style="181" customWidth="1"/>
    <col min="775" max="775" width="8.875" style="181" customWidth="1"/>
    <col min="776" max="1024" width="7.625" style="181"/>
    <col min="1025" max="1025" width="50.75" style="181" customWidth="1"/>
    <col min="1026" max="1028" width="0" style="181" hidden="1" customWidth="1"/>
    <col min="1029" max="1029" width="32.75" style="181" customWidth="1"/>
    <col min="1030" max="1030" width="7.625" style="181" customWidth="1"/>
    <col min="1031" max="1031" width="8.875" style="181" customWidth="1"/>
    <col min="1032" max="1280" width="7.625" style="181"/>
    <col min="1281" max="1281" width="50.75" style="181" customWidth="1"/>
    <col min="1282" max="1284" width="0" style="181" hidden="1" customWidth="1"/>
    <col min="1285" max="1285" width="32.75" style="181" customWidth="1"/>
    <col min="1286" max="1286" width="7.625" style="181" customWidth="1"/>
    <col min="1287" max="1287" width="8.875" style="181" customWidth="1"/>
    <col min="1288" max="1536" width="7.625" style="181"/>
    <col min="1537" max="1537" width="50.75" style="181" customWidth="1"/>
    <col min="1538" max="1540" width="0" style="181" hidden="1" customWidth="1"/>
    <col min="1541" max="1541" width="32.75" style="181" customWidth="1"/>
    <col min="1542" max="1542" width="7.625" style="181" customWidth="1"/>
    <col min="1543" max="1543" width="8.875" style="181" customWidth="1"/>
    <col min="1544" max="1792" width="7.625" style="181"/>
    <col min="1793" max="1793" width="50.75" style="181" customWidth="1"/>
    <col min="1794" max="1796" width="0" style="181" hidden="1" customWidth="1"/>
    <col min="1797" max="1797" width="32.75" style="181" customWidth="1"/>
    <col min="1798" max="1798" width="7.625" style="181" customWidth="1"/>
    <col min="1799" max="1799" width="8.875" style="181" customWidth="1"/>
    <col min="1800" max="2048" width="7.625" style="181"/>
    <col min="2049" max="2049" width="50.75" style="181" customWidth="1"/>
    <col min="2050" max="2052" width="0" style="181" hidden="1" customWidth="1"/>
    <col min="2053" max="2053" width="32.75" style="181" customWidth="1"/>
    <col min="2054" max="2054" width="7.625" style="181" customWidth="1"/>
    <col min="2055" max="2055" width="8.875" style="181" customWidth="1"/>
    <col min="2056" max="2304" width="7.625" style="181"/>
    <col min="2305" max="2305" width="50.75" style="181" customWidth="1"/>
    <col min="2306" max="2308" width="0" style="181" hidden="1" customWidth="1"/>
    <col min="2309" max="2309" width="32.75" style="181" customWidth="1"/>
    <col min="2310" max="2310" width="7.625" style="181" customWidth="1"/>
    <col min="2311" max="2311" width="8.875" style="181" customWidth="1"/>
    <col min="2312" max="2560" width="7.625" style="181"/>
    <col min="2561" max="2561" width="50.75" style="181" customWidth="1"/>
    <col min="2562" max="2564" width="0" style="181" hidden="1" customWidth="1"/>
    <col min="2565" max="2565" width="32.75" style="181" customWidth="1"/>
    <col min="2566" max="2566" width="7.625" style="181" customWidth="1"/>
    <col min="2567" max="2567" width="8.875" style="181" customWidth="1"/>
    <col min="2568" max="2816" width="7.625" style="181"/>
    <col min="2817" max="2817" width="50.75" style="181" customWidth="1"/>
    <col min="2818" max="2820" width="0" style="181" hidden="1" customWidth="1"/>
    <col min="2821" max="2821" width="32.75" style="181" customWidth="1"/>
    <col min="2822" max="2822" width="7.625" style="181" customWidth="1"/>
    <col min="2823" max="2823" width="8.875" style="181" customWidth="1"/>
    <col min="2824" max="3072" width="7.625" style="181"/>
    <col min="3073" max="3073" width="50.75" style="181" customWidth="1"/>
    <col min="3074" max="3076" width="0" style="181" hidden="1" customWidth="1"/>
    <col min="3077" max="3077" width="32.75" style="181" customWidth="1"/>
    <col min="3078" max="3078" width="7.625" style="181" customWidth="1"/>
    <col min="3079" max="3079" width="8.875" style="181" customWidth="1"/>
    <col min="3080" max="3328" width="7.625" style="181"/>
    <col min="3329" max="3329" width="50.75" style="181" customWidth="1"/>
    <col min="3330" max="3332" width="0" style="181" hidden="1" customWidth="1"/>
    <col min="3333" max="3333" width="32.75" style="181" customWidth="1"/>
    <col min="3334" max="3334" width="7.625" style="181" customWidth="1"/>
    <col min="3335" max="3335" width="8.875" style="181" customWidth="1"/>
    <col min="3336" max="3584" width="7.625" style="181"/>
    <col min="3585" max="3585" width="50.75" style="181" customWidth="1"/>
    <col min="3586" max="3588" width="0" style="181" hidden="1" customWidth="1"/>
    <col min="3589" max="3589" width="32.75" style="181" customWidth="1"/>
    <col min="3590" max="3590" width="7.625" style="181" customWidth="1"/>
    <col min="3591" max="3591" width="8.875" style="181" customWidth="1"/>
    <col min="3592" max="3840" width="7.625" style="181"/>
    <col min="3841" max="3841" width="50.75" style="181" customWidth="1"/>
    <col min="3842" max="3844" width="0" style="181" hidden="1" customWidth="1"/>
    <col min="3845" max="3845" width="32.75" style="181" customWidth="1"/>
    <col min="3846" max="3846" width="7.625" style="181" customWidth="1"/>
    <col min="3847" max="3847" width="8.875" style="181" customWidth="1"/>
    <col min="3848" max="4096" width="7.625" style="181"/>
    <col min="4097" max="4097" width="50.75" style="181" customWidth="1"/>
    <col min="4098" max="4100" width="0" style="181" hidden="1" customWidth="1"/>
    <col min="4101" max="4101" width="32.75" style="181" customWidth="1"/>
    <col min="4102" max="4102" width="7.625" style="181" customWidth="1"/>
    <col min="4103" max="4103" width="8.875" style="181" customWidth="1"/>
    <col min="4104" max="4352" width="7.625" style="181"/>
    <col min="4353" max="4353" width="50.75" style="181" customWidth="1"/>
    <col min="4354" max="4356" width="0" style="181" hidden="1" customWidth="1"/>
    <col min="4357" max="4357" width="32.75" style="181" customWidth="1"/>
    <col min="4358" max="4358" width="7.625" style="181" customWidth="1"/>
    <col min="4359" max="4359" width="8.875" style="181" customWidth="1"/>
    <col min="4360" max="4608" width="7.625" style="181"/>
    <col min="4609" max="4609" width="50.75" style="181" customWidth="1"/>
    <col min="4610" max="4612" width="0" style="181" hidden="1" customWidth="1"/>
    <col min="4613" max="4613" width="32.75" style="181" customWidth="1"/>
    <col min="4614" max="4614" width="7.625" style="181" customWidth="1"/>
    <col min="4615" max="4615" width="8.875" style="181" customWidth="1"/>
    <col min="4616" max="4864" width="7.625" style="181"/>
    <col min="4865" max="4865" width="50.75" style="181" customWidth="1"/>
    <col min="4866" max="4868" width="0" style="181" hidden="1" customWidth="1"/>
    <col min="4869" max="4869" width="32.75" style="181" customWidth="1"/>
    <col min="4870" max="4870" width="7.625" style="181" customWidth="1"/>
    <col min="4871" max="4871" width="8.875" style="181" customWidth="1"/>
    <col min="4872" max="5120" width="7.625" style="181"/>
    <col min="5121" max="5121" width="50.75" style="181" customWidth="1"/>
    <col min="5122" max="5124" width="0" style="181" hidden="1" customWidth="1"/>
    <col min="5125" max="5125" width="32.75" style="181" customWidth="1"/>
    <col min="5126" max="5126" width="7.625" style="181" customWidth="1"/>
    <col min="5127" max="5127" width="8.875" style="181" customWidth="1"/>
    <col min="5128" max="5376" width="7.625" style="181"/>
    <col min="5377" max="5377" width="50.75" style="181" customWidth="1"/>
    <col min="5378" max="5380" width="0" style="181" hidden="1" customWidth="1"/>
    <col min="5381" max="5381" width="32.75" style="181" customWidth="1"/>
    <col min="5382" max="5382" width="7.625" style="181" customWidth="1"/>
    <col min="5383" max="5383" width="8.875" style="181" customWidth="1"/>
    <col min="5384" max="5632" width="7.625" style="181"/>
    <col min="5633" max="5633" width="50.75" style="181" customWidth="1"/>
    <col min="5634" max="5636" width="0" style="181" hidden="1" customWidth="1"/>
    <col min="5637" max="5637" width="32.75" style="181" customWidth="1"/>
    <col min="5638" max="5638" width="7.625" style="181" customWidth="1"/>
    <col min="5639" max="5639" width="8.875" style="181" customWidth="1"/>
    <col min="5640" max="5888" width="7.625" style="181"/>
    <col min="5889" max="5889" width="50.75" style="181" customWidth="1"/>
    <col min="5890" max="5892" width="0" style="181" hidden="1" customWidth="1"/>
    <col min="5893" max="5893" width="32.75" style="181" customWidth="1"/>
    <col min="5894" max="5894" width="7.625" style="181" customWidth="1"/>
    <col min="5895" max="5895" width="8.875" style="181" customWidth="1"/>
    <col min="5896" max="6144" width="7.625" style="181"/>
    <col min="6145" max="6145" width="50.75" style="181" customWidth="1"/>
    <col min="6146" max="6148" width="0" style="181" hidden="1" customWidth="1"/>
    <col min="6149" max="6149" width="32.75" style="181" customWidth="1"/>
    <col min="6150" max="6150" width="7.625" style="181" customWidth="1"/>
    <col min="6151" max="6151" width="8.875" style="181" customWidth="1"/>
    <col min="6152" max="6400" width="7.625" style="181"/>
    <col min="6401" max="6401" width="50.75" style="181" customWidth="1"/>
    <col min="6402" max="6404" width="0" style="181" hidden="1" customWidth="1"/>
    <col min="6405" max="6405" width="32.75" style="181" customWidth="1"/>
    <col min="6406" max="6406" width="7.625" style="181" customWidth="1"/>
    <col min="6407" max="6407" width="8.875" style="181" customWidth="1"/>
    <col min="6408" max="6656" width="7.625" style="181"/>
    <col min="6657" max="6657" width="50.75" style="181" customWidth="1"/>
    <col min="6658" max="6660" width="0" style="181" hidden="1" customWidth="1"/>
    <col min="6661" max="6661" width="32.75" style="181" customWidth="1"/>
    <col min="6662" max="6662" width="7.625" style="181" customWidth="1"/>
    <col min="6663" max="6663" width="8.875" style="181" customWidth="1"/>
    <col min="6664" max="6912" width="7.625" style="181"/>
    <col min="6913" max="6913" width="50.75" style="181" customWidth="1"/>
    <col min="6914" max="6916" width="0" style="181" hidden="1" customWidth="1"/>
    <col min="6917" max="6917" width="32.75" style="181" customWidth="1"/>
    <col min="6918" max="6918" width="7.625" style="181" customWidth="1"/>
    <col min="6919" max="6919" width="8.875" style="181" customWidth="1"/>
    <col min="6920" max="7168" width="7.625" style="181"/>
    <col min="7169" max="7169" width="50.75" style="181" customWidth="1"/>
    <col min="7170" max="7172" width="0" style="181" hidden="1" customWidth="1"/>
    <col min="7173" max="7173" width="32.75" style="181" customWidth="1"/>
    <col min="7174" max="7174" width="7.625" style="181" customWidth="1"/>
    <col min="7175" max="7175" width="8.875" style="181" customWidth="1"/>
    <col min="7176" max="7424" width="7.625" style="181"/>
    <col min="7425" max="7425" width="50.75" style="181" customWidth="1"/>
    <col min="7426" max="7428" width="0" style="181" hidden="1" customWidth="1"/>
    <col min="7429" max="7429" width="32.75" style="181" customWidth="1"/>
    <col min="7430" max="7430" width="7.625" style="181" customWidth="1"/>
    <col min="7431" max="7431" width="8.875" style="181" customWidth="1"/>
    <col min="7432" max="7680" width="7.625" style="181"/>
    <col min="7681" max="7681" width="50.75" style="181" customWidth="1"/>
    <col min="7682" max="7684" width="0" style="181" hidden="1" customWidth="1"/>
    <col min="7685" max="7685" width="32.75" style="181" customWidth="1"/>
    <col min="7686" max="7686" width="7.625" style="181" customWidth="1"/>
    <col min="7687" max="7687" width="8.875" style="181" customWidth="1"/>
    <col min="7688" max="7936" width="7.625" style="181"/>
    <col min="7937" max="7937" width="50.75" style="181" customWidth="1"/>
    <col min="7938" max="7940" width="0" style="181" hidden="1" customWidth="1"/>
    <col min="7941" max="7941" width="32.75" style="181" customWidth="1"/>
    <col min="7942" max="7942" width="7.625" style="181" customWidth="1"/>
    <col min="7943" max="7943" width="8.875" style="181" customWidth="1"/>
    <col min="7944" max="8192" width="7.625" style="181"/>
    <col min="8193" max="8193" width="50.75" style="181" customWidth="1"/>
    <col min="8194" max="8196" width="0" style="181" hidden="1" customWidth="1"/>
    <col min="8197" max="8197" width="32.75" style="181" customWidth="1"/>
    <col min="8198" max="8198" width="7.625" style="181" customWidth="1"/>
    <col min="8199" max="8199" width="8.875" style="181" customWidth="1"/>
    <col min="8200" max="8448" width="7.625" style="181"/>
    <col min="8449" max="8449" width="50.75" style="181" customWidth="1"/>
    <col min="8450" max="8452" width="0" style="181" hidden="1" customWidth="1"/>
    <col min="8453" max="8453" width="32.75" style="181" customWidth="1"/>
    <col min="8454" max="8454" width="7.625" style="181" customWidth="1"/>
    <col min="8455" max="8455" width="8.875" style="181" customWidth="1"/>
    <col min="8456" max="8704" width="7.625" style="181"/>
    <col min="8705" max="8705" width="50.75" style="181" customWidth="1"/>
    <col min="8706" max="8708" width="0" style="181" hidden="1" customWidth="1"/>
    <col min="8709" max="8709" width="32.75" style="181" customWidth="1"/>
    <col min="8710" max="8710" width="7.625" style="181" customWidth="1"/>
    <col min="8711" max="8711" width="8.875" style="181" customWidth="1"/>
    <col min="8712" max="8960" width="7.625" style="181"/>
    <col min="8961" max="8961" width="50.75" style="181" customWidth="1"/>
    <col min="8962" max="8964" width="0" style="181" hidden="1" customWidth="1"/>
    <col min="8965" max="8965" width="32.75" style="181" customWidth="1"/>
    <col min="8966" max="8966" width="7.625" style="181" customWidth="1"/>
    <col min="8967" max="8967" width="8.875" style="181" customWidth="1"/>
    <col min="8968" max="9216" width="7.625" style="181"/>
    <col min="9217" max="9217" width="50.75" style="181" customWidth="1"/>
    <col min="9218" max="9220" width="0" style="181" hidden="1" customWidth="1"/>
    <col min="9221" max="9221" width="32.75" style="181" customWidth="1"/>
    <col min="9222" max="9222" width="7.625" style="181" customWidth="1"/>
    <col min="9223" max="9223" width="8.875" style="181" customWidth="1"/>
    <col min="9224" max="9472" width="7.625" style="181"/>
    <col min="9473" max="9473" width="50.75" style="181" customWidth="1"/>
    <col min="9474" max="9476" width="0" style="181" hidden="1" customWidth="1"/>
    <col min="9477" max="9477" width="32.75" style="181" customWidth="1"/>
    <col min="9478" max="9478" width="7.625" style="181" customWidth="1"/>
    <col min="9479" max="9479" width="8.875" style="181" customWidth="1"/>
    <col min="9480" max="9728" width="7.625" style="181"/>
    <col min="9729" max="9729" width="50.75" style="181" customWidth="1"/>
    <col min="9730" max="9732" width="0" style="181" hidden="1" customWidth="1"/>
    <col min="9733" max="9733" width="32.75" style="181" customWidth="1"/>
    <col min="9734" max="9734" width="7.625" style="181" customWidth="1"/>
    <col min="9735" max="9735" width="8.875" style="181" customWidth="1"/>
    <col min="9736" max="9984" width="7.625" style="181"/>
    <col min="9985" max="9985" width="50.75" style="181" customWidth="1"/>
    <col min="9986" max="9988" width="0" style="181" hidden="1" customWidth="1"/>
    <col min="9989" max="9989" width="32.75" style="181" customWidth="1"/>
    <col min="9990" max="9990" width="7.625" style="181" customWidth="1"/>
    <col min="9991" max="9991" width="8.875" style="181" customWidth="1"/>
    <col min="9992" max="10240" width="7.625" style="181"/>
    <col min="10241" max="10241" width="50.75" style="181" customWidth="1"/>
    <col min="10242" max="10244" width="0" style="181" hidden="1" customWidth="1"/>
    <col min="10245" max="10245" width="32.75" style="181" customWidth="1"/>
    <col min="10246" max="10246" width="7.625" style="181" customWidth="1"/>
    <col min="10247" max="10247" width="8.875" style="181" customWidth="1"/>
    <col min="10248" max="10496" width="7.625" style="181"/>
    <col min="10497" max="10497" width="50.75" style="181" customWidth="1"/>
    <col min="10498" max="10500" width="0" style="181" hidden="1" customWidth="1"/>
    <col min="10501" max="10501" width="32.75" style="181" customWidth="1"/>
    <col min="10502" max="10502" width="7.625" style="181" customWidth="1"/>
    <col min="10503" max="10503" width="8.875" style="181" customWidth="1"/>
    <col min="10504" max="10752" width="7.625" style="181"/>
    <col min="10753" max="10753" width="50.75" style="181" customWidth="1"/>
    <col min="10754" max="10756" width="0" style="181" hidden="1" customWidth="1"/>
    <col min="10757" max="10757" width="32.75" style="181" customWidth="1"/>
    <col min="10758" max="10758" width="7.625" style="181" customWidth="1"/>
    <col min="10759" max="10759" width="8.875" style="181" customWidth="1"/>
    <col min="10760" max="11008" width="7.625" style="181"/>
    <col min="11009" max="11009" width="50.75" style="181" customWidth="1"/>
    <col min="11010" max="11012" width="0" style="181" hidden="1" customWidth="1"/>
    <col min="11013" max="11013" width="32.75" style="181" customWidth="1"/>
    <col min="11014" max="11014" width="7.625" style="181" customWidth="1"/>
    <col min="11015" max="11015" width="8.875" style="181" customWidth="1"/>
    <col min="11016" max="11264" width="7.625" style="181"/>
    <col min="11265" max="11265" width="50.75" style="181" customWidth="1"/>
    <col min="11266" max="11268" width="0" style="181" hidden="1" customWidth="1"/>
    <col min="11269" max="11269" width="32.75" style="181" customWidth="1"/>
    <col min="11270" max="11270" width="7.625" style="181" customWidth="1"/>
    <col min="11271" max="11271" width="8.875" style="181" customWidth="1"/>
    <col min="11272" max="11520" width="7.625" style="181"/>
    <col min="11521" max="11521" width="50.75" style="181" customWidth="1"/>
    <col min="11522" max="11524" width="0" style="181" hidden="1" customWidth="1"/>
    <col min="11525" max="11525" width="32.75" style="181" customWidth="1"/>
    <col min="11526" max="11526" width="7.625" style="181" customWidth="1"/>
    <col min="11527" max="11527" width="8.875" style="181" customWidth="1"/>
    <col min="11528" max="11776" width="7.625" style="181"/>
    <col min="11777" max="11777" width="50.75" style="181" customWidth="1"/>
    <col min="11778" max="11780" width="0" style="181" hidden="1" customWidth="1"/>
    <col min="11781" max="11781" width="32.75" style="181" customWidth="1"/>
    <col min="11782" max="11782" width="7.625" style="181" customWidth="1"/>
    <col min="11783" max="11783" width="8.875" style="181" customWidth="1"/>
    <col min="11784" max="12032" width="7.625" style="181"/>
    <col min="12033" max="12033" width="50.75" style="181" customWidth="1"/>
    <col min="12034" max="12036" width="0" style="181" hidden="1" customWidth="1"/>
    <col min="12037" max="12037" width="32.75" style="181" customWidth="1"/>
    <col min="12038" max="12038" width="7.625" style="181" customWidth="1"/>
    <col min="12039" max="12039" width="8.875" style="181" customWidth="1"/>
    <col min="12040" max="12288" width="7.625" style="181"/>
    <col min="12289" max="12289" width="50.75" style="181" customWidth="1"/>
    <col min="12290" max="12292" width="0" style="181" hidden="1" customWidth="1"/>
    <col min="12293" max="12293" width="32.75" style="181" customWidth="1"/>
    <col min="12294" max="12294" width="7.625" style="181" customWidth="1"/>
    <col min="12295" max="12295" width="8.875" style="181" customWidth="1"/>
    <col min="12296" max="12544" width="7.625" style="181"/>
    <col min="12545" max="12545" width="50.75" style="181" customWidth="1"/>
    <col min="12546" max="12548" width="0" style="181" hidden="1" customWidth="1"/>
    <col min="12549" max="12549" width="32.75" style="181" customWidth="1"/>
    <col min="12550" max="12550" width="7.625" style="181" customWidth="1"/>
    <col min="12551" max="12551" width="8.875" style="181" customWidth="1"/>
    <col min="12552" max="12800" width="7.625" style="181"/>
    <col min="12801" max="12801" width="50.75" style="181" customWidth="1"/>
    <col min="12802" max="12804" width="0" style="181" hidden="1" customWidth="1"/>
    <col min="12805" max="12805" width="32.75" style="181" customWidth="1"/>
    <col min="12806" max="12806" width="7.625" style="181" customWidth="1"/>
    <col min="12807" max="12807" width="8.875" style="181" customWidth="1"/>
    <col min="12808" max="13056" width="7.625" style="181"/>
    <col min="13057" max="13057" width="50.75" style="181" customWidth="1"/>
    <col min="13058" max="13060" width="0" style="181" hidden="1" customWidth="1"/>
    <col min="13061" max="13061" width="32.75" style="181" customWidth="1"/>
    <col min="13062" max="13062" width="7.625" style="181" customWidth="1"/>
    <col min="13063" max="13063" width="8.875" style="181" customWidth="1"/>
    <col min="13064" max="13312" width="7.625" style="181"/>
    <col min="13313" max="13313" width="50.75" style="181" customWidth="1"/>
    <col min="13314" max="13316" width="0" style="181" hidden="1" customWidth="1"/>
    <col min="13317" max="13317" width="32.75" style="181" customWidth="1"/>
    <col min="13318" max="13318" width="7.625" style="181" customWidth="1"/>
    <col min="13319" max="13319" width="8.875" style="181" customWidth="1"/>
    <col min="13320" max="13568" width="7.625" style="181"/>
    <col min="13569" max="13569" width="50.75" style="181" customWidth="1"/>
    <col min="13570" max="13572" width="0" style="181" hidden="1" customWidth="1"/>
    <col min="13573" max="13573" width="32.75" style="181" customWidth="1"/>
    <col min="13574" max="13574" width="7.625" style="181" customWidth="1"/>
    <col min="13575" max="13575" width="8.875" style="181" customWidth="1"/>
    <col min="13576" max="13824" width="7.625" style="181"/>
    <col min="13825" max="13825" width="50.75" style="181" customWidth="1"/>
    <col min="13826" max="13828" width="0" style="181" hidden="1" customWidth="1"/>
    <col min="13829" max="13829" width="32.75" style="181" customWidth="1"/>
    <col min="13830" max="13830" width="7.625" style="181" customWidth="1"/>
    <col min="13831" max="13831" width="8.875" style="181" customWidth="1"/>
    <col min="13832" max="14080" width="7.625" style="181"/>
    <col min="14081" max="14081" width="50.75" style="181" customWidth="1"/>
    <col min="14082" max="14084" width="0" style="181" hidden="1" customWidth="1"/>
    <col min="14085" max="14085" width="32.75" style="181" customWidth="1"/>
    <col min="14086" max="14086" width="7.625" style="181" customWidth="1"/>
    <col min="14087" max="14087" width="8.875" style="181" customWidth="1"/>
    <col min="14088" max="14336" width="7.625" style="181"/>
    <col min="14337" max="14337" width="50.75" style="181" customWidth="1"/>
    <col min="14338" max="14340" width="0" style="181" hidden="1" customWidth="1"/>
    <col min="14341" max="14341" width="32.75" style="181" customWidth="1"/>
    <col min="14342" max="14342" width="7.625" style="181" customWidth="1"/>
    <col min="14343" max="14343" width="8.875" style="181" customWidth="1"/>
    <col min="14344" max="14592" width="7.625" style="181"/>
    <col min="14593" max="14593" width="50.75" style="181" customWidth="1"/>
    <col min="14594" max="14596" width="0" style="181" hidden="1" customWidth="1"/>
    <col min="14597" max="14597" width="32.75" style="181" customWidth="1"/>
    <col min="14598" max="14598" width="7.625" style="181" customWidth="1"/>
    <col min="14599" max="14599" width="8.875" style="181" customWidth="1"/>
    <col min="14600" max="14848" width="7.625" style="181"/>
    <col min="14849" max="14849" width="50.75" style="181" customWidth="1"/>
    <col min="14850" max="14852" width="0" style="181" hidden="1" customWidth="1"/>
    <col min="14853" max="14853" width="32.75" style="181" customWidth="1"/>
    <col min="14854" max="14854" width="7.625" style="181" customWidth="1"/>
    <col min="14855" max="14855" width="8.875" style="181" customWidth="1"/>
    <col min="14856" max="15104" width="7.625" style="181"/>
    <col min="15105" max="15105" width="50.75" style="181" customWidth="1"/>
    <col min="15106" max="15108" width="0" style="181" hidden="1" customWidth="1"/>
    <col min="15109" max="15109" width="32.75" style="181" customWidth="1"/>
    <col min="15110" max="15110" width="7.625" style="181" customWidth="1"/>
    <col min="15111" max="15111" width="8.875" style="181" customWidth="1"/>
    <col min="15112" max="15360" width="7.625" style="181"/>
    <col min="15361" max="15361" width="50.75" style="181" customWidth="1"/>
    <col min="15362" max="15364" width="0" style="181" hidden="1" customWidth="1"/>
    <col min="15365" max="15365" width="32.75" style="181" customWidth="1"/>
    <col min="15366" max="15366" width="7.625" style="181" customWidth="1"/>
    <col min="15367" max="15367" width="8.875" style="181" customWidth="1"/>
    <col min="15368" max="15616" width="7.625" style="181"/>
    <col min="15617" max="15617" width="50.75" style="181" customWidth="1"/>
    <col min="15618" max="15620" width="0" style="181" hidden="1" customWidth="1"/>
    <col min="15621" max="15621" width="32.75" style="181" customWidth="1"/>
    <col min="15622" max="15622" width="7.625" style="181" customWidth="1"/>
    <col min="15623" max="15623" width="8.875" style="181" customWidth="1"/>
    <col min="15624" max="15872" width="7.625" style="181"/>
    <col min="15873" max="15873" width="50.75" style="181" customWidth="1"/>
    <col min="15874" max="15876" width="0" style="181" hidden="1" customWidth="1"/>
    <col min="15877" max="15877" width="32.75" style="181" customWidth="1"/>
    <col min="15878" max="15878" width="7.625" style="181" customWidth="1"/>
    <col min="15879" max="15879" width="8.875" style="181" customWidth="1"/>
    <col min="15880" max="16128" width="7.625" style="181"/>
    <col min="16129" max="16129" width="50.75" style="181" customWidth="1"/>
    <col min="16130" max="16132" width="0" style="181" hidden="1" customWidth="1"/>
    <col min="16133" max="16133" width="32.75" style="181" customWidth="1"/>
    <col min="16134" max="16134" width="7.625" style="181" customWidth="1"/>
    <col min="16135" max="16135" width="8.875" style="181" customWidth="1"/>
    <col min="16136" max="16384" width="7.625" style="181"/>
  </cols>
  <sheetData>
    <row r="1" spans="1:7" ht="17.100000000000001" customHeight="1" x14ac:dyDescent="0.25">
      <c r="A1" s="180"/>
      <c r="B1" s="180"/>
      <c r="C1" s="180"/>
      <c r="D1" s="180"/>
      <c r="E1" s="224" t="s">
        <v>412</v>
      </c>
    </row>
    <row r="2" spans="1:7" ht="17.100000000000001" customHeight="1" x14ac:dyDescent="0.25">
      <c r="A2" s="180"/>
      <c r="B2" s="180"/>
      <c r="C2" s="180"/>
      <c r="D2" s="180"/>
      <c r="E2" s="224" t="s">
        <v>645</v>
      </c>
      <c r="F2" s="225"/>
      <c r="G2" s="225"/>
    </row>
    <row r="3" spans="1:7" ht="17.100000000000001" customHeight="1" x14ac:dyDescent="0.25">
      <c r="A3" s="180"/>
      <c r="B3" s="180"/>
      <c r="C3" s="180"/>
      <c r="D3" s="180"/>
      <c r="E3" s="226"/>
      <c r="F3" s="225"/>
      <c r="G3" s="225"/>
    </row>
    <row r="4" spans="1:7" ht="17.100000000000001" customHeight="1" x14ac:dyDescent="0.25">
      <c r="A4" s="180"/>
      <c r="B4" s="180"/>
      <c r="C4" s="180"/>
      <c r="D4" s="180"/>
      <c r="E4" s="226"/>
      <c r="F4" s="225"/>
      <c r="G4" s="225"/>
    </row>
    <row r="5" spans="1:7" ht="17.100000000000001" customHeight="1" x14ac:dyDescent="0.25">
      <c r="A5" s="449" t="s">
        <v>691</v>
      </c>
      <c r="B5" s="449"/>
      <c r="C5" s="449"/>
      <c r="D5" s="449"/>
      <c r="E5" s="449"/>
    </row>
    <row r="6" spans="1:7" ht="23.1" customHeight="1" x14ac:dyDescent="0.25">
      <c r="A6" s="227" t="s">
        <v>692</v>
      </c>
      <c r="B6" s="186"/>
      <c r="C6" s="186"/>
      <c r="D6" s="186"/>
      <c r="E6" s="227" t="s">
        <v>662</v>
      </c>
    </row>
    <row r="7" spans="1:7" ht="39" customHeight="1" x14ac:dyDescent="0.25">
      <c r="A7" s="185" t="s">
        <v>693</v>
      </c>
      <c r="B7" s="186"/>
      <c r="C7" s="186"/>
      <c r="D7" s="186"/>
      <c r="E7" s="190">
        <v>225632</v>
      </c>
    </row>
    <row r="8" spans="1:7" ht="39.75" customHeight="1" x14ac:dyDescent="0.25">
      <c r="A8" s="185" t="s">
        <v>694</v>
      </c>
      <c r="B8" s="186"/>
      <c r="C8" s="186"/>
      <c r="D8" s="186"/>
      <c r="E8" s="188">
        <v>180000</v>
      </c>
    </row>
    <row r="9" spans="1:7" ht="28.9" customHeight="1" x14ac:dyDescent="0.25">
      <c r="A9" s="185" t="s">
        <v>695</v>
      </c>
      <c r="B9" s="186"/>
      <c r="C9" s="186"/>
      <c r="D9" s="186"/>
      <c r="E9" s="190">
        <f>E7/E8*100</f>
        <v>125.35111111111109</v>
      </c>
    </row>
    <row r="10" spans="1:7" ht="17.100000000000001" customHeight="1" x14ac:dyDescent="0.25">
      <c r="A10" s="185" t="s">
        <v>696</v>
      </c>
      <c r="B10" s="186"/>
      <c r="C10" s="186"/>
      <c r="D10" s="186"/>
      <c r="E10" s="228">
        <v>83924</v>
      </c>
    </row>
    <row r="11" spans="1:7" ht="17.100000000000001" customHeight="1" x14ac:dyDescent="0.25">
      <c r="A11" s="185" t="s">
        <v>697</v>
      </c>
      <c r="B11" s="186"/>
      <c r="C11" s="186"/>
      <c r="D11" s="186"/>
      <c r="E11" s="188">
        <v>65287.199999999997</v>
      </c>
    </row>
    <row r="12" spans="1:7" ht="17.100000000000001" customHeight="1" x14ac:dyDescent="0.25">
      <c r="A12" s="185" t="s">
        <v>698</v>
      </c>
      <c r="B12" s="186"/>
      <c r="C12" s="186"/>
      <c r="D12" s="186"/>
      <c r="E12" s="190">
        <f>E10/E11*100</f>
        <v>128.5458711661704</v>
      </c>
    </row>
    <row r="13" spans="1:7" ht="50.25" customHeight="1" x14ac:dyDescent="0.25">
      <c r="A13" s="185" t="s">
        <v>699</v>
      </c>
      <c r="B13" s="186"/>
      <c r="C13" s="186"/>
      <c r="D13" s="186"/>
      <c r="E13" s="206">
        <v>-3.1</v>
      </c>
    </row>
    <row r="14" spans="1:7" ht="17.100000000000001" customHeight="1" x14ac:dyDescent="0.25">
      <c r="A14" s="180"/>
      <c r="B14" s="180"/>
      <c r="C14" s="180"/>
      <c r="D14" s="180"/>
      <c r="E14" s="180"/>
    </row>
    <row r="15" spans="1:7" ht="17.100000000000001" customHeight="1" x14ac:dyDescent="0.25">
      <c r="A15" s="180"/>
      <c r="B15" s="180"/>
      <c r="C15" s="180"/>
      <c r="D15" s="180"/>
      <c r="E15" s="180"/>
    </row>
    <row r="16" spans="1:7" ht="17.100000000000001" customHeight="1" x14ac:dyDescent="0.25">
      <c r="A16" s="180"/>
      <c r="B16" s="180"/>
      <c r="C16" s="180"/>
      <c r="D16" s="180"/>
      <c r="E16" s="224" t="s">
        <v>430</v>
      </c>
    </row>
    <row r="17" spans="1:5" ht="17.100000000000001" customHeight="1" x14ac:dyDescent="0.25">
      <c r="A17" s="180"/>
      <c r="B17" s="180"/>
      <c r="C17" s="180"/>
      <c r="D17" s="180"/>
      <c r="E17" s="224" t="s">
        <v>645</v>
      </c>
    </row>
    <row r="18" spans="1:5" ht="17.100000000000001" customHeight="1" x14ac:dyDescent="0.25">
      <c r="A18" s="180"/>
      <c r="B18" s="180"/>
      <c r="C18" s="180"/>
      <c r="D18" s="180"/>
      <c r="E18" s="226"/>
    </row>
    <row r="19" spans="1:5" ht="7.5" customHeight="1" x14ac:dyDescent="0.25">
      <c r="A19" s="180"/>
      <c r="B19" s="180"/>
      <c r="C19" s="180"/>
      <c r="D19" s="180"/>
      <c r="E19" s="226"/>
    </row>
    <row r="20" spans="1:5" ht="17.100000000000001" customHeight="1" x14ac:dyDescent="0.25">
      <c r="A20" s="449" t="s">
        <v>700</v>
      </c>
      <c r="B20" s="449"/>
      <c r="C20" s="449"/>
      <c r="D20" s="449"/>
      <c r="E20" s="449"/>
    </row>
    <row r="21" spans="1:5" ht="17.100000000000001" customHeight="1" x14ac:dyDescent="0.25">
      <c r="A21" s="227" t="s">
        <v>662</v>
      </c>
      <c r="B21" s="186"/>
      <c r="C21" s="186"/>
      <c r="D21" s="186"/>
      <c r="E21" s="229" t="s">
        <v>701</v>
      </c>
    </row>
    <row r="22" spans="1:5" ht="17.100000000000001" customHeight="1" x14ac:dyDescent="0.25">
      <c r="A22" s="185" t="s">
        <v>702</v>
      </c>
      <c r="B22" s="186"/>
      <c r="C22" s="186"/>
      <c r="D22" s="186"/>
      <c r="E22" s="184">
        <f>E23+E27</f>
        <v>62622.47</v>
      </c>
    </row>
    <row r="23" spans="1:5" ht="17.100000000000001" customHeight="1" x14ac:dyDescent="0.25">
      <c r="A23" s="185" t="s">
        <v>703</v>
      </c>
      <c r="B23" s="186"/>
      <c r="C23" s="186"/>
      <c r="D23" s="186"/>
      <c r="E23" s="184">
        <v>1365.97</v>
      </c>
    </row>
    <row r="24" spans="1:5" ht="17.100000000000001" customHeight="1" x14ac:dyDescent="0.25">
      <c r="A24" s="230" t="s">
        <v>704</v>
      </c>
      <c r="B24" s="186"/>
      <c r="C24" s="186"/>
      <c r="D24" s="186"/>
      <c r="E24" s="184">
        <v>1365.97</v>
      </c>
    </row>
    <row r="25" spans="1:5" ht="17.100000000000001" customHeight="1" x14ac:dyDescent="0.25">
      <c r="A25" s="230" t="s">
        <v>705</v>
      </c>
      <c r="B25" s="186"/>
      <c r="C25" s="186"/>
      <c r="D25" s="186"/>
      <c r="E25" s="184">
        <v>0</v>
      </c>
    </row>
    <row r="26" spans="1:5" ht="17.100000000000001" customHeight="1" x14ac:dyDescent="0.25">
      <c r="A26" s="230" t="s">
        <v>706</v>
      </c>
      <c r="B26" s="186"/>
      <c r="C26" s="186"/>
      <c r="D26" s="186"/>
      <c r="E26" s="184">
        <v>0</v>
      </c>
    </row>
    <row r="27" spans="1:5" ht="17.100000000000001" customHeight="1" x14ac:dyDescent="0.25">
      <c r="A27" s="230" t="s">
        <v>707</v>
      </c>
      <c r="B27" s="186"/>
      <c r="C27" s="186"/>
      <c r="D27" s="186"/>
      <c r="E27" s="184">
        <v>61256.5</v>
      </c>
    </row>
    <row r="28" spans="1:5" ht="17.100000000000001" customHeight="1" x14ac:dyDescent="0.25">
      <c r="A28" s="230" t="s">
        <v>704</v>
      </c>
      <c r="B28" s="186"/>
      <c r="C28" s="186"/>
      <c r="D28" s="186"/>
      <c r="E28" s="184">
        <v>61256.5</v>
      </c>
    </row>
    <row r="29" spans="1:5" ht="17.100000000000001" customHeight="1" x14ac:dyDescent="0.25">
      <c r="A29" s="230" t="s">
        <v>705</v>
      </c>
      <c r="B29" s="186"/>
      <c r="C29" s="186"/>
      <c r="D29" s="186"/>
      <c r="E29" s="184">
        <v>0</v>
      </c>
    </row>
    <row r="30" spans="1:5" ht="17.100000000000001" customHeight="1" x14ac:dyDescent="0.25">
      <c r="A30" s="230" t="s">
        <v>706</v>
      </c>
      <c r="B30" s="186"/>
      <c r="C30" s="186"/>
      <c r="D30" s="186"/>
      <c r="E30" s="184">
        <v>0</v>
      </c>
    </row>
    <row r="31" spans="1:5" ht="17.100000000000001" customHeight="1" x14ac:dyDescent="0.25">
      <c r="A31" s="231" t="s">
        <v>708</v>
      </c>
      <c r="B31" s="186"/>
      <c r="C31" s="186"/>
      <c r="D31" s="186"/>
      <c r="E31" s="184">
        <v>3164.2</v>
      </c>
    </row>
    <row r="32" spans="1:5" ht="17.100000000000001" customHeight="1" x14ac:dyDescent="0.25">
      <c r="A32" s="232" t="s">
        <v>709</v>
      </c>
      <c r="B32" s="186"/>
      <c r="C32" s="186"/>
      <c r="D32" s="186"/>
      <c r="E32" s="184">
        <v>3164.2</v>
      </c>
    </row>
    <row r="33" spans="1:5" ht="17.100000000000001" customHeight="1" x14ac:dyDescent="0.25">
      <c r="A33" s="232" t="s">
        <v>710</v>
      </c>
      <c r="B33" s="186"/>
      <c r="C33" s="186"/>
      <c r="D33" s="186"/>
      <c r="E33" s="184"/>
    </row>
  </sheetData>
  <sheetProtection selectLockedCells="1" selectUnlockedCells="1"/>
  <mergeCells count="2">
    <mergeCell ref="A5:E5"/>
    <mergeCell ref="A20:E20"/>
  </mergeCells>
  <pageMargins left="0.78749999999999998" right="0.54583333333333328" top="0.85555555555555562" bottom="0.41111111111111109" header="0.30416666666666664" footer="0.51180555555555551"/>
  <pageSetup paperSize="9" scale="93" firstPageNumber="0" orientation="portrait" horizontalDpi="300" verticalDpi="300" r:id="rId1"/>
  <headerFooter alignWithMargins="0">
    <oddHeader>&amp;C&amp;"Times New Roman,Обычный"&amp;16 24</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0"/>
  <sheetViews>
    <sheetView view="pageBreakPreview" zoomScale="91" zoomScaleNormal="89" zoomScaleSheetLayoutView="91" workbookViewId="0">
      <selection activeCell="M14" sqref="M14"/>
    </sheetView>
  </sheetViews>
  <sheetFormatPr defaultColWidth="7.625" defaultRowHeight="17.100000000000001" customHeight="1" x14ac:dyDescent="0.2"/>
  <cols>
    <col min="1" max="1" width="41.125" style="181" customWidth="1"/>
    <col min="2" max="3" width="7.75" style="181" hidden="1" customWidth="1"/>
    <col min="4" max="4" width="0.75" style="181" hidden="1" customWidth="1"/>
    <col min="5" max="5" width="12.25" style="181" customWidth="1"/>
    <col min="6" max="6" width="11.75" style="181" customWidth="1"/>
    <col min="7" max="7" width="17.625" style="181" customWidth="1"/>
    <col min="8" max="9" width="12.75" style="181" customWidth="1"/>
    <col min="10" max="10" width="9.125" style="181" customWidth="1"/>
    <col min="11" max="11" width="11" style="181" customWidth="1"/>
    <col min="12" max="12" width="13.875" style="181" customWidth="1"/>
    <col min="13" max="13" width="13.5" style="181" customWidth="1"/>
    <col min="14" max="256" width="7.625" style="181"/>
    <col min="257" max="257" width="41.125" style="181" customWidth="1"/>
    <col min="258" max="260" width="0" style="181" hidden="1" customWidth="1"/>
    <col min="261" max="261" width="12.25" style="181" customWidth="1"/>
    <col min="262" max="262" width="11.75" style="181" customWidth="1"/>
    <col min="263" max="263" width="17.625" style="181" customWidth="1"/>
    <col min="264" max="265" width="12.75" style="181" customWidth="1"/>
    <col min="266" max="266" width="9.125" style="181" customWidth="1"/>
    <col min="267" max="267" width="11" style="181" customWidth="1"/>
    <col min="268" max="268" width="13.875" style="181" customWidth="1"/>
    <col min="269" max="269" width="13.5" style="181" customWidth="1"/>
    <col min="270" max="512" width="7.625" style="181"/>
    <col min="513" max="513" width="41.125" style="181" customWidth="1"/>
    <col min="514" max="516" width="0" style="181" hidden="1" customWidth="1"/>
    <col min="517" max="517" width="12.25" style="181" customWidth="1"/>
    <col min="518" max="518" width="11.75" style="181" customWidth="1"/>
    <col min="519" max="519" width="17.625" style="181" customWidth="1"/>
    <col min="520" max="521" width="12.75" style="181" customWidth="1"/>
    <col min="522" max="522" width="9.125" style="181" customWidth="1"/>
    <col min="523" max="523" width="11" style="181" customWidth="1"/>
    <col min="524" max="524" width="13.875" style="181" customWidth="1"/>
    <col min="525" max="525" width="13.5" style="181" customWidth="1"/>
    <col min="526" max="768" width="7.625" style="181"/>
    <col min="769" max="769" width="41.125" style="181" customWidth="1"/>
    <col min="770" max="772" width="0" style="181" hidden="1" customWidth="1"/>
    <col min="773" max="773" width="12.25" style="181" customWidth="1"/>
    <col min="774" max="774" width="11.75" style="181" customWidth="1"/>
    <col min="775" max="775" width="17.625" style="181" customWidth="1"/>
    <col min="776" max="777" width="12.75" style="181" customWidth="1"/>
    <col min="778" max="778" width="9.125" style="181" customWidth="1"/>
    <col min="779" max="779" width="11" style="181" customWidth="1"/>
    <col min="780" max="780" width="13.875" style="181" customWidth="1"/>
    <col min="781" max="781" width="13.5" style="181" customWidth="1"/>
    <col min="782" max="1024" width="7.625" style="181"/>
    <col min="1025" max="1025" width="41.125" style="181" customWidth="1"/>
    <col min="1026" max="1028" width="0" style="181" hidden="1" customWidth="1"/>
    <col min="1029" max="1029" width="12.25" style="181" customWidth="1"/>
    <col min="1030" max="1030" width="11.75" style="181" customWidth="1"/>
    <col min="1031" max="1031" width="17.625" style="181" customWidth="1"/>
    <col min="1032" max="1033" width="12.75" style="181" customWidth="1"/>
    <col min="1034" max="1034" width="9.125" style="181" customWidth="1"/>
    <col min="1035" max="1035" width="11" style="181" customWidth="1"/>
    <col min="1036" max="1036" width="13.875" style="181" customWidth="1"/>
    <col min="1037" max="1037" width="13.5" style="181" customWidth="1"/>
    <col min="1038" max="1280" width="7.625" style="181"/>
    <col min="1281" max="1281" width="41.125" style="181" customWidth="1"/>
    <col min="1282" max="1284" width="0" style="181" hidden="1" customWidth="1"/>
    <col min="1285" max="1285" width="12.25" style="181" customWidth="1"/>
    <col min="1286" max="1286" width="11.75" style="181" customWidth="1"/>
    <col min="1287" max="1287" width="17.625" style="181" customWidth="1"/>
    <col min="1288" max="1289" width="12.75" style="181" customWidth="1"/>
    <col min="1290" max="1290" width="9.125" style="181" customWidth="1"/>
    <col min="1291" max="1291" width="11" style="181" customWidth="1"/>
    <col min="1292" max="1292" width="13.875" style="181" customWidth="1"/>
    <col min="1293" max="1293" width="13.5" style="181" customWidth="1"/>
    <col min="1294" max="1536" width="7.625" style="181"/>
    <col min="1537" max="1537" width="41.125" style="181" customWidth="1"/>
    <col min="1538" max="1540" width="0" style="181" hidden="1" customWidth="1"/>
    <col min="1541" max="1541" width="12.25" style="181" customWidth="1"/>
    <col min="1542" max="1542" width="11.75" style="181" customWidth="1"/>
    <col min="1543" max="1543" width="17.625" style="181" customWidth="1"/>
    <col min="1544" max="1545" width="12.75" style="181" customWidth="1"/>
    <col min="1546" max="1546" width="9.125" style="181" customWidth="1"/>
    <col min="1547" max="1547" width="11" style="181" customWidth="1"/>
    <col min="1548" max="1548" width="13.875" style="181" customWidth="1"/>
    <col min="1549" max="1549" width="13.5" style="181" customWidth="1"/>
    <col min="1550" max="1792" width="7.625" style="181"/>
    <col min="1793" max="1793" width="41.125" style="181" customWidth="1"/>
    <col min="1794" max="1796" width="0" style="181" hidden="1" customWidth="1"/>
    <col min="1797" max="1797" width="12.25" style="181" customWidth="1"/>
    <col min="1798" max="1798" width="11.75" style="181" customWidth="1"/>
    <col min="1799" max="1799" width="17.625" style="181" customWidth="1"/>
    <col min="1800" max="1801" width="12.75" style="181" customWidth="1"/>
    <col min="1802" max="1802" width="9.125" style="181" customWidth="1"/>
    <col min="1803" max="1803" width="11" style="181" customWidth="1"/>
    <col min="1804" max="1804" width="13.875" style="181" customWidth="1"/>
    <col min="1805" max="1805" width="13.5" style="181" customWidth="1"/>
    <col min="1806" max="2048" width="7.625" style="181"/>
    <col min="2049" max="2049" width="41.125" style="181" customWidth="1"/>
    <col min="2050" max="2052" width="0" style="181" hidden="1" customWidth="1"/>
    <col min="2053" max="2053" width="12.25" style="181" customWidth="1"/>
    <col min="2054" max="2054" width="11.75" style="181" customWidth="1"/>
    <col min="2055" max="2055" width="17.625" style="181" customWidth="1"/>
    <col min="2056" max="2057" width="12.75" style="181" customWidth="1"/>
    <col min="2058" max="2058" width="9.125" style="181" customWidth="1"/>
    <col min="2059" max="2059" width="11" style="181" customWidth="1"/>
    <col min="2060" max="2060" width="13.875" style="181" customWidth="1"/>
    <col min="2061" max="2061" width="13.5" style="181" customWidth="1"/>
    <col min="2062" max="2304" width="7.625" style="181"/>
    <col min="2305" max="2305" width="41.125" style="181" customWidth="1"/>
    <col min="2306" max="2308" width="0" style="181" hidden="1" customWidth="1"/>
    <col min="2309" max="2309" width="12.25" style="181" customWidth="1"/>
    <col min="2310" max="2310" width="11.75" style="181" customWidth="1"/>
    <col min="2311" max="2311" width="17.625" style="181" customWidth="1"/>
    <col min="2312" max="2313" width="12.75" style="181" customWidth="1"/>
    <col min="2314" max="2314" width="9.125" style="181" customWidth="1"/>
    <col min="2315" max="2315" width="11" style="181" customWidth="1"/>
    <col min="2316" max="2316" width="13.875" style="181" customWidth="1"/>
    <col min="2317" max="2317" width="13.5" style="181" customWidth="1"/>
    <col min="2318" max="2560" width="7.625" style="181"/>
    <col min="2561" max="2561" width="41.125" style="181" customWidth="1"/>
    <col min="2562" max="2564" width="0" style="181" hidden="1" customWidth="1"/>
    <col min="2565" max="2565" width="12.25" style="181" customWidth="1"/>
    <col min="2566" max="2566" width="11.75" style="181" customWidth="1"/>
    <col min="2567" max="2567" width="17.625" style="181" customWidth="1"/>
    <col min="2568" max="2569" width="12.75" style="181" customWidth="1"/>
    <col min="2570" max="2570" width="9.125" style="181" customWidth="1"/>
    <col min="2571" max="2571" width="11" style="181" customWidth="1"/>
    <col min="2572" max="2572" width="13.875" style="181" customWidth="1"/>
    <col min="2573" max="2573" width="13.5" style="181" customWidth="1"/>
    <col min="2574" max="2816" width="7.625" style="181"/>
    <col min="2817" max="2817" width="41.125" style="181" customWidth="1"/>
    <col min="2818" max="2820" width="0" style="181" hidden="1" customWidth="1"/>
    <col min="2821" max="2821" width="12.25" style="181" customWidth="1"/>
    <col min="2822" max="2822" width="11.75" style="181" customWidth="1"/>
    <col min="2823" max="2823" width="17.625" style="181" customWidth="1"/>
    <col min="2824" max="2825" width="12.75" style="181" customWidth="1"/>
    <col min="2826" max="2826" width="9.125" style="181" customWidth="1"/>
    <col min="2827" max="2827" width="11" style="181" customWidth="1"/>
    <col min="2828" max="2828" width="13.875" style="181" customWidth="1"/>
    <col min="2829" max="2829" width="13.5" style="181" customWidth="1"/>
    <col min="2830" max="3072" width="7.625" style="181"/>
    <col min="3073" max="3073" width="41.125" style="181" customWidth="1"/>
    <col min="3074" max="3076" width="0" style="181" hidden="1" customWidth="1"/>
    <col min="3077" max="3077" width="12.25" style="181" customWidth="1"/>
    <col min="3078" max="3078" width="11.75" style="181" customWidth="1"/>
    <col min="3079" max="3079" width="17.625" style="181" customWidth="1"/>
    <col min="3080" max="3081" width="12.75" style="181" customWidth="1"/>
    <col min="3082" max="3082" width="9.125" style="181" customWidth="1"/>
    <col min="3083" max="3083" width="11" style="181" customWidth="1"/>
    <col min="3084" max="3084" width="13.875" style="181" customWidth="1"/>
    <col min="3085" max="3085" width="13.5" style="181" customWidth="1"/>
    <col min="3086" max="3328" width="7.625" style="181"/>
    <col min="3329" max="3329" width="41.125" style="181" customWidth="1"/>
    <col min="3330" max="3332" width="0" style="181" hidden="1" customWidth="1"/>
    <col min="3333" max="3333" width="12.25" style="181" customWidth="1"/>
    <col min="3334" max="3334" width="11.75" style="181" customWidth="1"/>
    <col min="3335" max="3335" width="17.625" style="181" customWidth="1"/>
    <col min="3336" max="3337" width="12.75" style="181" customWidth="1"/>
    <col min="3338" max="3338" width="9.125" style="181" customWidth="1"/>
    <col min="3339" max="3339" width="11" style="181" customWidth="1"/>
    <col min="3340" max="3340" width="13.875" style="181" customWidth="1"/>
    <col min="3341" max="3341" width="13.5" style="181" customWidth="1"/>
    <col min="3342" max="3584" width="7.625" style="181"/>
    <col min="3585" max="3585" width="41.125" style="181" customWidth="1"/>
    <col min="3586" max="3588" width="0" style="181" hidden="1" customWidth="1"/>
    <col min="3589" max="3589" width="12.25" style="181" customWidth="1"/>
    <col min="3590" max="3590" width="11.75" style="181" customWidth="1"/>
    <col min="3591" max="3591" width="17.625" style="181" customWidth="1"/>
    <col min="3592" max="3593" width="12.75" style="181" customWidth="1"/>
    <col min="3594" max="3594" width="9.125" style="181" customWidth="1"/>
    <col min="3595" max="3595" width="11" style="181" customWidth="1"/>
    <col min="3596" max="3596" width="13.875" style="181" customWidth="1"/>
    <col min="3597" max="3597" width="13.5" style="181" customWidth="1"/>
    <col min="3598" max="3840" width="7.625" style="181"/>
    <col min="3841" max="3841" width="41.125" style="181" customWidth="1"/>
    <col min="3842" max="3844" width="0" style="181" hidden="1" customWidth="1"/>
    <col min="3845" max="3845" width="12.25" style="181" customWidth="1"/>
    <col min="3846" max="3846" width="11.75" style="181" customWidth="1"/>
    <col min="3847" max="3847" width="17.625" style="181" customWidth="1"/>
    <col min="3848" max="3849" width="12.75" style="181" customWidth="1"/>
    <col min="3850" max="3850" width="9.125" style="181" customWidth="1"/>
    <col min="3851" max="3851" width="11" style="181" customWidth="1"/>
    <col min="3852" max="3852" width="13.875" style="181" customWidth="1"/>
    <col min="3853" max="3853" width="13.5" style="181" customWidth="1"/>
    <col min="3854" max="4096" width="7.625" style="181"/>
    <col min="4097" max="4097" width="41.125" style="181" customWidth="1"/>
    <col min="4098" max="4100" width="0" style="181" hidden="1" customWidth="1"/>
    <col min="4101" max="4101" width="12.25" style="181" customWidth="1"/>
    <col min="4102" max="4102" width="11.75" style="181" customWidth="1"/>
    <col min="4103" max="4103" width="17.625" style="181" customWidth="1"/>
    <col min="4104" max="4105" width="12.75" style="181" customWidth="1"/>
    <col min="4106" max="4106" width="9.125" style="181" customWidth="1"/>
    <col min="4107" max="4107" width="11" style="181" customWidth="1"/>
    <col min="4108" max="4108" width="13.875" style="181" customWidth="1"/>
    <col min="4109" max="4109" width="13.5" style="181" customWidth="1"/>
    <col min="4110" max="4352" width="7.625" style="181"/>
    <col min="4353" max="4353" width="41.125" style="181" customWidth="1"/>
    <col min="4354" max="4356" width="0" style="181" hidden="1" customWidth="1"/>
    <col min="4357" max="4357" width="12.25" style="181" customWidth="1"/>
    <col min="4358" max="4358" width="11.75" style="181" customWidth="1"/>
    <col min="4359" max="4359" width="17.625" style="181" customWidth="1"/>
    <col min="4360" max="4361" width="12.75" style="181" customWidth="1"/>
    <col min="4362" max="4362" width="9.125" style="181" customWidth="1"/>
    <col min="4363" max="4363" width="11" style="181" customWidth="1"/>
    <col min="4364" max="4364" width="13.875" style="181" customWidth="1"/>
    <col min="4365" max="4365" width="13.5" style="181" customWidth="1"/>
    <col min="4366" max="4608" width="7.625" style="181"/>
    <col min="4609" max="4609" width="41.125" style="181" customWidth="1"/>
    <col min="4610" max="4612" width="0" style="181" hidden="1" customWidth="1"/>
    <col min="4613" max="4613" width="12.25" style="181" customWidth="1"/>
    <col min="4614" max="4614" width="11.75" style="181" customWidth="1"/>
    <col min="4615" max="4615" width="17.625" style="181" customWidth="1"/>
    <col min="4616" max="4617" width="12.75" style="181" customWidth="1"/>
    <col min="4618" max="4618" width="9.125" style="181" customWidth="1"/>
    <col min="4619" max="4619" width="11" style="181" customWidth="1"/>
    <col min="4620" max="4620" width="13.875" style="181" customWidth="1"/>
    <col min="4621" max="4621" width="13.5" style="181" customWidth="1"/>
    <col min="4622" max="4864" width="7.625" style="181"/>
    <col min="4865" max="4865" width="41.125" style="181" customWidth="1"/>
    <col min="4866" max="4868" width="0" style="181" hidden="1" customWidth="1"/>
    <col min="4869" max="4869" width="12.25" style="181" customWidth="1"/>
    <col min="4870" max="4870" width="11.75" style="181" customWidth="1"/>
    <col min="4871" max="4871" width="17.625" style="181" customWidth="1"/>
    <col min="4872" max="4873" width="12.75" style="181" customWidth="1"/>
    <col min="4874" max="4874" width="9.125" style="181" customWidth="1"/>
    <col min="4875" max="4875" width="11" style="181" customWidth="1"/>
    <col min="4876" max="4876" width="13.875" style="181" customWidth="1"/>
    <col min="4877" max="4877" width="13.5" style="181" customWidth="1"/>
    <col min="4878" max="5120" width="7.625" style="181"/>
    <col min="5121" max="5121" width="41.125" style="181" customWidth="1"/>
    <col min="5122" max="5124" width="0" style="181" hidden="1" customWidth="1"/>
    <col min="5125" max="5125" width="12.25" style="181" customWidth="1"/>
    <col min="5126" max="5126" width="11.75" style="181" customWidth="1"/>
    <col min="5127" max="5127" width="17.625" style="181" customWidth="1"/>
    <col min="5128" max="5129" width="12.75" style="181" customWidth="1"/>
    <col min="5130" max="5130" width="9.125" style="181" customWidth="1"/>
    <col min="5131" max="5131" width="11" style="181" customWidth="1"/>
    <col min="5132" max="5132" width="13.875" style="181" customWidth="1"/>
    <col min="5133" max="5133" width="13.5" style="181" customWidth="1"/>
    <col min="5134" max="5376" width="7.625" style="181"/>
    <col min="5377" max="5377" width="41.125" style="181" customWidth="1"/>
    <col min="5378" max="5380" width="0" style="181" hidden="1" customWidth="1"/>
    <col min="5381" max="5381" width="12.25" style="181" customWidth="1"/>
    <col min="5382" max="5382" width="11.75" style="181" customWidth="1"/>
    <col min="5383" max="5383" width="17.625" style="181" customWidth="1"/>
    <col min="5384" max="5385" width="12.75" style="181" customWidth="1"/>
    <col min="5386" max="5386" width="9.125" style="181" customWidth="1"/>
    <col min="5387" max="5387" width="11" style="181" customWidth="1"/>
    <col min="5388" max="5388" width="13.875" style="181" customWidth="1"/>
    <col min="5389" max="5389" width="13.5" style="181" customWidth="1"/>
    <col min="5390" max="5632" width="7.625" style="181"/>
    <col min="5633" max="5633" width="41.125" style="181" customWidth="1"/>
    <col min="5634" max="5636" width="0" style="181" hidden="1" customWidth="1"/>
    <col min="5637" max="5637" width="12.25" style="181" customWidth="1"/>
    <col min="5638" max="5638" width="11.75" style="181" customWidth="1"/>
    <col min="5639" max="5639" width="17.625" style="181" customWidth="1"/>
    <col min="5640" max="5641" width="12.75" style="181" customWidth="1"/>
    <col min="5642" max="5642" width="9.125" style="181" customWidth="1"/>
    <col min="5643" max="5643" width="11" style="181" customWidth="1"/>
    <col min="5644" max="5644" width="13.875" style="181" customWidth="1"/>
    <col min="5645" max="5645" width="13.5" style="181" customWidth="1"/>
    <col min="5646" max="5888" width="7.625" style="181"/>
    <col min="5889" max="5889" width="41.125" style="181" customWidth="1"/>
    <col min="5890" max="5892" width="0" style="181" hidden="1" customWidth="1"/>
    <col min="5893" max="5893" width="12.25" style="181" customWidth="1"/>
    <col min="5894" max="5894" width="11.75" style="181" customWidth="1"/>
    <col min="5895" max="5895" width="17.625" style="181" customWidth="1"/>
    <col min="5896" max="5897" width="12.75" style="181" customWidth="1"/>
    <col min="5898" max="5898" width="9.125" style="181" customWidth="1"/>
    <col min="5899" max="5899" width="11" style="181" customWidth="1"/>
    <col min="5900" max="5900" width="13.875" style="181" customWidth="1"/>
    <col min="5901" max="5901" width="13.5" style="181" customWidth="1"/>
    <col min="5902" max="6144" width="7.625" style="181"/>
    <col min="6145" max="6145" width="41.125" style="181" customWidth="1"/>
    <col min="6146" max="6148" width="0" style="181" hidden="1" customWidth="1"/>
    <col min="6149" max="6149" width="12.25" style="181" customWidth="1"/>
    <col min="6150" max="6150" width="11.75" style="181" customWidth="1"/>
    <col min="6151" max="6151" width="17.625" style="181" customWidth="1"/>
    <col min="6152" max="6153" width="12.75" style="181" customWidth="1"/>
    <col min="6154" max="6154" width="9.125" style="181" customWidth="1"/>
    <col min="6155" max="6155" width="11" style="181" customWidth="1"/>
    <col min="6156" max="6156" width="13.875" style="181" customWidth="1"/>
    <col min="6157" max="6157" width="13.5" style="181" customWidth="1"/>
    <col min="6158" max="6400" width="7.625" style="181"/>
    <col min="6401" max="6401" width="41.125" style="181" customWidth="1"/>
    <col min="6402" max="6404" width="0" style="181" hidden="1" customWidth="1"/>
    <col min="6405" max="6405" width="12.25" style="181" customWidth="1"/>
    <col min="6406" max="6406" width="11.75" style="181" customWidth="1"/>
    <col min="6407" max="6407" width="17.625" style="181" customWidth="1"/>
    <col min="6408" max="6409" width="12.75" style="181" customWidth="1"/>
    <col min="6410" max="6410" width="9.125" style="181" customWidth="1"/>
    <col min="6411" max="6411" width="11" style="181" customWidth="1"/>
    <col min="6412" max="6412" width="13.875" style="181" customWidth="1"/>
    <col min="6413" max="6413" width="13.5" style="181" customWidth="1"/>
    <col min="6414" max="6656" width="7.625" style="181"/>
    <col min="6657" max="6657" width="41.125" style="181" customWidth="1"/>
    <col min="6658" max="6660" width="0" style="181" hidden="1" customWidth="1"/>
    <col min="6661" max="6661" width="12.25" style="181" customWidth="1"/>
    <col min="6662" max="6662" width="11.75" style="181" customWidth="1"/>
    <col min="6663" max="6663" width="17.625" style="181" customWidth="1"/>
    <col min="6664" max="6665" width="12.75" style="181" customWidth="1"/>
    <col min="6666" max="6666" width="9.125" style="181" customWidth="1"/>
    <col min="6667" max="6667" width="11" style="181" customWidth="1"/>
    <col min="6668" max="6668" width="13.875" style="181" customWidth="1"/>
    <col min="6669" max="6669" width="13.5" style="181" customWidth="1"/>
    <col min="6670" max="6912" width="7.625" style="181"/>
    <col min="6913" max="6913" width="41.125" style="181" customWidth="1"/>
    <col min="6914" max="6916" width="0" style="181" hidden="1" customWidth="1"/>
    <col min="6917" max="6917" width="12.25" style="181" customWidth="1"/>
    <col min="6918" max="6918" width="11.75" style="181" customWidth="1"/>
    <col min="6919" max="6919" width="17.625" style="181" customWidth="1"/>
    <col min="6920" max="6921" width="12.75" style="181" customWidth="1"/>
    <col min="6922" max="6922" width="9.125" style="181" customWidth="1"/>
    <col min="6923" max="6923" width="11" style="181" customWidth="1"/>
    <col min="6924" max="6924" width="13.875" style="181" customWidth="1"/>
    <col min="6925" max="6925" width="13.5" style="181" customWidth="1"/>
    <col min="6926" max="7168" width="7.625" style="181"/>
    <col min="7169" max="7169" width="41.125" style="181" customWidth="1"/>
    <col min="7170" max="7172" width="0" style="181" hidden="1" customWidth="1"/>
    <col min="7173" max="7173" width="12.25" style="181" customWidth="1"/>
    <col min="7174" max="7174" width="11.75" style="181" customWidth="1"/>
    <col min="7175" max="7175" width="17.625" style="181" customWidth="1"/>
    <col min="7176" max="7177" width="12.75" style="181" customWidth="1"/>
    <col min="7178" max="7178" width="9.125" style="181" customWidth="1"/>
    <col min="7179" max="7179" width="11" style="181" customWidth="1"/>
    <col min="7180" max="7180" width="13.875" style="181" customWidth="1"/>
    <col min="7181" max="7181" width="13.5" style="181" customWidth="1"/>
    <col min="7182" max="7424" width="7.625" style="181"/>
    <col min="7425" max="7425" width="41.125" style="181" customWidth="1"/>
    <col min="7426" max="7428" width="0" style="181" hidden="1" customWidth="1"/>
    <col min="7429" max="7429" width="12.25" style="181" customWidth="1"/>
    <col min="7430" max="7430" width="11.75" style="181" customWidth="1"/>
    <col min="7431" max="7431" width="17.625" style="181" customWidth="1"/>
    <col min="7432" max="7433" width="12.75" style="181" customWidth="1"/>
    <col min="7434" max="7434" width="9.125" style="181" customWidth="1"/>
    <col min="7435" max="7435" width="11" style="181" customWidth="1"/>
    <col min="7436" max="7436" width="13.875" style="181" customWidth="1"/>
    <col min="7437" max="7437" width="13.5" style="181" customWidth="1"/>
    <col min="7438" max="7680" width="7.625" style="181"/>
    <col min="7681" max="7681" width="41.125" style="181" customWidth="1"/>
    <col min="7682" max="7684" width="0" style="181" hidden="1" customWidth="1"/>
    <col min="7685" max="7685" width="12.25" style="181" customWidth="1"/>
    <col min="7686" max="7686" width="11.75" style="181" customWidth="1"/>
    <col min="7687" max="7687" width="17.625" style="181" customWidth="1"/>
    <col min="7688" max="7689" width="12.75" style="181" customWidth="1"/>
    <col min="7690" max="7690" width="9.125" style="181" customWidth="1"/>
    <col min="7691" max="7691" width="11" style="181" customWidth="1"/>
    <col min="7692" max="7692" width="13.875" style="181" customWidth="1"/>
    <col min="7693" max="7693" width="13.5" style="181" customWidth="1"/>
    <col min="7694" max="7936" width="7.625" style="181"/>
    <col min="7937" max="7937" width="41.125" style="181" customWidth="1"/>
    <col min="7938" max="7940" width="0" style="181" hidden="1" customWidth="1"/>
    <col min="7941" max="7941" width="12.25" style="181" customWidth="1"/>
    <col min="7942" max="7942" width="11.75" style="181" customWidth="1"/>
    <col min="7943" max="7943" width="17.625" style="181" customWidth="1"/>
    <col min="7944" max="7945" width="12.75" style="181" customWidth="1"/>
    <col min="7946" max="7946" width="9.125" style="181" customWidth="1"/>
    <col min="7947" max="7947" width="11" style="181" customWidth="1"/>
    <col min="7948" max="7948" width="13.875" style="181" customWidth="1"/>
    <col min="7949" max="7949" width="13.5" style="181" customWidth="1"/>
    <col min="7950" max="8192" width="7.625" style="181"/>
    <col min="8193" max="8193" width="41.125" style="181" customWidth="1"/>
    <col min="8194" max="8196" width="0" style="181" hidden="1" customWidth="1"/>
    <col min="8197" max="8197" width="12.25" style="181" customWidth="1"/>
    <col min="8198" max="8198" width="11.75" style="181" customWidth="1"/>
    <col min="8199" max="8199" width="17.625" style="181" customWidth="1"/>
    <col min="8200" max="8201" width="12.75" style="181" customWidth="1"/>
    <col min="8202" max="8202" width="9.125" style="181" customWidth="1"/>
    <col min="8203" max="8203" width="11" style="181" customWidth="1"/>
    <col min="8204" max="8204" width="13.875" style="181" customWidth="1"/>
    <col min="8205" max="8205" width="13.5" style="181" customWidth="1"/>
    <col min="8206" max="8448" width="7.625" style="181"/>
    <col min="8449" max="8449" width="41.125" style="181" customWidth="1"/>
    <col min="8450" max="8452" width="0" style="181" hidden="1" customWidth="1"/>
    <col min="8453" max="8453" width="12.25" style="181" customWidth="1"/>
    <col min="8454" max="8454" width="11.75" style="181" customWidth="1"/>
    <col min="8455" max="8455" width="17.625" style="181" customWidth="1"/>
    <col min="8456" max="8457" width="12.75" style="181" customWidth="1"/>
    <col min="8458" max="8458" width="9.125" style="181" customWidth="1"/>
    <col min="8459" max="8459" width="11" style="181" customWidth="1"/>
    <col min="8460" max="8460" width="13.875" style="181" customWidth="1"/>
    <col min="8461" max="8461" width="13.5" style="181" customWidth="1"/>
    <col min="8462" max="8704" width="7.625" style="181"/>
    <col min="8705" max="8705" width="41.125" style="181" customWidth="1"/>
    <col min="8706" max="8708" width="0" style="181" hidden="1" customWidth="1"/>
    <col min="8709" max="8709" width="12.25" style="181" customWidth="1"/>
    <col min="8710" max="8710" width="11.75" style="181" customWidth="1"/>
    <col min="8711" max="8711" width="17.625" style="181" customWidth="1"/>
    <col min="8712" max="8713" width="12.75" style="181" customWidth="1"/>
    <col min="8714" max="8714" width="9.125" style="181" customWidth="1"/>
    <col min="8715" max="8715" width="11" style="181" customWidth="1"/>
    <col min="8716" max="8716" width="13.875" style="181" customWidth="1"/>
    <col min="8717" max="8717" width="13.5" style="181" customWidth="1"/>
    <col min="8718" max="8960" width="7.625" style="181"/>
    <col min="8961" max="8961" width="41.125" style="181" customWidth="1"/>
    <col min="8962" max="8964" width="0" style="181" hidden="1" customWidth="1"/>
    <col min="8965" max="8965" width="12.25" style="181" customWidth="1"/>
    <col min="8966" max="8966" width="11.75" style="181" customWidth="1"/>
    <col min="8967" max="8967" width="17.625" style="181" customWidth="1"/>
    <col min="8968" max="8969" width="12.75" style="181" customWidth="1"/>
    <col min="8970" max="8970" width="9.125" style="181" customWidth="1"/>
    <col min="8971" max="8971" width="11" style="181" customWidth="1"/>
    <col min="8972" max="8972" width="13.875" style="181" customWidth="1"/>
    <col min="8973" max="8973" width="13.5" style="181" customWidth="1"/>
    <col min="8974" max="9216" width="7.625" style="181"/>
    <col min="9217" max="9217" width="41.125" style="181" customWidth="1"/>
    <col min="9218" max="9220" width="0" style="181" hidden="1" customWidth="1"/>
    <col min="9221" max="9221" width="12.25" style="181" customWidth="1"/>
    <col min="9222" max="9222" width="11.75" style="181" customWidth="1"/>
    <col min="9223" max="9223" width="17.625" style="181" customWidth="1"/>
    <col min="9224" max="9225" width="12.75" style="181" customWidth="1"/>
    <col min="9226" max="9226" width="9.125" style="181" customWidth="1"/>
    <col min="9227" max="9227" width="11" style="181" customWidth="1"/>
    <col min="9228" max="9228" width="13.875" style="181" customWidth="1"/>
    <col min="9229" max="9229" width="13.5" style="181" customWidth="1"/>
    <col min="9230" max="9472" width="7.625" style="181"/>
    <col min="9473" max="9473" width="41.125" style="181" customWidth="1"/>
    <col min="9474" max="9476" width="0" style="181" hidden="1" customWidth="1"/>
    <col min="9477" max="9477" width="12.25" style="181" customWidth="1"/>
    <col min="9478" max="9478" width="11.75" style="181" customWidth="1"/>
    <col min="9479" max="9479" width="17.625" style="181" customWidth="1"/>
    <col min="9480" max="9481" width="12.75" style="181" customWidth="1"/>
    <col min="9482" max="9482" width="9.125" style="181" customWidth="1"/>
    <col min="9483" max="9483" width="11" style="181" customWidth="1"/>
    <col min="9484" max="9484" width="13.875" style="181" customWidth="1"/>
    <col min="9485" max="9485" width="13.5" style="181" customWidth="1"/>
    <col min="9486" max="9728" width="7.625" style="181"/>
    <col min="9729" max="9729" width="41.125" style="181" customWidth="1"/>
    <col min="9730" max="9732" width="0" style="181" hidden="1" customWidth="1"/>
    <col min="9733" max="9733" width="12.25" style="181" customWidth="1"/>
    <col min="9734" max="9734" width="11.75" style="181" customWidth="1"/>
    <col min="9735" max="9735" width="17.625" style="181" customWidth="1"/>
    <col min="9736" max="9737" width="12.75" style="181" customWidth="1"/>
    <col min="9738" max="9738" width="9.125" style="181" customWidth="1"/>
    <col min="9739" max="9739" width="11" style="181" customWidth="1"/>
    <col min="9740" max="9740" width="13.875" style="181" customWidth="1"/>
    <col min="9741" max="9741" width="13.5" style="181" customWidth="1"/>
    <col min="9742" max="9984" width="7.625" style="181"/>
    <col min="9985" max="9985" width="41.125" style="181" customWidth="1"/>
    <col min="9986" max="9988" width="0" style="181" hidden="1" customWidth="1"/>
    <col min="9989" max="9989" width="12.25" style="181" customWidth="1"/>
    <col min="9990" max="9990" width="11.75" style="181" customWidth="1"/>
    <col min="9991" max="9991" width="17.625" style="181" customWidth="1"/>
    <col min="9992" max="9993" width="12.75" style="181" customWidth="1"/>
    <col min="9994" max="9994" width="9.125" style="181" customWidth="1"/>
    <col min="9995" max="9995" width="11" style="181" customWidth="1"/>
    <col min="9996" max="9996" width="13.875" style="181" customWidth="1"/>
    <col min="9997" max="9997" width="13.5" style="181" customWidth="1"/>
    <col min="9998" max="10240" width="7.625" style="181"/>
    <col min="10241" max="10241" width="41.125" style="181" customWidth="1"/>
    <col min="10242" max="10244" width="0" style="181" hidden="1" customWidth="1"/>
    <col min="10245" max="10245" width="12.25" style="181" customWidth="1"/>
    <col min="10246" max="10246" width="11.75" style="181" customWidth="1"/>
    <col min="10247" max="10247" width="17.625" style="181" customWidth="1"/>
    <col min="10248" max="10249" width="12.75" style="181" customWidth="1"/>
    <col min="10250" max="10250" width="9.125" style="181" customWidth="1"/>
    <col min="10251" max="10251" width="11" style="181" customWidth="1"/>
    <col min="10252" max="10252" width="13.875" style="181" customWidth="1"/>
    <col min="10253" max="10253" width="13.5" style="181" customWidth="1"/>
    <col min="10254" max="10496" width="7.625" style="181"/>
    <col min="10497" max="10497" width="41.125" style="181" customWidth="1"/>
    <col min="10498" max="10500" width="0" style="181" hidden="1" customWidth="1"/>
    <col min="10501" max="10501" width="12.25" style="181" customWidth="1"/>
    <col min="10502" max="10502" width="11.75" style="181" customWidth="1"/>
    <col min="10503" max="10503" width="17.625" style="181" customWidth="1"/>
    <col min="10504" max="10505" width="12.75" style="181" customWidth="1"/>
    <col min="10506" max="10506" width="9.125" style="181" customWidth="1"/>
    <col min="10507" max="10507" width="11" style="181" customWidth="1"/>
    <col min="10508" max="10508" width="13.875" style="181" customWidth="1"/>
    <col min="10509" max="10509" width="13.5" style="181" customWidth="1"/>
    <col min="10510" max="10752" width="7.625" style="181"/>
    <col min="10753" max="10753" width="41.125" style="181" customWidth="1"/>
    <col min="10754" max="10756" width="0" style="181" hidden="1" customWidth="1"/>
    <col min="10757" max="10757" width="12.25" style="181" customWidth="1"/>
    <col min="10758" max="10758" width="11.75" style="181" customWidth="1"/>
    <col min="10759" max="10759" width="17.625" style="181" customWidth="1"/>
    <col min="10760" max="10761" width="12.75" style="181" customWidth="1"/>
    <col min="10762" max="10762" width="9.125" style="181" customWidth="1"/>
    <col min="10763" max="10763" width="11" style="181" customWidth="1"/>
    <col min="10764" max="10764" width="13.875" style="181" customWidth="1"/>
    <col min="10765" max="10765" width="13.5" style="181" customWidth="1"/>
    <col min="10766" max="11008" width="7.625" style="181"/>
    <col min="11009" max="11009" width="41.125" style="181" customWidth="1"/>
    <col min="11010" max="11012" width="0" style="181" hidden="1" customWidth="1"/>
    <col min="11013" max="11013" width="12.25" style="181" customWidth="1"/>
    <col min="11014" max="11014" width="11.75" style="181" customWidth="1"/>
    <col min="11015" max="11015" width="17.625" style="181" customWidth="1"/>
    <col min="11016" max="11017" width="12.75" style="181" customWidth="1"/>
    <col min="11018" max="11018" width="9.125" style="181" customWidth="1"/>
    <col min="11019" max="11019" width="11" style="181" customWidth="1"/>
    <col min="11020" max="11020" width="13.875" style="181" customWidth="1"/>
    <col min="11021" max="11021" width="13.5" style="181" customWidth="1"/>
    <col min="11022" max="11264" width="7.625" style="181"/>
    <col min="11265" max="11265" width="41.125" style="181" customWidth="1"/>
    <col min="11266" max="11268" width="0" style="181" hidden="1" customWidth="1"/>
    <col min="11269" max="11269" width="12.25" style="181" customWidth="1"/>
    <col min="11270" max="11270" width="11.75" style="181" customWidth="1"/>
    <col min="11271" max="11271" width="17.625" style="181" customWidth="1"/>
    <col min="11272" max="11273" width="12.75" style="181" customWidth="1"/>
    <col min="11274" max="11274" width="9.125" style="181" customWidth="1"/>
    <col min="11275" max="11275" width="11" style="181" customWidth="1"/>
    <col min="11276" max="11276" width="13.875" style="181" customWidth="1"/>
    <col min="11277" max="11277" width="13.5" style="181" customWidth="1"/>
    <col min="11278" max="11520" width="7.625" style="181"/>
    <col min="11521" max="11521" width="41.125" style="181" customWidth="1"/>
    <col min="11522" max="11524" width="0" style="181" hidden="1" customWidth="1"/>
    <col min="11525" max="11525" width="12.25" style="181" customWidth="1"/>
    <col min="11526" max="11526" width="11.75" style="181" customWidth="1"/>
    <col min="11527" max="11527" width="17.625" style="181" customWidth="1"/>
    <col min="11528" max="11529" width="12.75" style="181" customWidth="1"/>
    <col min="11530" max="11530" width="9.125" style="181" customWidth="1"/>
    <col min="11531" max="11531" width="11" style="181" customWidth="1"/>
    <col min="11532" max="11532" width="13.875" style="181" customWidth="1"/>
    <col min="11533" max="11533" width="13.5" style="181" customWidth="1"/>
    <col min="11534" max="11776" width="7.625" style="181"/>
    <col min="11777" max="11777" width="41.125" style="181" customWidth="1"/>
    <col min="11778" max="11780" width="0" style="181" hidden="1" customWidth="1"/>
    <col min="11781" max="11781" width="12.25" style="181" customWidth="1"/>
    <col min="11782" max="11782" width="11.75" style="181" customWidth="1"/>
    <col min="11783" max="11783" width="17.625" style="181" customWidth="1"/>
    <col min="11784" max="11785" width="12.75" style="181" customWidth="1"/>
    <col min="11786" max="11786" width="9.125" style="181" customWidth="1"/>
    <col min="11787" max="11787" width="11" style="181" customWidth="1"/>
    <col min="11788" max="11788" width="13.875" style="181" customWidth="1"/>
    <col min="11789" max="11789" width="13.5" style="181" customWidth="1"/>
    <col min="11790" max="12032" width="7.625" style="181"/>
    <col min="12033" max="12033" width="41.125" style="181" customWidth="1"/>
    <col min="12034" max="12036" width="0" style="181" hidden="1" customWidth="1"/>
    <col min="12037" max="12037" width="12.25" style="181" customWidth="1"/>
    <col min="12038" max="12038" width="11.75" style="181" customWidth="1"/>
    <col min="12039" max="12039" width="17.625" style="181" customWidth="1"/>
    <col min="12040" max="12041" width="12.75" style="181" customWidth="1"/>
    <col min="12042" max="12042" width="9.125" style="181" customWidth="1"/>
    <col min="12043" max="12043" width="11" style="181" customWidth="1"/>
    <col min="12044" max="12044" width="13.875" style="181" customWidth="1"/>
    <col min="12045" max="12045" width="13.5" style="181" customWidth="1"/>
    <col min="12046" max="12288" width="7.625" style="181"/>
    <col min="12289" max="12289" width="41.125" style="181" customWidth="1"/>
    <col min="12290" max="12292" width="0" style="181" hidden="1" customWidth="1"/>
    <col min="12293" max="12293" width="12.25" style="181" customWidth="1"/>
    <col min="12294" max="12294" width="11.75" style="181" customWidth="1"/>
    <col min="12295" max="12295" width="17.625" style="181" customWidth="1"/>
    <col min="12296" max="12297" width="12.75" style="181" customWidth="1"/>
    <col min="12298" max="12298" width="9.125" style="181" customWidth="1"/>
    <col min="12299" max="12299" width="11" style="181" customWidth="1"/>
    <col min="12300" max="12300" width="13.875" style="181" customWidth="1"/>
    <col min="12301" max="12301" width="13.5" style="181" customWidth="1"/>
    <col min="12302" max="12544" width="7.625" style="181"/>
    <col min="12545" max="12545" width="41.125" style="181" customWidth="1"/>
    <col min="12546" max="12548" width="0" style="181" hidden="1" customWidth="1"/>
    <col min="12549" max="12549" width="12.25" style="181" customWidth="1"/>
    <col min="12550" max="12550" width="11.75" style="181" customWidth="1"/>
    <col min="12551" max="12551" width="17.625" style="181" customWidth="1"/>
    <col min="12552" max="12553" width="12.75" style="181" customWidth="1"/>
    <col min="12554" max="12554" width="9.125" style="181" customWidth="1"/>
    <col min="12555" max="12555" width="11" style="181" customWidth="1"/>
    <col min="12556" max="12556" width="13.875" style="181" customWidth="1"/>
    <col min="12557" max="12557" width="13.5" style="181" customWidth="1"/>
    <col min="12558" max="12800" width="7.625" style="181"/>
    <col min="12801" max="12801" width="41.125" style="181" customWidth="1"/>
    <col min="12802" max="12804" width="0" style="181" hidden="1" customWidth="1"/>
    <col min="12805" max="12805" width="12.25" style="181" customWidth="1"/>
    <col min="12806" max="12806" width="11.75" style="181" customWidth="1"/>
    <col min="12807" max="12807" width="17.625" style="181" customWidth="1"/>
    <col min="12808" max="12809" width="12.75" style="181" customWidth="1"/>
    <col min="12810" max="12810" width="9.125" style="181" customWidth="1"/>
    <col min="12811" max="12811" width="11" style="181" customWidth="1"/>
    <col min="12812" max="12812" width="13.875" style="181" customWidth="1"/>
    <col min="12813" max="12813" width="13.5" style="181" customWidth="1"/>
    <col min="12814" max="13056" width="7.625" style="181"/>
    <col min="13057" max="13057" width="41.125" style="181" customWidth="1"/>
    <col min="13058" max="13060" width="0" style="181" hidden="1" customWidth="1"/>
    <col min="13061" max="13061" width="12.25" style="181" customWidth="1"/>
    <col min="13062" max="13062" width="11.75" style="181" customWidth="1"/>
    <col min="13063" max="13063" width="17.625" style="181" customWidth="1"/>
    <col min="13064" max="13065" width="12.75" style="181" customWidth="1"/>
    <col min="13066" max="13066" width="9.125" style="181" customWidth="1"/>
    <col min="13067" max="13067" width="11" style="181" customWidth="1"/>
    <col min="13068" max="13068" width="13.875" style="181" customWidth="1"/>
    <col min="13069" max="13069" width="13.5" style="181" customWidth="1"/>
    <col min="13070" max="13312" width="7.625" style="181"/>
    <col min="13313" max="13313" width="41.125" style="181" customWidth="1"/>
    <col min="13314" max="13316" width="0" style="181" hidden="1" customWidth="1"/>
    <col min="13317" max="13317" width="12.25" style="181" customWidth="1"/>
    <col min="13318" max="13318" width="11.75" style="181" customWidth="1"/>
    <col min="13319" max="13319" width="17.625" style="181" customWidth="1"/>
    <col min="13320" max="13321" width="12.75" style="181" customWidth="1"/>
    <col min="13322" max="13322" width="9.125" style="181" customWidth="1"/>
    <col min="13323" max="13323" width="11" style="181" customWidth="1"/>
    <col min="13324" max="13324" width="13.875" style="181" customWidth="1"/>
    <col min="13325" max="13325" width="13.5" style="181" customWidth="1"/>
    <col min="13326" max="13568" width="7.625" style="181"/>
    <col min="13569" max="13569" width="41.125" style="181" customWidth="1"/>
    <col min="13570" max="13572" width="0" style="181" hidden="1" customWidth="1"/>
    <col min="13573" max="13573" width="12.25" style="181" customWidth="1"/>
    <col min="13574" max="13574" width="11.75" style="181" customWidth="1"/>
    <col min="13575" max="13575" width="17.625" style="181" customWidth="1"/>
    <col min="13576" max="13577" width="12.75" style="181" customWidth="1"/>
    <col min="13578" max="13578" width="9.125" style="181" customWidth="1"/>
    <col min="13579" max="13579" width="11" style="181" customWidth="1"/>
    <col min="13580" max="13580" width="13.875" style="181" customWidth="1"/>
    <col min="13581" max="13581" width="13.5" style="181" customWidth="1"/>
    <col min="13582" max="13824" width="7.625" style="181"/>
    <col min="13825" max="13825" width="41.125" style="181" customWidth="1"/>
    <col min="13826" max="13828" width="0" style="181" hidden="1" customWidth="1"/>
    <col min="13829" max="13829" width="12.25" style="181" customWidth="1"/>
    <col min="13830" max="13830" width="11.75" style="181" customWidth="1"/>
    <col min="13831" max="13831" width="17.625" style="181" customWidth="1"/>
    <col min="13832" max="13833" width="12.75" style="181" customWidth="1"/>
    <col min="13834" max="13834" width="9.125" style="181" customWidth="1"/>
    <col min="13835" max="13835" width="11" style="181" customWidth="1"/>
    <col min="13836" max="13836" width="13.875" style="181" customWidth="1"/>
    <col min="13837" max="13837" width="13.5" style="181" customWidth="1"/>
    <col min="13838" max="14080" width="7.625" style="181"/>
    <col min="14081" max="14081" width="41.125" style="181" customWidth="1"/>
    <col min="14082" max="14084" width="0" style="181" hidden="1" customWidth="1"/>
    <col min="14085" max="14085" width="12.25" style="181" customWidth="1"/>
    <col min="14086" max="14086" width="11.75" style="181" customWidth="1"/>
    <col min="14087" max="14087" width="17.625" style="181" customWidth="1"/>
    <col min="14088" max="14089" width="12.75" style="181" customWidth="1"/>
    <col min="14090" max="14090" width="9.125" style="181" customWidth="1"/>
    <col min="14091" max="14091" width="11" style="181" customWidth="1"/>
    <col min="14092" max="14092" width="13.875" style="181" customWidth="1"/>
    <col min="14093" max="14093" width="13.5" style="181" customWidth="1"/>
    <col min="14094" max="14336" width="7.625" style="181"/>
    <col min="14337" max="14337" width="41.125" style="181" customWidth="1"/>
    <col min="14338" max="14340" width="0" style="181" hidden="1" customWidth="1"/>
    <col min="14341" max="14341" width="12.25" style="181" customWidth="1"/>
    <col min="14342" max="14342" width="11.75" style="181" customWidth="1"/>
    <col min="14343" max="14343" width="17.625" style="181" customWidth="1"/>
    <col min="14344" max="14345" width="12.75" style="181" customWidth="1"/>
    <col min="14346" max="14346" width="9.125" style="181" customWidth="1"/>
    <col min="14347" max="14347" width="11" style="181" customWidth="1"/>
    <col min="14348" max="14348" width="13.875" style="181" customWidth="1"/>
    <col min="14349" max="14349" width="13.5" style="181" customWidth="1"/>
    <col min="14350" max="14592" width="7.625" style="181"/>
    <col min="14593" max="14593" width="41.125" style="181" customWidth="1"/>
    <col min="14594" max="14596" width="0" style="181" hidden="1" customWidth="1"/>
    <col min="14597" max="14597" width="12.25" style="181" customWidth="1"/>
    <col min="14598" max="14598" width="11.75" style="181" customWidth="1"/>
    <col min="14599" max="14599" width="17.625" style="181" customWidth="1"/>
    <col min="14600" max="14601" width="12.75" style="181" customWidth="1"/>
    <col min="14602" max="14602" width="9.125" style="181" customWidth="1"/>
    <col min="14603" max="14603" width="11" style="181" customWidth="1"/>
    <col min="14604" max="14604" width="13.875" style="181" customWidth="1"/>
    <col min="14605" max="14605" width="13.5" style="181" customWidth="1"/>
    <col min="14606" max="14848" width="7.625" style="181"/>
    <col min="14849" max="14849" width="41.125" style="181" customWidth="1"/>
    <col min="14850" max="14852" width="0" style="181" hidden="1" customWidth="1"/>
    <col min="14853" max="14853" width="12.25" style="181" customWidth="1"/>
    <col min="14854" max="14854" width="11.75" style="181" customWidth="1"/>
    <col min="14855" max="14855" width="17.625" style="181" customWidth="1"/>
    <col min="14856" max="14857" width="12.75" style="181" customWidth="1"/>
    <col min="14858" max="14858" width="9.125" style="181" customWidth="1"/>
    <col min="14859" max="14859" width="11" style="181" customWidth="1"/>
    <col min="14860" max="14860" width="13.875" style="181" customWidth="1"/>
    <col min="14861" max="14861" width="13.5" style="181" customWidth="1"/>
    <col min="14862" max="15104" width="7.625" style="181"/>
    <col min="15105" max="15105" width="41.125" style="181" customWidth="1"/>
    <col min="15106" max="15108" width="0" style="181" hidden="1" customWidth="1"/>
    <col min="15109" max="15109" width="12.25" style="181" customWidth="1"/>
    <col min="15110" max="15110" width="11.75" style="181" customWidth="1"/>
    <col min="15111" max="15111" width="17.625" style="181" customWidth="1"/>
    <col min="15112" max="15113" width="12.75" style="181" customWidth="1"/>
    <col min="15114" max="15114" width="9.125" style="181" customWidth="1"/>
    <col min="15115" max="15115" width="11" style="181" customWidth="1"/>
    <col min="15116" max="15116" width="13.875" style="181" customWidth="1"/>
    <col min="15117" max="15117" width="13.5" style="181" customWidth="1"/>
    <col min="15118" max="15360" width="7.625" style="181"/>
    <col min="15361" max="15361" width="41.125" style="181" customWidth="1"/>
    <col min="15362" max="15364" width="0" style="181" hidden="1" customWidth="1"/>
    <col min="15365" max="15365" width="12.25" style="181" customWidth="1"/>
    <col min="15366" max="15366" width="11.75" style="181" customWidth="1"/>
    <col min="15367" max="15367" width="17.625" style="181" customWidth="1"/>
    <col min="15368" max="15369" width="12.75" style="181" customWidth="1"/>
    <col min="15370" max="15370" width="9.125" style="181" customWidth="1"/>
    <col min="15371" max="15371" width="11" style="181" customWidth="1"/>
    <col min="15372" max="15372" width="13.875" style="181" customWidth="1"/>
    <col min="15373" max="15373" width="13.5" style="181" customWidth="1"/>
    <col min="15374" max="15616" width="7.625" style="181"/>
    <col min="15617" max="15617" width="41.125" style="181" customWidth="1"/>
    <col min="15618" max="15620" width="0" style="181" hidden="1" customWidth="1"/>
    <col min="15621" max="15621" width="12.25" style="181" customWidth="1"/>
    <col min="15622" max="15622" width="11.75" style="181" customWidth="1"/>
    <col min="15623" max="15623" width="17.625" style="181" customWidth="1"/>
    <col min="15624" max="15625" width="12.75" style="181" customWidth="1"/>
    <col min="15626" max="15626" width="9.125" style="181" customWidth="1"/>
    <col min="15627" max="15627" width="11" style="181" customWidth="1"/>
    <col min="15628" max="15628" width="13.875" style="181" customWidth="1"/>
    <col min="15629" max="15629" width="13.5" style="181" customWidth="1"/>
    <col min="15630" max="15872" width="7.625" style="181"/>
    <col min="15873" max="15873" width="41.125" style="181" customWidth="1"/>
    <col min="15874" max="15876" width="0" style="181" hidden="1" customWidth="1"/>
    <col min="15877" max="15877" width="12.25" style="181" customWidth="1"/>
    <col min="15878" max="15878" width="11.75" style="181" customWidth="1"/>
    <col min="15879" max="15879" width="17.625" style="181" customWidth="1"/>
    <col min="15880" max="15881" width="12.75" style="181" customWidth="1"/>
    <col min="15882" max="15882" width="9.125" style="181" customWidth="1"/>
    <col min="15883" max="15883" width="11" style="181" customWidth="1"/>
    <col min="15884" max="15884" width="13.875" style="181" customWidth="1"/>
    <col min="15885" max="15885" width="13.5" style="181" customWidth="1"/>
    <col min="15886" max="16128" width="7.625" style="181"/>
    <col min="16129" max="16129" width="41.125" style="181" customWidth="1"/>
    <col min="16130" max="16132" width="0" style="181" hidden="1" customWidth="1"/>
    <col min="16133" max="16133" width="12.25" style="181" customWidth="1"/>
    <col min="16134" max="16134" width="11.75" style="181" customWidth="1"/>
    <col min="16135" max="16135" width="17.625" style="181" customWidth="1"/>
    <col min="16136" max="16137" width="12.75" style="181" customWidth="1"/>
    <col min="16138" max="16138" width="9.125" style="181" customWidth="1"/>
    <col min="16139" max="16139" width="11" style="181" customWidth="1"/>
    <col min="16140" max="16140" width="13.875" style="181" customWidth="1"/>
    <col min="16141" max="16141" width="13.5" style="181" customWidth="1"/>
    <col min="16142" max="16384" width="7.625" style="181"/>
  </cols>
  <sheetData>
    <row r="1" spans="1:13" ht="17.100000000000001" customHeight="1" x14ac:dyDescent="0.25">
      <c r="A1" s="180"/>
      <c r="B1" s="180"/>
      <c r="C1" s="180"/>
      <c r="D1" s="180"/>
      <c r="E1" s="180"/>
      <c r="F1" s="180"/>
      <c r="G1" s="180"/>
      <c r="H1" s="180"/>
      <c r="I1" s="180"/>
      <c r="J1" s="180"/>
      <c r="K1" s="180"/>
      <c r="L1" s="224" t="s">
        <v>462</v>
      </c>
      <c r="M1" s="180"/>
    </row>
    <row r="2" spans="1:13" ht="17.100000000000001" customHeight="1" x14ac:dyDescent="0.25">
      <c r="A2" s="180"/>
      <c r="B2" s="180"/>
      <c r="C2" s="180"/>
      <c r="D2" s="180"/>
      <c r="E2" s="180"/>
      <c r="F2" s="182"/>
      <c r="G2" s="182"/>
      <c r="H2" s="180"/>
      <c r="I2" s="180"/>
      <c r="J2" s="180"/>
      <c r="L2" s="224" t="s">
        <v>645</v>
      </c>
      <c r="M2" s="182"/>
    </row>
    <row r="3" spans="1:13" ht="17.100000000000001" customHeight="1" x14ac:dyDescent="0.25">
      <c r="A3" s="180"/>
      <c r="B3" s="180"/>
      <c r="C3" s="180"/>
      <c r="D3" s="180"/>
      <c r="E3" s="180"/>
      <c r="F3" s="182"/>
      <c r="G3" s="182"/>
      <c r="H3" s="180"/>
      <c r="I3" s="180"/>
      <c r="J3" s="180"/>
      <c r="K3" s="183"/>
      <c r="L3" s="180"/>
      <c r="M3" s="226"/>
    </row>
    <row r="4" spans="1:13" ht="17.100000000000001" customHeight="1" x14ac:dyDescent="0.25">
      <c r="A4" s="449" t="s">
        <v>711</v>
      </c>
      <c r="B4" s="449"/>
      <c r="C4" s="449"/>
      <c r="D4" s="449"/>
      <c r="E4" s="449"/>
      <c r="F4" s="449"/>
      <c r="G4" s="449"/>
      <c r="H4" s="449"/>
      <c r="I4" s="449"/>
      <c r="J4" s="449"/>
      <c r="K4" s="449"/>
      <c r="L4" s="449"/>
      <c r="M4" s="449"/>
    </row>
    <row r="5" spans="1:13" ht="33" customHeight="1" x14ac:dyDescent="0.25">
      <c r="A5" s="450" t="s">
        <v>662</v>
      </c>
      <c r="B5" s="205"/>
      <c r="C5" s="205"/>
      <c r="D5" s="205"/>
      <c r="E5" s="451" t="s">
        <v>674</v>
      </c>
      <c r="F5" s="451" t="s">
        <v>675</v>
      </c>
      <c r="G5" s="451" t="s">
        <v>712</v>
      </c>
      <c r="H5" s="455" t="s">
        <v>701</v>
      </c>
      <c r="I5" s="455"/>
      <c r="J5" s="455"/>
      <c r="K5" s="455"/>
      <c r="L5" s="455" t="s">
        <v>713</v>
      </c>
      <c r="M5" s="455"/>
    </row>
    <row r="6" spans="1:13" ht="36.75" customHeight="1" x14ac:dyDescent="0.25">
      <c r="A6" s="450"/>
      <c r="B6" s="205"/>
      <c r="C6" s="205"/>
      <c r="D6" s="205"/>
      <c r="E6" s="451"/>
      <c r="F6" s="451"/>
      <c r="G6" s="451"/>
      <c r="H6" s="453" t="s">
        <v>714</v>
      </c>
      <c r="I6" s="455" t="s">
        <v>715</v>
      </c>
      <c r="J6" s="455"/>
      <c r="K6" s="455"/>
      <c r="L6" s="454" t="s">
        <v>669</v>
      </c>
      <c r="M6" s="454" t="s">
        <v>670</v>
      </c>
    </row>
    <row r="7" spans="1:13" ht="57" customHeight="1" x14ac:dyDescent="0.2">
      <c r="A7" s="450"/>
      <c r="B7" s="205"/>
      <c r="C7" s="205"/>
      <c r="D7" s="205"/>
      <c r="E7" s="451"/>
      <c r="F7" s="451"/>
      <c r="G7" s="451"/>
      <c r="H7" s="453"/>
      <c r="I7" s="454" t="s">
        <v>716</v>
      </c>
      <c r="J7" s="454"/>
      <c r="K7" s="450" t="s">
        <v>717</v>
      </c>
      <c r="L7" s="454"/>
      <c r="M7" s="454"/>
    </row>
    <row r="8" spans="1:13" ht="28.9" customHeight="1" x14ac:dyDescent="0.2">
      <c r="A8" s="450"/>
      <c r="B8" s="205"/>
      <c r="C8" s="205"/>
      <c r="D8" s="205"/>
      <c r="E8" s="451"/>
      <c r="F8" s="451"/>
      <c r="G8" s="451"/>
      <c r="H8" s="453"/>
      <c r="I8" s="233" t="s">
        <v>718</v>
      </c>
      <c r="J8" s="233" t="s">
        <v>719</v>
      </c>
      <c r="K8" s="450"/>
      <c r="L8" s="454"/>
      <c r="M8" s="454"/>
    </row>
    <row r="9" spans="1:13" ht="28.9" customHeight="1" x14ac:dyDescent="0.25">
      <c r="A9" s="185" t="s">
        <v>720</v>
      </c>
      <c r="B9" s="186"/>
      <c r="C9" s="186"/>
      <c r="D9" s="186"/>
      <c r="E9" s="196">
        <v>158234</v>
      </c>
      <c r="F9" s="188">
        <v>207226</v>
      </c>
      <c r="G9" s="188">
        <v>84217</v>
      </c>
      <c r="H9" s="190">
        <v>225632</v>
      </c>
      <c r="I9" s="188" t="s">
        <v>522</v>
      </c>
      <c r="J9" s="188" t="s">
        <v>522</v>
      </c>
      <c r="K9" s="188" t="s">
        <v>522</v>
      </c>
      <c r="L9" s="188">
        <f t="shared" ref="L9:L14" si="0">H9/E9*100</f>
        <v>142.59387994994754</v>
      </c>
      <c r="M9" s="188">
        <f t="shared" ref="M9:M14" si="1">H9/F9*100</f>
        <v>108.88209008522097</v>
      </c>
    </row>
    <row r="10" spans="1:13" ht="28.9" customHeight="1" x14ac:dyDescent="0.25">
      <c r="A10" s="185" t="s">
        <v>681</v>
      </c>
      <c r="B10" s="186"/>
      <c r="C10" s="186"/>
      <c r="D10" s="186"/>
      <c r="E10" s="234">
        <v>707</v>
      </c>
      <c r="F10" s="234">
        <v>705</v>
      </c>
      <c r="G10" s="234">
        <v>720</v>
      </c>
      <c r="H10" s="208">
        <v>720</v>
      </c>
      <c r="I10" s="208">
        <v>143</v>
      </c>
      <c r="J10" s="208">
        <v>34</v>
      </c>
      <c r="K10" s="208">
        <v>577</v>
      </c>
      <c r="L10" s="188">
        <f t="shared" si="0"/>
        <v>101.83875530410185</v>
      </c>
      <c r="M10" s="188">
        <f t="shared" si="1"/>
        <v>102.12765957446808</v>
      </c>
    </row>
    <row r="11" spans="1:13" ht="28.9" customHeight="1" x14ac:dyDescent="0.25">
      <c r="A11" s="230" t="s">
        <v>721</v>
      </c>
      <c r="B11" s="186"/>
      <c r="C11" s="186"/>
      <c r="D11" s="186"/>
      <c r="E11" s="190">
        <f t="shared" ref="E11:K11" si="2">E12+E13</f>
        <v>49585.599999999999</v>
      </c>
      <c r="F11" s="190">
        <f t="shared" si="2"/>
        <v>71474</v>
      </c>
      <c r="G11" s="190">
        <f t="shared" si="2"/>
        <v>30174.7</v>
      </c>
      <c r="H11" s="190">
        <f t="shared" si="2"/>
        <v>83924</v>
      </c>
      <c r="I11" s="190">
        <f t="shared" si="2"/>
        <v>22974.1</v>
      </c>
      <c r="J11" s="190">
        <f t="shared" si="2"/>
        <v>5993.8</v>
      </c>
      <c r="K11" s="190">
        <f t="shared" si="2"/>
        <v>60949.9</v>
      </c>
      <c r="L11" s="188">
        <f t="shared" si="0"/>
        <v>169.25075021780518</v>
      </c>
      <c r="M11" s="188">
        <f t="shared" si="1"/>
        <v>117.41892156588409</v>
      </c>
    </row>
    <row r="12" spans="1:13" ht="17.100000000000001" customHeight="1" x14ac:dyDescent="0.25">
      <c r="A12" s="230" t="s">
        <v>722</v>
      </c>
      <c r="B12" s="186"/>
      <c r="C12" s="186"/>
      <c r="D12" s="186"/>
      <c r="E12" s="188">
        <v>36199.699999999997</v>
      </c>
      <c r="F12" s="188">
        <v>51500.6</v>
      </c>
      <c r="G12" s="188">
        <v>22376</v>
      </c>
      <c r="H12" s="190">
        <v>62271.6</v>
      </c>
      <c r="I12" s="190">
        <v>18275.599999999999</v>
      </c>
      <c r="J12" s="190">
        <v>4838.6000000000004</v>
      </c>
      <c r="K12" s="190">
        <v>43996</v>
      </c>
      <c r="L12" s="188">
        <f t="shared" si="0"/>
        <v>172.0224200753045</v>
      </c>
      <c r="M12" s="188">
        <f t="shared" si="1"/>
        <v>120.914319444822</v>
      </c>
    </row>
    <row r="13" spans="1:13" ht="17.100000000000001" customHeight="1" x14ac:dyDescent="0.25">
      <c r="A13" s="230" t="s">
        <v>723</v>
      </c>
      <c r="B13" s="186"/>
      <c r="C13" s="186"/>
      <c r="D13" s="186"/>
      <c r="E13" s="188">
        <v>13385.9</v>
      </c>
      <c r="F13" s="188">
        <v>19973.400000000001</v>
      </c>
      <c r="G13" s="188">
        <v>7798.7</v>
      </c>
      <c r="H13" s="190">
        <v>21652.400000000001</v>
      </c>
      <c r="I13" s="190">
        <v>4698.5</v>
      </c>
      <c r="J13" s="190">
        <v>1155.2</v>
      </c>
      <c r="K13" s="190">
        <v>16953.900000000001</v>
      </c>
      <c r="L13" s="188">
        <f t="shared" si="0"/>
        <v>161.75527980935163</v>
      </c>
      <c r="M13" s="188">
        <f t="shared" si="1"/>
        <v>108.40618021969219</v>
      </c>
    </row>
    <row r="14" spans="1:13" ht="28.9" customHeight="1" x14ac:dyDescent="0.25">
      <c r="A14" s="230" t="s">
        <v>724</v>
      </c>
      <c r="B14" s="186"/>
      <c r="C14" s="186"/>
      <c r="D14" s="186"/>
      <c r="E14" s="234">
        <v>5845</v>
      </c>
      <c r="F14" s="234">
        <f>F11/F10/12*1000</f>
        <v>8448.4633569739963</v>
      </c>
      <c r="G14" s="234">
        <v>6984.9</v>
      </c>
      <c r="H14" s="208">
        <f>H11/H10/12*1000</f>
        <v>9713.425925925927</v>
      </c>
      <c r="I14" s="208">
        <f>I11/I10/12*1000</f>
        <v>13388.17016317016</v>
      </c>
      <c r="J14" s="208">
        <f>J11/J10/12*1000</f>
        <v>14690.686274509802</v>
      </c>
      <c r="K14" s="208">
        <f>K11/K10/12*1000</f>
        <v>8802.7007510109761</v>
      </c>
      <c r="L14" s="188">
        <f t="shared" si="0"/>
        <v>166.18350600386532</v>
      </c>
      <c r="M14" s="188">
        <f t="shared" si="1"/>
        <v>114.97269403326152</v>
      </c>
    </row>
    <row r="15" spans="1:13" ht="17.100000000000001" customHeight="1" x14ac:dyDescent="0.25">
      <c r="A15" s="230" t="s">
        <v>725</v>
      </c>
      <c r="B15" s="186"/>
      <c r="C15" s="186"/>
      <c r="D15" s="186"/>
      <c r="E15" s="184"/>
      <c r="F15" s="184"/>
      <c r="G15" s="184"/>
      <c r="H15" s="206"/>
      <c r="I15" s="184"/>
      <c r="J15" s="184"/>
      <c r="K15" s="184"/>
      <c r="L15" s="234"/>
      <c r="M15" s="234"/>
    </row>
    <row r="16" spans="1:13" ht="28.9" customHeight="1" x14ac:dyDescent="0.25">
      <c r="A16" s="230" t="s">
        <v>726</v>
      </c>
      <c r="B16" s="186"/>
      <c r="C16" s="186"/>
      <c r="D16" s="186"/>
      <c r="E16" s="234">
        <f>E9/E10/12*1000</f>
        <v>18650.872230080149</v>
      </c>
      <c r="F16" s="234">
        <f>F9/F10/12*1000</f>
        <v>24494.799054373518</v>
      </c>
      <c r="G16" s="234">
        <f>G9/G10/6*1000</f>
        <v>19494.675925925927</v>
      </c>
      <c r="H16" s="208">
        <f>H9/H10/12*1000</f>
        <v>26114.814814814818</v>
      </c>
      <c r="I16" s="188" t="s">
        <v>522</v>
      </c>
      <c r="J16" s="184" t="s">
        <v>522</v>
      </c>
      <c r="K16" s="184" t="s">
        <v>522</v>
      </c>
      <c r="L16" s="188">
        <f>H16/E16*100</f>
        <v>140.01926822862907</v>
      </c>
      <c r="M16" s="188">
        <f>H16/F16*100</f>
        <v>106.61371320844557</v>
      </c>
    </row>
    <row r="17" spans="1:13" ht="17.100000000000001" customHeight="1" x14ac:dyDescent="0.25">
      <c r="A17" s="235"/>
      <c r="B17" s="200"/>
      <c r="C17" s="200"/>
      <c r="D17" s="200"/>
      <c r="E17" s="203"/>
      <c r="F17" s="200"/>
      <c r="G17" s="200"/>
      <c r="H17" s="200"/>
      <c r="I17" s="200"/>
      <c r="J17" s="200"/>
      <c r="K17" s="200"/>
      <c r="L17" s="200"/>
      <c r="M17" s="200"/>
    </row>
    <row r="18" spans="1:13" ht="17.100000000000001" customHeight="1" x14ac:dyDescent="0.25">
      <c r="A18" s="235"/>
      <c r="B18" s="200"/>
      <c r="C18" s="200"/>
      <c r="D18" s="200"/>
      <c r="E18" s="203"/>
      <c r="F18" s="200"/>
      <c r="G18" s="200"/>
      <c r="H18" s="200"/>
      <c r="I18" s="200"/>
      <c r="J18" s="200"/>
      <c r="K18" s="200"/>
      <c r="L18" s="200"/>
      <c r="M18" s="200"/>
    </row>
    <row r="19" spans="1:13" ht="17.100000000000001" customHeight="1" x14ac:dyDescent="0.25">
      <c r="A19" s="236"/>
      <c r="B19" s="194"/>
      <c r="C19" s="194"/>
      <c r="D19" s="194"/>
      <c r="E19" s="194"/>
      <c r="F19" s="194"/>
      <c r="G19" s="194"/>
      <c r="H19" s="194"/>
      <c r="I19" s="194"/>
      <c r="J19" s="194"/>
      <c r="K19" s="194"/>
      <c r="L19" s="194"/>
      <c r="M19" s="200"/>
    </row>
    <row r="20" spans="1:13" ht="17.100000000000001" customHeight="1" x14ac:dyDescent="0.25">
      <c r="A20" s="237" t="s">
        <v>727</v>
      </c>
      <c r="B20" s="238"/>
      <c r="C20" s="238"/>
      <c r="D20" s="238"/>
      <c r="E20" s="238"/>
      <c r="F20" s="238"/>
      <c r="G20" s="238"/>
      <c r="H20" s="238"/>
      <c r="I20" s="238"/>
      <c r="J20" s="238"/>
      <c r="K20" s="238"/>
      <c r="L20" s="194"/>
      <c r="M20" s="200"/>
    </row>
  </sheetData>
  <sheetProtection selectLockedCells="1" selectUnlockedCells="1"/>
  <mergeCells count="13">
    <mergeCell ref="M6:M8"/>
    <mergeCell ref="I7:J7"/>
    <mergeCell ref="K7:K8"/>
    <mergeCell ref="A4:M4"/>
    <mergeCell ref="A5:A8"/>
    <mergeCell ref="E5:E8"/>
    <mergeCell ref="F5:F8"/>
    <mergeCell ref="G5:G8"/>
    <mergeCell ref="H5:K5"/>
    <mergeCell ref="L5:M5"/>
    <mergeCell ref="H6:H8"/>
    <mergeCell ref="I6:K6"/>
    <mergeCell ref="L6:L8"/>
  </mergeCells>
  <pageMargins left="0.74791666666666667" right="0.45069444444444445" top="0.98402777777777772" bottom="0.16875000000000001" header="0.51180555555555551" footer="0.51180555555555551"/>
  <pageSetup paperSize="9" scale="80" firstPageNumber="0" orientation="landscape" horizontalDpi="300" verticalDpi="300" r:id="rId1"/>
  <headerFooter alignWithMargins="0">
    <oddHeader>&amp;C&amp;"Times New Roman,Обычный"&amp;16 25</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view="pageBreakPreview" topLeftCell="A7" zoomScale="91" zoomScaleSheetLayoutView="91" workbookViewId="0">
      <selection activeCell="B13" sqref="B13"/>
    </sheetView>
  </sheetViews>
  <sheetFormatPr defaultColWidth="7.625" defaultRowHeight="17.100000000000001" customHeight="1" x14ac:dyDescent="0.2"/>
  <cols>
    <col min="1" max="1" width="20.625" style="181" customWidth="1"/>
    <col min="2" max="2" width="10.125" style="199" customWidth="1"/>
    <col min="3" max="3" width="12.625" style="181" customWidth="1"/>
    <col min="4" max="4" width="10.625" style="181" customWidth="1"/>
    <col min="5" max="5" width="8.375" style="181" customWidth="1"/>
    <col min="6" max="6" width="9.25" style="181" customWidth="1"/>
    <col min="7" max="7" width="9.375" style="181" customWidth="1"/>
    <col min="8" max="8" width="8.625" style="181" customWidth="1"/>
    <col min="9" max="256" width="7.625" style="181"/>
    <col min="257" max="257" width="20.625" style="181" customWidth="1"/>
    <col min="258" max="258" width="10.125" style="181" customWidth="1"/>
    <col min="259" max="259" width="12.625" style="181" customWidth="1"/>
    <col min="260" max="260" width="10.625" style="181" customWidth="1"/>
    <col min="261" max="261" width="8.375" style="181" customWidth="1"/>
    <col min="262" max="262" width="9.25" style="181" customWidth="1"/>
    <col min="263" max="263" width="9.375" style="181" customWidth="1"/>
    <col min="264" max="264" width="8.625" style="181" customWidth="1"/>
    <col min="265" max="512" width="7.625" style="181"/>
    <col min="513" max="513" width="20.625" style="181" customWidth="1"/>
    <col min="514" max="514" width="10.125" style="181" customWidth="1"/>
    <col min="515" max="515" width="12.625" style="181" customWidth="1"/>
    <col min="516" max="516" width="10.625" style="181" customWidth="1"/>
    <col min="517" max="517" width="8.375" style="181" customWidth="1"/>
    <col min="518" max="518" width="9.25" style="181" customWidth="1"/>
    <col min="519" max="519" width="9.375" style="181" customWidth="1"/>
    <col min="520" max="520" width="8.625" style="181" customWidth="1"/>
    <col min="521" max="768" width="7.625" style="181"/>
    <col min="769" max="769" width="20.625" style="181" customWidth="1"/>
    <col min="770" max="770" width="10.125" style="181" customWidth="1"/>
    <col min="771" max="771" width="12.625" style="181" customWidth="1"/>
    <col min="772" max="772" width="10.625" style="181" customWidth="1"/>
    <col min="773" max="773" width="8.375" style="181" customWidth="1"/>
    <col min="774" max="774" width="9.25" style="181" customWidth="1"/>
    <col min="775" max="775" width="9.375" style="181" customWidth="1"/>
    <col min="776" max="776" width="8.625" style="181" customWidth="1"/>
    <col min="777" max="1024" width="7.625" style="181"/>
    <col min="1025" max="1025" width="20.625" style="181" customWidth="1"/>
    <col min="1026" max="1026" width="10.125" style="181" customWidth="1"/>
    <col min="1027" max="1027" width="12.625" style="181" customWidth="1"/>
    <col min="1028" max="1028" width="10.625" style="181" customWidth="1"/>
    <col min="1029" max="1029" width="8.375" style="181" customWidth="1"/>
    <col min="1030" max="1030" width="9.25" style="181" customWidth="1"/>
    <col min="1031" max="1031" width="9.375" style="181" customWidth="1"/>
    <col min="1032" max="1032" width="8.625" style="181" customWidth="1"/>
    <col min="1033" max="1280" width="7.625" style="181"/>
    <col min="1281" max="1281" width="20.625" style="181" customWidth="1"/>
    <col min="1282" max="1282" width="10.125" style="181" customWidth="1"/>
    <col min="1283" max="1283" width="12.625" style="181" customWidth="1"/>
    <col min="1284" max="1284" width="10.625" style="181" customWidth="1"/>
    <col min="1285" max="1285" width="8.375" style="181" customWidth="1"/>
    <col min="1286" max="1286" width="9.25" style="181" customWidth="1"/>
    <col min="1287" max="1287" width="9.375" style="181" customWidth="1"/>
    <col min="1288" max="1288" width="8.625" style="181" customWidth="1"/>
    <col min="1289" max="1536" width="7.625" style="181"/>
    <col min="1537" max="1537" width="20.625" style="181" customWidth="1"/>
    <col min="1538" max="1538" width="10.125" style="181" customWidth="1"/>
    <col min="1539" max="1539" width="12.625" style="181" customWidth="1"/>
    <col min="1540" max="1540" width="10.625" style="181" customWidth="1"/>
    <col min="1541" max="1541" width="8.375" style="181" customWidth="1"/>
    <col min="1542" max="1542" width="9.25" style="181" customWidth="1"/>
    <col min="1543" max="1543" width="9.375" style="181" customWidth="1"/>
    <col min="1544" max="1544" width="8.625" style="181" customWidth="1"/>
    <col min="1545" max="1792" width="7.625" style="181"/>
    <col min="1793" max="1793" width="20.625" style="181" customWidth="1"/>
    <col min="1794" max="1794" width="10.125" style="181" customWidth="1"/>
    <col min="1795" max="1795" width="12.625" style="181" customWidth="1"/>
    <col min="1796" max="1796" width="10.625" style="181" customWidth="1"/>
    <col min="1797" max="1797" width="8.375" style="181" customWidth="1"/>
    <col min="1798" max="1798" width="9.25" style="181" customWidth="1"/>
    <col min="1799" max="1799" width="9.375" style="181" customWidth="1"/>
    <col min="1800" max="1800" width="8.625" style="181" customWidth="1"/>
    <col min="1801" max="2048" width="7.625" style="181"/>
    <col min="2049" max="2049" width="20.625" style="181" customWidth="1"/>
    <col min="2050" max="2050" width="10.125" style="181" customWidth="1"/>
    <col min="2051" max="2051" width="12.625" style="181" customWidth="1"/>
    <col min="2052" max="2052" width="10.625" style="181" customWidth="1"/>
    <col min="2053" max="2053" width="8.375" style="181" customWidth="1"/>
    <col min="2054" max="2054" width="9.25" style="181" customWidth="1"/>
    <col min="2055" max="2055" width="9.375" style="181" customWidth="1"/>
    <col min="2056" max="2056" width="8.625" style="181" customWidth="1"/>
    <col min="2057" max="2304" width="7.625" style="181"/>
    <col min="2305" max="2305" width="20.625" style="181" customWidth="1"/>
    <col min="2306" max="2306" width="10.125" style="181" customWidth="1"/>
    <col min="2307" max="2307" width="12.625" style="181" customWidth="1"/>
    <col min="2308" max="2308" width="10.625" style="181" customWidth="1"/>
    <col min="2309" max="2309" width="8.375" style="181" customWidth="1"/>
    <col min="2310" max="2310" width="9.25" style="181" customWidth="1"/>
    <col min="2311" max="2311" width="9.375" style="181" customWidth="1"/>
    <col min="2312" max="2312" width="8.625" style="181" customWidth="1"/>
    <col min="2313" max="2560" width="7.625" style="181"/>
    <col min="2561" max="2561" width="20.625" style="181" customWidth="1"/>
    <col min="2562" max="2562" width="10.125" style="181" customWidth="1"/>
    <col min="2563" max="2563" width="12.625" style="181" customWidth="1"/>
    <col min="2564" max="2564" width="10.625" style="181" customWidth="1"/>
    <col min="2565" max="2565" width="8.375" style="181" customWidth="1"/>
    <col min="2566" max="2566" width="9.25" style="181" customWidth="1"/>
    <col min="2567" max="2567" width="9.375" style="181" customWidth="1"/>
    <col min="2568" max="2568" width="8.625" style="181" customWidth="1"/>
    <col min="2569" max="2816" width="7.625" style="181"/>
    <col min="2817" max="2817" width="20.625" style="181" customWidth="1"/>
    <col min="2818" max="2818" width="10.125" style="181" customWidth="1"/>
    <col min="2819" max="2819" width="12.625" style="181" customWidth="1"/>
    <col min="2820" max="2820" width="10.625" style="181" customWidth="1"/>
    <col min="2821" max="2821" width="8.375" style="181" customWidth="1"/>
    <col min="2822" max="2822" width="9.25" style="181" customWidth="1"/>
    <col min="2823" max="2823" width="9.375" style="181" customWidth="1"/>
    <col min="2824" max="2824" width="8.625" style="181" customWidth="1"/>
    <col min="2825" max="3072" width="7.625" style="181"/>
    <col min="3073" max="3073" width="20.625" style="181" customWidth="1"/>
    <col min="3074" max="3074" width="10.125" style="181" customWidth="1"/>
    <col min="3075" max="3075" width="12.625" style="181" customWidth="1"/>
    <col min="3076" max="3076" width="10.625" style="181" customWidth="1"/>
    <col min="3077" max="3077" width="8.375" style="181" customWidth="1"/>
    <col min="3078" max="3078" width="9.25" style="181" customWidth="1"/>
    <col min="3079" max="3079" width="9.375" style="181" customWidth="1"/>
    <col min="3080" max="3080" width="8.625" style="181" customWidth="1"/>
    <col min="3081" max="3328" width="7.625" style="181"/>
    <col min="3329" max="3329" width="20.625" style="181" customWidth="1"/>
    <col min="3330" max="3330" width="10.125" style="181" customWidth="1"/>
    <col min="3331" max="3331" width="12.625" style="181" customWidth="1"/>
    <col min="3332" max="3332" width="10.625" style="181" customWidth="1"/>
    <col min="3333" max="3333" width="8.375" style="181" customWidth="1"/>
    <col min="3334" max="3334" width="9.25" style="181" customWidth="1"/>
    <col min="3335" max="3335" width="9.375" style="181" customWidth="1"/>
    <col min="3336" max="3336" width="8.625" style="181" customWidth="1"/>
    <col min="3337" max="3584" width="7.625" style="181"/>
    <col min="3585" max="3585" width="20.625" style="181" customWidth="1"/>
    <col min="3586" max="3586" width="10.125" style="181" customWidth="1"/>
    <col min="3587" max="3587" width="12.625" style="181" customWidth="1"/>
    <col min="3588" max="3588" width="10.625" style="181" customWidth="1"/>
    <col min="3589" max="3589" width="8.375" style="181" customWidth="1"/>
    <col min="3590" max="3590" width="9.25" style="181" customWidth="1"/>
    <col min="3591" max="3591" width="9.375" style="181" customWidth="1"/>
    <col min="3592" max="3592" width="8.625" style="181" customWidth="1"/>
    <col min="3593" max="3840" width="7.625" style="181"/>
    <col min="3841" max="3841" width="20.625" style="181" customWidth="1"/>
    <col min="3842" max="3842" width="10.125" style="181" customWidth="1"/>
    <col min="3843" max="3843" width="12.625" style="181" customWidth="1"/>
    <col min="3844" max="3844" width="10.625" style="181" customWidth="1"/>
    <col min="3845" max="3845" width="8.375" style="181" customWidth="1"/>
    <col min="3846" max="3846" width="9.25" style="181" customWidth="1"/>
    <col min="3847" max="3847" width="9.375" style="181" customWidth="1"/>
    <col min="3848" max="3848" width="8.625" style="181" customWidth="1"/>
    <col min="3849" max="4096" width="7.625" style="181"/>
    <col min="4097" max="4097" width="20.625" style="181" customWidth="1"/>
    <col min="4098" max="4098" width="10.125" style="181" customWidth="1"/>
    <col min="4099" max="4099" width="12.625" style="181" customWidth="1"/>
    <col min="4100" max="4100" width="10.625" style="181" customWidth="1"/>
    <col min="4101" max="4101" width="8.375" style="181" customWidth="1"/>
    <col min="4102" max="4102" width="9.25" style="181" customWidth="1"/>
    <col min="4103" max="4103" width="9.375" style="181" customWidth="1"/>
    <col min="4104" max="4104" width="8.625" style="181" customWidth="1"/>
    <col min="4105" max="4352" width="7.625" style="181"/>
    <col min="4353" max="4353" width="20.625" style="181" customWidth="1"/>
    <col min="4354" max="4354" width="10.125" style="181" customWidth="1"/>
    <col min="4355" max="4355" width="12.625" style="181" customWidth="1"/>
    <col min="4356" max="4356" width="10.625" style="181" customWidth="1"/>
    <col min="4357" max="4357" width="8.375" style="181" customWidth="1"/>
    <col min="4358" max="4358" width="9.25" style="181" customWidth="1"/>
    <col min="4359" max="4359" width="9.375" style="181" customWidth="1"/>
    <col min="4360" max="4360" width="8.625" style="181" customWidth="1"/>
    <col min="4361" max="4608" width="7.625" style="181"/>
    <col min="4609" max="4609" width="20.625" style="181" customWidth="1"/>
    <col min="4610" max="4610" width="10.125" style="181" customWidth="1"/>
    <col min="4611" max="4611" width="12.625" style="181" customWidth="1"/>
    <col min="4612" max="4612" width="10.625" style="181" customWidth="1"/>
    <col min="4613" max="4613" width="8.375" style="181" customWidth="1"/>
    <col min="4614" max="4614" width="9.25" style="181" customWidth="1"/>
    <col min="4615" max="4615" width="9.375" style="181" customWidth="1"/>
    <col min="4616" max="4616" width="8.625" style="181" customWidth="1"/>
    <col min="4617" max="4864" width="7.625" style="181"/>
    <col min="4865" max="4865" width="20.625" style="181" customWidth="1"/>
    <col min="4866" max="4866" width="10.125" style="181" customWidth="1"/>
    <col min="4867" max="4867" width="12.625" style="181" customWidth="1"/>
    <col min="4868" max="4868" width="10.625" style="181" customWidth="1"/>
    <col min="4869" max="4869" width="8.375" style="181" customWidth="1"/>
    <col min="4870" max="4870" width="9.25" style="181" customWidth="1"/>
    <col min="4871" max="4871" width="9.375" style="181" customWidth="1"/>
    <col min="4872" max="4872" width="8.625" style="181" customWidth="1"/>
    <col min="4873" max="5120" width="7.625" style="181"/>
    <col min="5121" max="5121" width="20.625" style="181" customWidth="1"/>
    <col min="5122" max="5122" width="10.125" style="181" customWidth="1"/>
    <col min="5123" max="5123" width="12.625" style="181" customWidth="1"/>
    <col min="5124" max="5124" width="10.625" style="181" customWidth="1"/>
    <col min="5125" max="5125" width="8.375" style="181" customWidth="1"/>
    <col min="5126" max="5126" width="9.25" style="181" customWidth="1"/>
    <col min="5127" max="5127" width="9.375" style="181" customWidth="1"/>
    <col min="5128" max="5128" width="8.625" style="181" customWidth="1"/>
    <col min="5129" max="5376" width="7.625" style="181"/>
    <col min="5377" max="5377" width="20.625" style="181" customWidth="1"/>
    <col min="5378" max="5378" width="10.125" style="181" customWidth="1"/>
    <col min="5379" max="5379" width="12.625" style="181" customWidth="1"/>
    <col min="5380" max="5380" width="10.625" style="181" customWidth="1"/>
    <col min="5381" max="5381" width="8.375" style="181" customWidth="1"/>
    <col min="5382" max="5382" width="9.25" style="181" customWidth="1"/>
    <col min="5383" max="5383" width="9.375" style="181" customWidth="1"/>
    <col min="5384" max="5384" width="8.625" style="181" customWidth="1"/>
    <col min="5385" max="5632" width="7.625" style="181"/>
    <col min="5633" max="5633" width="20.625" style="181" customWidth="1"/>
    <col min="5634" max="5634" width="10.125" style="181" customWidth="1"/>
    <col min="5635" max="5635" width="12.625" style="181" customWidth="1"/>
    <col min="5636" max="5636" width="10.625" style="181" customWidth="1"/>
    <col min="5637" max="5637" width="8.375" style="181" customWidth="1"/>
    <col min="5638" max="5638" width="9.25" style="181" customWidth="1"/>
    <col min="5639" max="5639" width="9.375" style="181" customWidth="1"/>
    <col min="5640" max="5640" width="8.625" style="181" customWidth="1"/>
    <col min="5641" max="5888" width="7.625" style="181"/>
    <col min="5889" max="5889" width="20.625" style="181" customWidth="1"/>
    <col min="5890" max="5890" width="10.125" style="181" customWidth="1"/>
    <col min="5891" max="5891" width="12.625" style="181" customWidth="1"/>
    <col min="5892" max="5892" width="10.625" style="181" customWidth="1"/>
    <col min="5893" max="5893" width="8.375" style="181" customWidth="1"/>
    <col min="5894" max="5894" width="9.25" style="181" customWidth="1"/>
    <col min="5895" max="5895" width="9.375" style="181" customWidth="1"/>
    <col min="5896" max="5896" width="8.625" style="181" customWidth="1"/>
    <col min="5897" max="6144" width="7.625" style="181"/>
    <col min="6145" max="6145" width="20.625" style="181" customWidth="1"/>
    <col min="6146" max="6146" width="10.125" style="181" customWidth="1"/>
    <col min="6147" max="6147" width="12.625" style="181" customWidth="1"/>
    <col min="6148" max="6148" width="10.625" style="181" customWidth="1"/>
    <col min="6149" max="6149" width="8.375" style="181" customWidth="1"/>
    <col min="6150" max="6150" width="9.25" style="181" customWidth="1"/>
    <col min="6151" max="6151" width="9.375" style="181" customWidth="1"/>
    <col min="6152" max="6152" width="8.625" style="181" customWidth="1"/>
    <col min="6153" max="6400" width="7.625" style="181"/>
    <col min="6401" max="6401" width="20.625" style="181" customWidth="1"/>
    <col min="6402" max="6402" width="10.125" style="181" customWidth="1"/>
    <col min="6403" max="6403" width="12.625" style="181" customWidth="1"/>
    <col min="6404" max="6404" width="10.625" style="181" customWidth="1"/>
    <col min="6405" max="6405" width="8.375" style="181" customWidth="1"/>
    <col min="6406" max="6406" width="9.25" style="181" customWidth="1"/>
    <col min="6407" max="6407" width="9.375" style="181" customWidth="1"/>
    <col min="6408" max="6408" width="8.625" style="181" customWidth="1"/>
    <col min="6409" max="6656" width="7.625" style="181"/>
    <col min="6657" max="6657" width="20.625" style="181" customWidth="1"/>
    <col min="6658" max="6658" width="10.125" style="181" customWidth="1"/>
    <col min="6659" max="6659" width="12.625" style="181" customWidth="1"/>
    <col min="6660" max="6660" width="10.625" style="181" customWidth="1"/>
    <col min="6661" max="6661" width="8.375" style="181" customWidth="1"/>
    <col min="6662" max="6662" width="9.25" style="181" customWidth="1"/>
    <col min="6663" max="6663" width="9.375" style="181" customWidth="1"/>
    <col min="6664" max="6664" width="8.625" style="181" customWidth="1"/>
    <col min="6665" max="6912" width="7.625" style="181"/>
    <col min="6913" max="6913" width="20.625" style="181" customWidth="1"/>
    <col min="6914" max="6914" width="10.125" style="181" customWidth="1"/>
    <col min="6915" max="6915" width="12.625" style="181" customWidth="1"/>
    <col min="6916" max="6916" width="10.625" style="181" customWidth="1"/>
    <col min="6917" max="6917" width="8.375" style="181" customWidth="1"/>
    <col min="6918" max="6918" width="9.25" style="181" customWidth="1"/>
    <col min="6919" max="6919" width="9.375" style="181" customWidth="1"/>
    <col min="6920" max="6920" width="8.625" style="181" customWidth="1"/>
    <col min="6921" max="7168" width="7.625" style="181"/>
    <col min="7169" max="7169" width="20.625" style="181" customWidth="1"/>
    <col min="7170" max="7170" width="10.125" style="181" customWidth="1"/>
    <col min="7171" max="7171" width="12.625" style="181" customWidth="1"/>
    <col min="7172" max="7172" width="10.625" style="181" customWidth="1"/>
    <col min="7173" max="7173" width="8.375" style="181" customWidth="1"/>
    <col min="7174" max="7174" width="9.25" style="181" customWidth="1"/>
    <col min="7175" max="7175" width="9.375" style="181" customWidth="1"/>
    <col min="7176" max="7176" width="8.625" style="181" customWidth="1"/>
    <col min="7177" max="7424" width="7.625" style="181"/>
    <col min="7425" max="7425" width="20.625" style="181" customWidth="1"/>
    <col min="7426" max="7426" width="10.125" style="181" customWidth="1"/>
    <col min="7427" max="7427" width="12.625" style="181" customWidth="1"/>
    <col min="7428" max="7428" width="10.625" style="181" customWidth="1"/>
    <col min="7429" max="7429" width="8.375" style="181" customWidth="1"/>
    <col min="7430" max="7430" width="9.25" style="181" customWidth="1"/>
    <col min="7431" max="7431" width="9.375" style="181" customWidth="1"/>
    <col min="7432" max="7432" width="8.625" style="181" customWidth="1"/>
    <col min="7433" max="7680" width="7.625" style="181"/>
    <col min="7681" max="7681" width="20.625" style="181" customWidth="1"/>
    <col min="7682" max="7682" width="10.125" style="181" customWidth="1"/>
    <col min="7683" max="7683" width="12.625" style="181" customWidth="1"/>
    <col min="7684" max="7684" width="10.625" style="181" customWidth="1"/>
    <col min="7685" max="7685" width="8.375" style="181" customWidth="1"/>
    <col min="7686" max="7686" width="9.25" style="181" customWidth="1"/>
    <col min="7687" max="7687" width="9.375" style="181" customWidth="1"/>
    <col min="7688" max="7688" width="8.625" style="181" customWidth="1"/>
    <col min="7689" max="7936" width="7.625" style="181"/>
    <col min="7937" max="7937" width="20.625" style="181" customWidth="1"/>
    <col min="7938" max="7938" width="10.125" style="181" customWidth="1"/>
    <col min="7939" max="7939" width="12.625" style="181" customWidth="1"/>
    <col min="7940" max="7940" width="10.625" style="181" customWidth="1"/>
    <col min="7941" max="7941" width="8.375" style="181" customWidth="1"/>
    <col min="7942" max="7942" width="9.25" style="181" customWidth="1"/>
    <col min="7943" max="7943" width="9.375" style="181" customWidth="1"/>
    <col min="7944" max="7944" width="8.625" style="181" customWidth="1"/>
    <col min="7945" max="8192" width="7.625" style="181"/>
    <col min="8193" max="8193" width="20.625" style="181" customWidth="1"/>
    <col min="8194" max="8194" width="10.125" style="181" customWidth="1"/>
    <col min="8195" max="8195" width="12.625" style="181" customWidth="1"/>
    <col min="8196" max="8196" width="10.625" style="181" customWidth="1"/>
    <col min="8197" max="8197" width="8.375" style="181" customWidth="1"/>
    <col min="8198" max="8198" width="9.25" style="181" customWidth="1"/>
    <col min="8199" max="8199" width="9.375" style="181" customWidth="1"/>
    <col min="8200" max="8200" width="8.625" style="181" customWidth="1"/>
    <col min="8201" max="8448" width="7.625" style="181"/>
    <col min="8449" max="8449" width="20.625" style="181" customWidth="1"/>
    <col min="8450" max="8450" width="10.125" style="181" customWidth="1"/>
    <col min="8451" max="8451" width="12.625" style="181" customWidth="1"/>
    <col min="8452" max="8452" width="10.625" style="181" customWidth="1"/>
    <col min="8453" max="8453" width="8.375" style="181" customWidth="1"/>
    <col min="8454" max="8454" width="9.25" style="181" customWidth="1"/>
    <col min="8455" max="8455" width="9.375" style="181" customWidth="1"/>
    <col min="8456" max="8456" width="8.625" style="181" customWidth="1"/>
    <col min="8457" max="8704" width="7.625" style="181"/>
    <col min="8705" max="8705" width="20.625" style="181" customWidth="1"/>
    <col min="8706" max="8706" width="10.125" style="181" customWidth="1"/>
    <col min="8707" max="8707" width="12.625" style="181" customWidth="1"/>
    <col min="8708" max="8708" width="10.625" style="181" customWidth="1"/>
    <col min="8709" max="8709" width="8.375" style="181" customWidth="1"/>
    <col min="8710" max="8710" width="9.25" style="181" customWidth="1"/>
    <col min="8711" max="8711" width="9.375" style="181" customWidth="1"/>
    <col min="8712" max="8712" width="8.625" style="181" customWidth="1"/>
    <col min="8713" max="8960" width="7.625" style="181"/>
    <col min="8961" max="8961" width="20.625" style="181" customWidth="1"/>
    <col min="8962" max="8962" width="10.125" style="181" customWidth="1"/>
    <col min="8963" max="8963" width="12.625" style="181" customWidth="1"/>
    <col min="8964" max="8964" width="10.625" style="181" customWidth="1"/>
    <col min="8965" max="8965" width="8.375" style="181" customWidth="1"/>
    <col min="8966" max="8966" width="9.25" style="181" customWidth="1"/>
    <col min="8967" max="8967" width="9.375" style="181" customWidth="1"/>
    <col min="8968" max="8968" width="8.625" style="181" customWidth="1"/>
    <col min="8969" max="9216" width="7.625" style="181"/>
    <col min="9217" max="9217" width="20.625" style="181" customWidth="1"/>
    <col min="9218" max="9218" width="10.125" style="181" customWidth="1"/>
    <col min="9219" max="9219" width="12.625" style="181" customWidth="1"/>
    <col min="9220" max="9220" width="10.625" style="181" customWidth="1"/>
    <col min="9221" max="9221" width="8.375" style="181" customWidth="1"/>
    <col min="9222" max="9222" width="9.25" style="181" customWidth="1"/>
    <col min="9223" max="9223" width="9.375" style="181" customWidth="1"/>
    <col min="9224" max="9224" width="8.625" style="181" customWidth="1"/>
    <col min="9225" max="9472" width="7.625" style="181"/>
    <col min="9473" max="9473" width="20.625" style="181" customWidth="1"/>
    <col min="9474" max="9474" width="10.125" style="181" customWidth="1"/>
    <col min="9475" max="9475" width="12.625" style="181" customWidth="1"/>
    <col min="9476" max="9476" width="10.625" style="181" customWidth="1"/>
    <col min="9477" max="9477" width="8.375" style="181" customWidth="1"/>
    <col min="9478" max="9478" width="9.25" style="181" customWidth="1"/>
    <col min="9479" max="9479" width="9.375" style="181" customWidth="1"/>
    <col min="9480" max="9480" width="8.625" style="181" customWidth="1"/>
    <col min="9481" max="9728" width="7.625" style="181"/>
    <col min="9729" max="9729" width="20.625" style="181" customWidth="1"/>
    <col min="9730" max="9730" width="10.125" style="181" customWidth="1"/>
    <col min="9731" max="9731" width="12.625" style="181" customWidth="1"/>
    <col min="9732" max="9732" width="10.625" style="181" customWidth="1"/>
    <col min="9733" max="9733" width="8.375" style="181" customWidth="1"/>
    <col min="9734" max="9734" width="9.25" style="181" customWidth="1"/>
    <col min="9735" max="9735" width="9.375" style="181" customWidth="1"/>
    <col min="9736" max="9736" width="8.625" style="181" customWidth="1"/>
    <col min="9737" max="9984" width="7.625" style="181"/>
    <col min="9985" max="9985" width="20.625" style="181" customWidth="1"/>
    <col min="9986" max="9986" width="10.125" style="181" customWidth="1"/>
    <col min="9987" max="9987" width="12.625" style="181" customWidth="1"/>
    <col min="9988" max="9988" width="10.625" style="181" customWidth="1"/>
    <col min="9989" max="9989" width="8.375" style="181" customWidth="1"/>
    <col min="9990" max="9990" width="9.25" style="181" customWidth="1"/>
    <col min="9991" max="9991" width="9.375" style="181" customWidth="1"/>
    <col min="9992" max="9992" width="8.625" style="181" customWidth="1"/>
    <col min="9993" max="10240" width="7.625" style="181"/>
    <col min="10241" max="10241" width="20.625" style="181" customWidth="1"/>
    <col min="10242" max="10242" width="10.125" style="181" customWidth="1"/>
    <col min="10243" max="10243" width="12.625" style="181" customWidth="1"/>
    <col min="10244" max="10244" width="10.625" style="181" customWidth="1"/>
    <col min="10245" max="10245" width="8.375" style="181" customWidth="1"/>
    <col min="10246" max="10246" width="9.25" style="181" customWidth="1"/>
    <col min="10247" max="10247" width="9.375" style="181" customWidth="1"/>
    <col min="10248" max="10248" width="8.625" style="181" customWidth="1"/>
    <col min="10249" max="10496" width="7.625" style="181"/>
    <col min="10497" max="10497" width="20.625" style="181" customWidth="1"/>
    <col min="10498" max="10498" width="10.125" style="181" customWidth="1"/>
    <col min="10499" max="10499" width="12.625" style="181" customWidth="1"/>
    <col min="10500" max="10500" width="10.625" style="181" customWidth="1"/>
    <col min="10501" max="10501" width="8.375" style="181" customWidth="1"/>
    <col min="10502" max="10502" width="9.25" style="181" customWidth="1"/>
    <col min="10503" max="10503" width="9.375" style="181" customWidth="1"/>
    <col min="10504" max="10504" width="8.625" style="181" customWidth="1"/>
    <col min="10505" max="10752" width="7.625" style="181"/>
    <col min="10753" max="10753" width="20.625" style="181" customWidth="1"/>
    <col min="10754" max="10754" width="10.125" style="181" customWidth="1"/>
    <col min="10755" max="10755" width="12.625" style="181" customWidth="1"/>
    <col min="10756" max="10756" width="10.625" style="181" customWidth="1"/>
    <col min="10757" max="10757" width="8.375" style="181" customWidth="1"/>
    <col min="10758" max="10758" width="9.25" style="181" customWidth="1"/>
    <col min="10759" max="10759" width="9.375" style="181" customWidth="1"/>
    <col min="10760" max="10760" width="8.625" style="181" customWidth="1"/>
    <col min="10761" max="11008" width="7.625" style="181"/>
    <col min="11009" max="11009" width="20.625" style="181" customWidth="1"/>
    <col min="11010" max="11010" width="10.125" style="181" customWidth="1"/>
    <col min="11011" max="11011" width="12.625" style="181" customWidth="1"/>
    <col min="11012" max="11012" width="10.625" style="181" customWidth="1"/>
    <col min="11013" max="11013" width="8.375" style="181" customWidth="1"/>
    <col min="11014" max="11014" width="9.25" style="181" customWidth="1"/>
    <col min="11015" max="11015" width="9.375" style="181" customWidth="1"/>
    <col min="11016" max="11016" width="8.625" style="181" customWidth="1"/>
    <col min="11017" max="11264" width="7.625" style="181"/>
    <col min="11265" max="11265" width="20.625" style="181" customWidth="1"/>
    <col min="11266" max="11266" width="10.125" style="181" customWidth="1"/>
    <col min="11267" max="11267" width="12.625" style="181" customWidth="1"/>
    <col min="11268" max="11268" width="10.625" style="181" customWidth="1"/>
    <col min="11269" max="11269" width="8.375" style="181" customWidth="1"/>
    <col min="11270" max="11270" width="9.25" style="181" customWidth="1"/>
    <col min="11271" max="11271" width="9.375" style="181" customWidth="1"/>
    <col min="11272" max="11272" width="8.625" style="181" customWidth="1"/>
    <col min="11273" max="11520" width="7.625" style="181"/>
    <col min="11521" max="11521" width="20.625" style="181" customWidth="1"/>
    <col min="11522" max="11522" width="10.125" style="181" customWidth="1"/>
    <col min="11523" max="11523" width="12.625" style="181" customWidth="1"/>
    <col min="11524" max="11524" width="10.625" style="181" customWidth="1"/>
    <col min="11525" max="11525" width="8.375" style="181" customWidth="1"/>
    <col min="11526" max="11526" width="9.25" style="181" customWidth="1"/>
    <col min="11527" max="11527" width="9.375" style="181" customWidth="1"/>
    <col min="11528" max="11528" width="8.625" style="181" customWidth="1"/>
    <col min="11529" max="11776" width="7.625" style="181"/>
    <col min="11777" max="11777" width="20.625" style="181" customWidth="1"/>
    <col min="11778" max="11778" width="10.125" style="181" customWidth="1"/>
    <col min="11779" max="11779" width="12.625" style="181" customWidth="1"/>
    <col min="11780" max="11780" width="10.625" style="181" customWidth="1"/>
    <col min="11781" max="11781" width="8.375" style="181" customWidth="1"/>
    <col min="11782" max="11782" width="9.25" style="181" customWidth="1"/>
    <col min="11783" max="11783" width="9.375" style="181" customWidth="1"/>
    <col min="11784" max="11784" width="8.625" style="181" customWidth="1"/>
    <col min="11785" max="12032" width="7.625" style="181"/>
    <col min="12033" max="12033" width="20.625" style="181" customWidth="1"/>
    <col min="12034" max="12034" width="10.125" style="181" customWidth="1"/>
    <col min="12035" max="12035" width="12.625" style="181" customWidth="1"/>
    <col min="12036" max="12036" width="10.625" style="181" customWidth="1"/>
    <col min="12037" max="12037" width="8.375" style="181" customWidth="1"/>
    <col min="12038" max="12038" width="9.25" style="181" customWidth="1"/>
    <col min="12039" max="12039" width="9.375" style="181" customWidth="1"/>
    <col min="12040" max="12040" width="8.625" style="181" customWidth="1"/>
    <col min="12041" max="12288" width="7.625" style="181"/>
    <col min="12289" max="12289" width="20.625" style="181" customWidth="1"/>
    <col min="12290" max="12290" width="10.125" style="181" customWidth="1"/>
    <col min="12291" max="12291" width="12.625" style="181" customWidth="1"/>
    <col min="12292" max="12292" width="10.625" style="181" customWidth="1"/>
    <col min="12293" max="12293" width="8.375" style="181" customWidth="1"/>
    <col min="12294" max="12294" width="9.25" style="181" customWidth="1"/>
    <col min="12295" max="12295" width="9.375" style="181" customWidth="1"/>
    <col min="12296" max="12296" width="8.625" style="181" customWidth="1"/>
    <col min="12297" max="12544" width="7.625" style="181"/>
    <col min="12545" max="12545" width="20.625" style="181" customWidth="1"/>
    <col min="12546" max="12546" width="10.125" style="181" customWidth="1"/>
    <col min="12547" max="12547" width="12.625" style="181" customWidth="1"/>
    <col min="12548" max="12548" width="10.625" style="181" customWidth="1"/>
    <col min="12549" max="12549" width="8.375" style="181" customWidth="1"/>
    <col min="12550" max="12550" width="9.25" style="181" customWidth="1"/>
    <col min="12551" max="12551" width="9.375" style="181" customWidth="1"/>
    <col min="12552" max="12552" width="8.625" style="181" customWidth="1"/>
    <col min="12553" max="12800" width="7.625" style="181"/>
    <col min="12801" max="12801" width="20.625" style="181" customWidth="1"/>
    <col min="12802" max="12802" width="10.125" style="181" customWidth="1"/>
    <col min="12803" max="12803" width="12.625" style="181" customWidth="1"/>
    <col min="12804" max="12804" width="10.625" style="181" customWidth="1"/>
    <col min="12805" max="12805" width="8.375" style="181" customWidth="1"/>
    <col min="12806" max="12806" width="9.25" style="181" customWidth="1"/>
    <col min="12807" max="12807" width="9.375" style="181" customWidth="1"/>
    <col min="12808" max="12808" width="8.625" style="181" customWidth="1"/>
    <col min="12809" max="13056" width="7.625" style="181"/>
    <col min="13057" max="13057" width="20.625" style="181" customWidth="1"/>
    <col min="13058" max="13058" width="10.125" style="181" customWidth="1"/>
    <col min="13059" max="13059" width="12.625" style="181" customWidth="1"/>
    <col min="13060" max="13060" width="10.625" style="181" customWidth="1"/>
    <col min="13061" max="13061" width="8.375" style="181" customWidth="1"/>
    <col min="13062" max="13062" width="9.25" style="181" customWidth="1"/>
    <col min="13063" max="13063" width="9.375" style="181" customWidth="1"/>
    <col min="13064" max="13064" width="8.625" style="181" customWidth="1"/>
    <col min="13065" max="13312" width="7.625" style="181"/>
    <col min="13313" max="13313" width="20.625" style="181" customWidth="1"/>
    <col min="13314" max="13314" width="10.125" style="181" customWidth="1"/>
    <col min="13315" max="13315" width="12.625" style="181" customWidth="1"/>
    <col min="13316" max="13316" width="10.625" style="181" customWidth="1"/>
    <col min="13317" max="13317" width="8.375" style="181" customWidth="1"/>
    <col min="13318" max="13318" width="9.25" style="181" customWidth="1"/>
    <col min="13319" max="13319" width="9.375" style="181" customWidth="1"/>
    <col min="13320" max="13320" width="8.625" style="181" customWidth="1"/>
    <col min="13321" max="13568" width="7.625" style="181"/>
    <col min="13569" max="13569" width="20.625" style="181" customWidth="1"/>
    <col min="13570" max="13570" width="10.125" style="181" customWidth="1"/>
    <col min="13571" max="13571" width="12.625" style="181" customWidth="1"/>
    <col min="13572" max="13572" width="10.625" style="181" customWidth="1"/>
    <col min="13573" max="13573" width="8.375" style="181" customWidth="1"/>
    <col min="13574" max="13574" width="9.25" style="181" customWidth="1"/>
    <col min="13575" max="13575" width="9.375" style="181" customWidth="1"/>
    <col min="13576" max="13576" width="8.625" style="181" customWidth="1"/>
    <col min="13577" max="13824" width="7.625" style="181"/>
    <col min="13825" max="13825" width="20.625" style="181" customWidth="1"/>
    <col min="13826" max="13826" width="10.125" style="181" customWidth="1"/>
    <col min="13827" max="13827" width="12.625" style="181" customWidth="1"/>
    <col min="13828" max="13828" width="10.625" style="181" customWidth="1"/>
    <col min="13829" max="13829" width="8.375" style="181" customWidth="1"/>
    <col min="13830" max="13830" width="9.25" style="181" customWidth="1"/>
    <col min="13831" max="13831" width="9.375" style="181" customWidth="1"/>
    <col min="13832" max="13832" width="8.625" style="181" customWidth="1"/>
    <col min="13833" max="14080" width="7.625" style="181"/>
    <col min="14081" max="14081" width="20.625" style="181" customWidth="1"/>
    <col min="14082" max="14082" width="10.125" style="181" customWidth="1"/>
    <col min="14083" max="14083" width="12.625" style="181" customWidth="1"/>
    <col min="14084" max="14084" width="10.625" style="181" customWidth="1"/>
    <col min="14085" max="14085" width="8.375" style="181" customWidth="1"/>
    <col min="14086" max="14086" width="9.25" style="181" customWidth="1"/>
    <col min="14087" max="14087" width="9.375" style="181" customWidth="1"/>
    <col min="14088" max="14088" width="8.625" style="181" customWidth="1"/>
    <col min="14089" max="14336" width="7.625" style="181"/>
    <col min="14337" max="14337" width="20.625" style="181" customWidth="1"/>
    <col min="14338" max="14338" width="10.125" style="181" customWidth="1"/>
    <col min="14339" max="14339" width="12.625" style="181" customWidth="1"/>
    <col min="14340" max="14340" width="10.625" style="181" customWidth="1"/>
    <col min="14341" max="14341" width="8.375" style="181" customWidth="1"/>
    <col min="14342" max="14342" width="9.25" style="181" customWidth="1"/>
    <col min="14343" max="14343" width="9.375" style="181" customWidth="1"/>
    <col min="14344" max="14344" width="8.625" style="181" customWidth="1"/>
    <col min="14345" max="14592" width="7.625" style="181"/>
    <col min="14593" max="14593" width="20.625" style="181" customWidth="1"/>
    <col min="14594" max="14594" width="10.125" style="181" customWidth="1"/>
    <col min="14595" max="14595" width="12.625" style="181" customWidth="1"/>
    <col min="14596" max="14596" width="10.625" style="181" customWidth="1"/>
    <col min="14597" max="14597" width="8.375" style="181" customWidth="1"/>
    <col min="14598" max="14598" width="9.25" style="181" customWidth="1"/>
    <col min="14599" max="14599" width="9.375" style="181" customWidth="1"/>
    <col min="14600" max="14600" width="8.625" style="181" customWidth="1"/>
    <col min="14601" max="14848" width="7.625" style="181"/>
    <col min="14849" max="14849" width="20.625" style="181" customWidth="1"/>
    <col min="14850" max="14850" width="10.125" style="181" customWidth="1"/>
    <col min="14851" max="14851" width="12.625" style="181" customWidth="1"/>
    <col min="14852" max="14852" width="10.625" style="181" customWidth="1"/>
    <col min="14853" max="14853" width="8.375" style="181" customWidth="1"/>
    <col min="14854" max="14854" width="9.25" style="181" customWidth="1"/>
    <col min="14855" max="14855" width="9.375" style="181" customWidth="1"/>
    <col min="14856" max="14856" width="8.625" style="181" customWidth="1"/>
    <col min="14857" max="15104" width="7.625" style="181"/>
    <col min="15105" max="15105" width="20.625" style="181" customWidth="1"/>
    <col min="15106" max="15106" width="10.125" style="181" customWidth="1"/>
    <col min="15107" max="15107" width="12.625" style="181" customWidth="1"/>
    <col min="15108" max="15108" width="10.625" style="181" customWidth="1"/>
    <col min="15109" max="15109" width="8.375" style="181" customWidth="1"/>
    <col min="15110" max="15110" width="9.25" style="181" customWidth="1"/>
    <col min="15111" max="15111" width="9.375" style="181" customWidth="1"/>
    <col min="15112" max="15112" width="8.625" style="181" customWidth="1"/>
    <col min="15113" max="15360" width="7.625" style="181"/>
    <col min="15361" max="15361" width="20.625" style="181" customWidth="1"/>
    <col min="15362" max="15362" width="10.125" style="181" customWidth="1"/>
    <col min="15363" max="15363" width="12.625" style="181" customWidth="1"/>
    <col min="15364" max="15364" width="10.625" style="181" customWidth="1"/>
    <col min="15365" max="15365" width="8.375" style="181" customWidth="1"/>
    <col min="15366" max="15366" width="9.25" style="181" customWidth="1"/>
    <col min="15367" max="15367" width="9.375" style="181" customWidth="1"/>
    <col min="15368" max="15368" width="8.625" style="181" customWidth="1"/>
    <col min="15369" max="15616" width="7.625" style="181"/>
    <col min="15617" max="15617" width="20.625" style="181" customWidth="1"/>
    <col min="15618" max="15618" width="10.125" style="181" customWidth="1"/>
    <col min="15619" max="15619" width="12.625" style="181" customWidth="1"/>
    <col min="15620" max="15620" width="10.625" style="181" customWidth="1"/>
    <col min="15621" max="15621" width="8.375" style="181" customWidth="1"/>
    <col min="15622" max="15622" width="9.25" style="181" customWidth="1"/>
    <col min="15623" max="15623" width="9.375" style="181" customWidth="1"/>
    <col min="15624" max="15624" width="8.625" style="181" customWidth="1"/>
    <col min="15625" max="15872" width="7.625" style="181"/>
    <col min="15873" max="15873" width="20.625" style="181" customWidth="1"/>
    <col min="15874" max="15874" width="10.125" style="181" customWidth="1"/>
    <col min="15875" max="15875" width="12.625" style="181" customWidth="1"/>
    <col min="15876" max="15876" width="10.625" style="181" customWidth="1"/>
    <col min="15877" max="15877" width="8.375" style="181" customWidth="1"/>
    <col min="15878" max="15878" width="9.25" style="181" customWidth="1"/>
    <col min="15879" max="15879" width="9.375" style="181" customWidth="1"/>
    <col min="15880" max="15880" width="8.625" style="181" customWidth="1"/>
    <col min="15881" max="16128" width="7.625" style="181"/>
    <col min="16129" max="16129" width="20.625" style="181" customWidth="1"/>
    <col min="16130" max="16130" width="10.125" style="181" customWidth="1"/>
    <col min="16131" max="16131" width="12.625" style="181" customWidth="1"/>
    <col min="16132" max="16132" width="10.625" style="181" customWidth="1"/>
    <col min="16133" max="16133" width="8.375" style="181" customWidth="1"/>
    <col min="16134" max="16134" width="9.25" style="181" customWidth="1"/>
    <col min="16135" max="16135" width="9.375" style="181" customWidth="1"/>
    <col min="16136" max="16136" width="8.625" style="181" customWidth="1"/>
    <col min="16137" max="16384" width="7.625" style="181"/>
  </cols>
  <sheetData>
    <row r="1" spans="1:9" ht="17.100000000000001" customHeight="1" x14ac:dyDescent="0.25">
      <c r="A1" s="180"/>
      <c r="B1" s="198"/>
      <c r="C1" s="180"/>
      <c r="D1" s="180"/>
      <c r="E1" s="180"/>
      <c r="F1" s="224" t="s">
        <v>728</v>
      </c>
      <c r="G1" s="264"/>
      <c r="H1" s="264"/>
      <c r="I1" s="180"/>
    </row>
    <row r="2" spans="1:9" ht="17.100000000000001" customHeight="1" x14ac:dyDescent="0.25">
      <c r="A2" s="180"/>
      <c r="B2" s="198"/>
      <c r="C2" s="180"/>
      <c r="D2" s="180"/>
      <c r="E2" s="180"/>
      <c r="F2" s="180" t="s">
        <v>645</v>
      </c>
      <c r="G2" s="264"/>
      <c r="H2" s="239"/>
      <c r="I2" s="180"/>
    </row>
    <row r="3" spans="1:9" ht="32.25" customHeight="1" x14ac:dyDescent="0.25">
      <c r="A3" s="180"/>
      <c r="B3" s="198"/>
      <c r="C3" s="182"/>
      <c r="D3" s="182"/>
      <c r="E3" s="180"/>
      <c r="F3" s="180"/>
      <c r="G3" s="180"/>
      <c r="H3" s="180"/>
      <c r="I3" s="180"/>
    </row>
    <row r="4" spans="1:9" ht="46.5" customHeight="1" x14ac:dyDescent="0.25">
      <c r="A4" s="457" t="s">
        <v>729</v>
      </c>
      <c r="B4" s="457"/>
      <c r="C4" s="457"/>
      <c r="D4" s="457"/>
      <c r="E4" s="457"/>
      <c r="F4" s="457"/>
      <c r="G4" s="457"/>
      <c r="H4" s="457"/>
      <c r="I4" s="180"/>
    </row>
    <row r="5" spans="1:9" ht="24" customHeight="1" x14ac:dyDescent="0.25">
      <c r="A5" s="450"/>
      <c r="B5" s="453" t="s">
        <v>121</v>
      </c>
      <c r="C5" s="451" t="s">
        <v>28</v>
      </c>
      <c r="D5" s="451" t="s">
        <v>730</v>
      </c>
      <c r="E5" s="451" t="s">
        <v>731</v>
      </c>
      <c r="F5" s="451"/>
      <c r="G5" s="451"/>
      <c r="H5" s="451"/>
      <c r="I5" s="180"/>
    </row>
    <row r="6" spans="1:9" ht="27.75" customHeight="1" x14ac:dyDescent="0.25">
      <c r="A6" s="450"/>
      <c r="B6" s="453"/>
      <c r="C6" s="451"/>
      <c r="D6" s="451"/>
      <c r="E6" s="451" t="s">
        <v>732</v>
      </c>
      <c r="F6" s="451" t="s">
        <v>733</v>
      </c>
      <c r="G6" s="451" t="s">
        <v>734</v>
      </c>
      <c r="H6" s="451" t="s">
        <v>735</v>
      </c>
      <c r="I6" s="180"/>
    </row>
    <row r="7" spans="1:9" ht="48" customHeight="1" x14ac:dyDescent="0.25">
      <c r="A7" s="450"/>
      <c r="B7" s="453"/>
      <c r="C7" s="451"/>
      <c r="D7" s="451"/>
      <c r="E7" s="451"/>
      <c r="F7" s="451"/>
      <c r="G7" s="451"/>
      <c r="H7" s="451"/>
      <c r="I7" s="180"/>
    </row>
    <row r="8" spans="1:9" ht="32.25" customHeight="1" x14ac:dyDescent="0.25">
      <c r="A8" s="450" t="s">
        <v>736</v>
      </c>
      <c r="B8" s="450"/>
      <c r="C8" s="450"/>
      <c r="D8" s="450"/>
      <c r="E8" s="450"/>
      <c r="F8" s="450"/>
      <c r="G8" s="450"/>
      <c r="H8" s="450"/>
      <c r="I8" s="180"/>
    </row>
    <row r="9" spans="1:9" ht="48.75" customHeight="1" x14ac:dyDescent="0.25">
      <c r="A9" s="266" t="s">
        <v>737</v>
      </c>
      <c r="B9" s="190">
        <v>0</v>
      </c>
      <c r="C9" s="188">
        <v>0</v>
      </c>
      <c r="D9" s="265" t="s">
        <v>738</v>
      </c>
      <c r="E9" s="188"/>
      <c r="F9" s="188"/>
      <c r="G9" s="188"/>
      <c r="H9" s="265"/>
      <c r="I9" s="180"/>
    </row>
    <row r="10" spans="1:9" ht="18.75" customHeight="1" x14ac:dyDescent="0.25">
      <c r="A10" s="456"/>
      <c r="B10" s="456"/>
      <c r="C10" s="456"/>
      <c r="D10" s="456"/>
      <c r="E10" s="456"/>
      <c r="F10" s="456"/>
      <c r="G10" s="456"/>
      <c r="H10" s="456"/>
      <c r="I10" s="180"/>
    </row>
    <row r="11" spans="1:9" ht="69.2" customHeight="1" x14ac:dyDescent="0.25">
      <c r="A11" s="240" t="s">
        <v>739</v>
      </c>
      <c r="B11" s="206"/>
      <c r="C11" s="265"/>
      <c r="D11" s="265">
        <f>F11+G11</f>
        <v>17042.3</v>
      </c>
      <c r="E11" s="265"/>
      <c r="F11" s="188">
        <v>8500</v>
      </c>
      <c r="G11" s="188">
        <v>8542.2999999999993</v>
      </c>
      <c r="H11" s="265"/>
      <c r="I11" s="180"/>
    </row>
    <row r="12" spans="1:9" ht="28.5" customHeight="1" x14ac:dyDescent="0.25">
      <c r="A12" s="240" t="s">
        <v>566</v>
      </c>
      <c r="B12" s="206"/>
      <c r="C12" s="188"/>
      <c r="D12" s="188"/>
      <c r="E12" s="188"/>
      <c r="F12" s="188"/>
      <c r="G12" s="188"/>
      <c r="H12" s="188"/>
      <c r="I12" s="180"/>
    </row>
    <row r="13" spans="1:9" ht="78.75" customHeight="1" x14ac:dyDescent="0.25">
      <c r="A13" s="240" t="s">
        <v>740</v>
      </c>
      <c r="B13" s="206"/>
      <c r="C13" s="265"/>
      <c r="D13" s="188"/>
      <c r="E13" s="188"/>
      <c r="F13" s="188"/>
      <c r="G13" s="188"/>
      <c r="H13" s="188"/>
      <c r="I13" s="180"/>
    </row>
    <row r="14" spans="1:9" ht="28.9" customHeight="1" x14ac:dyDescent="0.25">
      <c r="A14" s="240" t="s">
        <v>741</v>
      </c>
      <c r="B14" s="206"/>
      <c r="C14" s="265"/>
      <c r="D14" s="188"/>
      <c r="E14" s="188"/>
      <c r="F14" s="265"/>
      <c r="G14" s="265"/>
      <c r="H14" s="265"/>
      <c r="I14" s="180"/>
    </row>
    <row r="15" spans="1:9" ht="17.100000000000001" customHeight="1" x14ac:dyDescent="0.25">
      <c r="A15" s="240" t="s">
        <v>742</v>
      </c>
      <c r="B15" s="206"/>
      <c r="C15" s="265"/>
      <c r="D15" s="265"/>
      <c r="E15" s="265"/>
      <c r="F15" s="265"/>
      <c r="G15" s="265"/>
      <c r="H15" s="265"/>
      <c r="I15" s="180"/>
    </row>
    <row r="16" spans="1:9" ht="36" customHeight="1" x14ac:dyDescent="0.25">
      <c r="A16" s="240" t="s">
        <v>743</v>
      </c>
      <c r="B16" s="206"/>
      <c r="C16" s="265"/>
      <c r="D16" s="265"/>
      <c r="E16" s="265"/>
      <c r="F16" s="265"/>
      <c r="G16" s="265"/>
      <c r="H16" s="265"/>
      <c r="I16" s="180"/>
    </row>
    <row r="17" spans="1:8" ht="17.100000000000001" customHeight="1" x14ac:dyDescent="0.2">
      <c r="A17" s="264"/>
      <c r="C17" s="264"/>
      <c r="D17" s="264"/>
      <c r="E17" s="264"/>
      <c r="F17" s="264"/>
      <c r="G17" s="264"/>
      <c r="H17" s="264"/>
    </row>
    <row r="18" spans="1:8" ht="17.100000000000001" customHeight="1" x14ac:dyDescent="0.2">
      <c r="A18" s="264"/>
      <c r="C18" s="264"/>
      <c r="D18" s="264"/>
      <c r="E18" s="264"/>
      <c r="F18" s="264"/>
      <c r="G18" s="264"/>
      <c r="H18" s="264"/>
    </row>
    <row r="19" spans="1:8" ht="18.75" customHeight="1" x14ac:dyDescent="0.2">
      <c r="A19" s="264"/>
      <c r="C19" s="264"/>
      <c r="D19" s="264"/>
      <c r="E19" s="264"/>
      <c r="F19" s="264"/>
      <c r="G19" s="264"/>
      <c r="H19" s="264"/>
    </row>
    <row r="20" spans="1:8" ht="19.350000000000001" customHeight="1" x14ac:dyDescent="0.2">
      <c r="A20" s="264"/>
      <c r="C20" s="264"/>
      <c r="D20" s="264"/>
      <c r="E20" s="264"/>
      <c r="F20" s="264"/>
      <c r="G20" s="264"/>
      <c r="H20" s="264"/>
    </row>
  </sheetData>
  <sheetProtection selectLockedCells="1" selectUnlockedCells="1"/>
  <mergeCells count="12">
    <mergeCell ref="A8:H8"/>
    <mergeCell ref="A10:H10"/>
    <mergeCell ref="A4:H4"/>
    <mergeCell ref="A5:A7"/>
    <mergeCell ref="B5:B7"/>
    <mergeCell ref="C5:C7"/>
    <mergeCell ref="D5:D7"/>
    <mergeCell ref="E5:H5"/>
    <mergeCell ref="E6:E7"/>
    <mergeCell ref="F6:F7"/>
    <mergeCell ref="G6:G7"/>
    <mergeCell ref="H6:H7"/>
  </mergeCells>
  <pageMargins left="0.78749999999999998" right="0.51180555555555551" top="1" bottom="1" header="0.5" footer="0.51180555555555551"/>
  <pageSetup paperSize="9" scale="86" firstPageNumber="0" orientation="portrait" horizontalDpi="300" verticalDpi="300" r:id="rId1"/>
  <headerFooter alignWithMargins="0">
    <oddHeader>&amp;C&amp;"Times New Roman,Обычный"&amp;16 26</oddHeader>
  </headerFooter>
  <colBreaks count="1" manualBreakCount="1">
    <brk id="8"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5536"/>
  <sheetViews>
    <sheetView view="pageBreakPreview" zoomScale="91" zoomScaleNormal="118" zoomScaleSheetLayoutView="91" workbookViewId="0">
      <selection activeCell="F41" sqref="F41"/>
    </sheetView>
  </sheetViews>
  <sheetFormatPr defaultColWidth="7.625" defaultRowHeight="14.65" customHeight="1" x14ac:dyDescent="0.2"/>
  <cols>
    <col min="1" max="1" width="32.75" style="242" customWidth="1"/>
    <col min="2" max="2" width="6.5" style="242" customWidth="1"/>
    <col min="3" max="3" width="9.25" style="242" customWidth="1"/>
    <col min="4" max="4" width="9.75" style="242" customWidth="1"/>
    <col min="5" max="5" width="9.5" style="263" customWidth="1"/>
    <col min="6" max="6" width="11.125" style="263" customWidth="1"/>
    <col min="7" max="256" width="7.625" style="242"/>
    <col min="257" max="257" width="32.75" style="242" customWidth="1"/>
    <col min="258" max="258" width="6.5" style="242" customWidth="1"/>
    <col min="259" max="259" width="9.25" style="242" customWidth="1"/>
    <col min="260" max="260" width="9.75" style="242" customWidth="1"/>
    <col min="261" max="261" width="9.5" style="242" customWidth="1"/>
    <col min="262" max="262" width="11.125" style="242" customWidth="1"/>
    <col min="263" max="512" width="7.625" style="242"/>
    <col min="513" max="513" width="32.75" style="242" customWidth="1"/>
    <col min="514" max="514" width="6.5" style="242" customWidth="1"/>
    <col min="515" max="515" width="9.25" style="242" customWidth="1"/>
    <col min="516" max="516" width="9.75" style="242" customWidth="1"/>
    <col min="517" max="517" width="9.5" style="242" customWidth="1"/>
    <col min="518" max="518" width="11.125" style="242" customWidth="1"/>
    <col min="519" max="768" width="7.625" style="242"/>
    <col min="769" max="769" width="32.75" style="242" customWidth="1"/>
    <col min="770" max="770" width="6.5" style="242" customWidth="1"/>
    <col min="771" max="771" width="9.25" style="242" customWidth="1"/>
    <col min="772" max="772" width="9.75" style="242" customWidth="1"/>
    <col min="773" max="773" width="9.5" style="242" customWidth="1"/>
    <col min="774" max="774" width="11.125" style="242" customWidth="1"/>
    <col min="775" max="1024" width="7.625" style="242"/>
    <col min="1025" max="1025" width="32.75" style="242" customWidth="1"/>
    <col min="1026" max="1026" width="6.5" style="242" customWidth="1"/>
    <col min="1027" max="1027" width="9.25" style="242" customWidth="1"/>
    <col min="1028" max="1028" width="9.75" style="242" customWidth="1"/>
    <col min="1029" max="1029" width="9.5" style="242" customWidth="1"/>
    <col min="1030" max="1030" width="11.125" style="242" customWidth="1"/>
    <col min="1031" max="1280" width="7.625" style="242"/>
    <col min="1281" max="1281" width="32.75" style="242" customWidth="1"/>
    <col min="1282" max="1282" width="6.5" style="242" customWidth="1"/>
    <col min="1283" max="1283" width="9.25" style="242" customWidth="1"/>
    <col min="1284" max="1284" width="9.75" style="242" customWidth="1"/>
    <col min="1285" max="1285" width="9.5" style="242" customWidth="1"/>
    <col min="1286" max="1286" width="11.125" style="242" customWidth="1"/>
    <col min="1287" max="1536" width="7.625" style="242"/>
    <col min="1537" max="1537" width="32.75" style="242" customWidth="1"/>
    <col min="1538" max="1538" width="6.5" style="242" customWidth="1"/>
    <col min="1539" max="1539" width="9.25" style="242" customWidth="1"/>
    <col min="1540" max="1540" width="9.75" style="242" customWidth="1"/>
    <col min="1541" max="1541" width="9.5" style="242" customWidth="1"/>
    <col min="1542" max="1542" width="11.125" style="242" customWidth="1"/>
    <col min="1543" max="1792" width="7.625" style="242"/>
    <col min="1793" max="1793" width="32.75" style="242" customWidth="1"/>
    <col min="1794" max="1794" width="6.5" style="242" customWidth="1"/>
    <col min="1795" max="1795" width="9.25" style="242" customWidth="1"/>
    <col min="1796" max="1796" width="9.75" style="242" customWidth="1"/>
    <col min="1797" max="1797" width="9.5" style="242" customWidth="1"/>
    <col min="1798" max="1798" width="11.125" style="242" customWidth="1"/>
    <col min="1799" max="2048" width="7.625" style="242"/>
    <col min="2049" max="2049" width="32.75" style="242" customWidth="1"/>
    <col min="2050" max="2050" width="6.5" style="242" customWidth="1"/>
    <col min="2051" max="2051" width="9.25" style="242" customWidth="1"/>
    <col min="2052" max="2052" width="9.75" style="242" customWidth="1"/>
    <col min="2053" max="2053" width="9.5" style="242" customWidth="1"/>
    <col min="2054" max="2054" width="11.125" style="242" customWidth="1"/>
    <col min="2055" max="2304" width="7.625" style="242"/>
    <col min="2305" max="2305" width="32.75" style="242" customWidth="1"/>
    <col min="2306" max="2306" width="6.5" style="242" customWidth="1"/>
    <col min="2307" max="2307" width="9.25" style="242" customWidth="1"/>
    <col min="2308" max="2308" width="9.75" style="242" customWidth="1"/>
    <col min="2309" max="2309" width="9.5" style="242" customWidth="1"/>
    <col min="2310" max="2310" width="11.125" style="242" customWidth="1"/>
    <col min="2311" max="2560" width="7.625" style="242"/>
    <col min="2561" max="2561" width="32.75" style="242" customWidth="1"/>
    <col min="2562" max="2562" width="6.5" style="242" customWidth="1"/>
    <col min="2563" max="2563" width="9.25" style="242" customWidth="1"/>
    <col min="2564" max="2564" width="9.75" style="242" customWidth="1"/>
    <col min="2565" max="2565" width="9.5" style="242" customWidth="1"/>
    <col min="2566" max="2566" width="11.125" style="242" customWidth="1"/>
    <col min="2567" max="2816" width="7.625" style="242"/>
    <col min="2817" max="2817" width="32.75" style="242" customWidth="1"/>
    <col min="2818" max="2818" width="6.5" style="242" customWidth="1"/>
    <col min="2819" max="2819" width="9.25" style="242" customWidth="1"/>
    <col min="2820" max="2820" width="9.75" style="242" customWidth="1"/>
    <col min="2821" max="2821" width="9.5" style="242" customWidth="1"/>
    <col min="2822" max="2822" width="11.125" style="242" customWidth="1"/>
    <col min="2823" max="3072" width="7.625" style="242"/>
    <col min="3073" max="3073" width="32.75" style="242" customWidth="1"/>
    <col min="3074" max="3074" width="6.5" style="242" customWidth="1"/>
    <col min="3075" max="3075" width="9.25" style="242" customWidth="1"/>
    <col min="3076" max="3076" width="9.75" style="242" customWidth="1"/>
    <col min="3077" max="3077" width="9.5" style="242" customWidth="1"/>
    <col min="3078" max="3078" width="11.125" style="242" customWidth="1"/>
    <col min="3079" max="3328" width="7.625" style="242"/>
    <col min="3329" max="3329" width="32.75" style="242" customWidth="1"/>
    <col min="3330" max="3330" width="6.5" style="242" customWidth="1"/>
    <col min="3331" max="3331" width="9.25" style="242" customWidth="1"/>
    <col min="3332" max="3332" width="9.75" style="242" customWidth="1"/>
    <col min="3333" max="3333" width="9.5" style="242" customWidth="1"/>
    <col min="3334" max="3334" width="11.125" style="242" customWidth="1"/>
    <col min="3335" max="3584" width="7.625" style="242"/>
    <col min="3585" max="3585" width="32.75" style="242" customWidth="1"/>
    <col min="3586" max="3586" width="6.5" style="242" customWidth="1"/>
    <col min="3587" max="3587" width="9.25" style="242" customWidth="1"/>
    <col min="3588" max="3588" width="9.75" style="242" customWidth="1"/>
    <col min="3589" max="3589" width="9.5" style="242" customWidth="1"/>
    <col min="3590" max="3590" width="11.125" style="242" customWidth="1"/>
    <col min="3591" max="3840" width="7.625" style="242"/>
    <col min="3841" max="3841" width="32.75" style="242" customWidth="1"/>
    <col min="3842" max="3842" width="6.5" style="242" customWidth="1"/>
    <col min="3843" max="3843" width="9.25" style="242" customWidth="1"/>
    <col min="3844" max="3844" width="9.75" style="242" customWidth="1"/>
    <col min="3845" max="3845" width="9.5" style="242" customWidth="1"/>
    <col min="3846" max="3846" width="11.125" style="242" customWidth="1"/>
    <col min="3847" max="4096" width="7.625" style="242"/>
    <col min="4097" max="4097" width="32.75" style="242" customWidth="1"/>
    <col min="4098" max="4098" width="6.5" style="242" customWidth="1"/>
    <col min="4099" max="4099" width="9.25" style="242" customWidth="1"/>
    <col min="4100" max="4100" width="9.75" style="242" customWidth="1"/>
    <col min="4101" max="4101" width="9.5" style="242" customWidth="1"/>
    <col min="4102" max="4102" width="11.125" style="242" customWidth="1"/>
    <col min="4103" max="4352" width="7.625" style="242"/>
    <col min="4353" max="4353" width="32.75" style="242" customWidth="1"/>
    <col min="4354" max="4354" width="6.5" style="242" customWidth="1"/>
    <col min="4355" max="4355" width="9.25" style="242" customWidth="1"/>
    <col min="4356" max="4356" width="9.75" style="242" customWidth="1"/>
    <col min="4357" max="4357" width="9.5" style="242" customWidth="1"/>
    <col min="4358" max="4358" width="11.125" style="242" customWidth="1"/>
    <col min="4359" max="4608" width="7.625" style="242"/>
    <col min="4609" max="4609" width="32.75" style="242" customWidth="1"/>
    <col min="4610" max="4610" width="6.5" style="242" customWidth="1"/>
    <col min="4611" max="4611" width="9.25" style="242" customWidth="1"/>
    <col min="4612" max="4612" width="9.75" style="242" customWidth="1"/>
    <col min="4613" max="4613" width="9.5" style="242" customWidth="1"/>
    <col min="4614" max="4614" width="11.125" style="242" customWidth="1"/>
    <col min="4615" max="4864" width="7.625" style="242"/>
    <col min="4865" max="4865" width="32.75" style="242" customWidth="1"/>
    <col min="4866" max="4866" width="6.5" style="242" customWidth="1"/>
    <col min="4867" max="4867" width="9.25" style="242" customWidth="1"/>
    <col min="4868" max="4868" width="9.75" style="242" customWidth="1"/>
    <col min="4869" max="4869" width="9.5" style="242" customWidth="1"/>
    <col min="4870" max="4870" width="11.125" style="242" customWidth="1"/>
    <col min="4871" max="5120" width="7.625" style="242"/>
    <col min="5121" max="5121" width="32.75" style="242" customWidth="1"/>
    <col min="5122" max="5122" width="6.5" style="242" customWidth="1"/>
    <col min="5123" max="5123" width="9.25" style="242" customWidth="1"/>
    <col min="5124" max="5124" width="9.75" style="242" customWidth="1"/>
    <col min="5125" max="5125" width="9.5" style="242" customWidth="1"/>
    <col min="5126" max="5126" width="11.125" style="242" customWidth="1"/>
    <col min="5127" max="5376" width="7.625" style="242"/>
    <col min="5377" max="5377" width="32.75" style="242" customWidth="1"/>
    <col min="5378" max="5378" width="6.5" style="242" customWidth="1"/>
    <col min="5379" max="5379" width="9.25" style="242" customWidth="1"/>
    <col min="5380" max="5380" width="9.75" style="242" customWidth="1"/>
    <col min="5381" max="5381" width="9.5" style="242" customWidth="1"/>
    <col min="5382" max="5382" width="11.125" style="242" customWidth="1"/>
    <col min="5383" max="5632" width="7.625" style="242"/>
    <col min="5633" max="5633" width="32.75" style="242" customWidth="1"/>
    <col min="5634" max="5634" width="6.5" style="242" customWidth="1"/>
    <col min="5635" max="5635" width="9.25" style="242" customWidth="1"/>
    <col min="5636" max="5636" width="9.75" style="242" customWidth="1"/>
    <col min="5637" max="5637" width="9.5" style="242" customWidth="1"/>
    <col min="5638" max="5638" width="11.125" style="242" customWidth="1"/>
    <col min="5639" max="5888" width="7.625" style="242"/>
    <col min="5889" max="5889" width="32.75" style="242" customWidth="1"/>
    <col min="5890" max="5890" width="6.5" style="242" customWidth="1"/>
    <col min="5891" max="5891" width="9.25" style="242" customWidth="1"/>
    <col min="5892" max="5892" width="9.75" style="242" customWidth="1"/>
    <col min="5893" max="5893" width="9.5" style="242" customWidth="1"/>
    <col min="5894" max="5894" width="11.125" style="242" customWidth="1"/>
    <col min="5895" max="6144" width="7.625" style="242"/>
    <col min="6145" max="6145" width="32.75" style="242" customWidth="1"/>
    <col min="6146" max="6146" width="6.5" style="242" customWidth="1"/>
    <col min="6147" max="6147" width="9.25" style="242" customWidth="1"/>
    <col min="6148" max="6148" width="9.75" style="242" customWidth="1"/>
    <col min="6149" max="6149" width="9.5" style="242" customWidth="1"/>
    <col min="6150" max="6150" width="11.125" style="242" customWidth="1"/>
    <col min="6151" max="6400" width="7.625" style="242"/>
    <col min="6401" max="6401" width="32.75" style="242" customWidth="1"/>
    <col min="6402" max="6402" width="6.5" style="242" customWidth="1"/>
    <col min="6403" max="6403" width="9.25" style="242" customWidth="1"/>
    <col min="6404" max="6404" width="9.75" style="242" customWidth="1"/>
    <col min="6405" max="6405" width="9.5" style="242" customWidth="1"/>
    <col min="6406" max="6406" width="11.125" style="242" customWidth="1"/>
    <col min="6407" max="6656" width="7.625" style="242"/>
    <col min="6657" max="6657" width="32.75" style="242" customWidth="1"/>
    <col min="6658" max="6658" width="6.5" style="242" customWidth="1"/>
    <col min="6659" max="6659" width="9.25" style="242" customWidth="1"/>
    <col min="6660" max="6660" width="9.75" style="242" customWidth="1"/>
    <col min="6661" max="6661" width="9.5" style="242" customWidth="1"/>
    <col min="6662" max="6662" width="11.125" style="242" customWidth="1"/>
    <col min="6663" max="6912" width="7.625" style="242"/>
    <col min="6913" max="6913" width="32.75" style="242" customWidth="1"/>
    <col min="6914" max="6914" width="6.5" style="242" customWidth="1"/>
    <col min="6915" max="6915" width="9.25" style="242" customWidth="1"/>
    <col min="6916" max="6916" width="9.75" style="242" customWidth="1"/>
    <col min="6917" max="6917" width="9.5" style="242" customWidth="1"/>
    <col min="6918" max="6918" width="11.125" style="242" customWidth="1"/>
    <col min="6919" max="7168" width="7.625" style="242"/>
    <col min="7169" max="7169" width="32.75" style="242" customWidth="1"/>
    <col min="7170" max="7170" width="6.5" style="242" customWidth="1"/>
    <col min="7171" max="7171" width="9.25" style="242" customWidth="1"/>
    <col min="7172" max="7172" width="9.75" style="242" customWidth="1"/>
    <col min="7173" max="7173" width="9.5" style="242" customWidth="1"/>
    <col min="7174" max="7174" width="11.125" style="242" customWidth="1"/>
    <col min="7175" max="7424" width="7.625" style="242"/>
    <col min="7425" max="7425" width="32.75" style="242" customWidth="1"/>
    <col min="7426" max="7426" width="6.5" style="242" customWidth="1"/>
    <col min="7427" max="7427" width="9.25" style="242" customWidth="1"/>
    <col min="7428" max="7428" width="9.75" style="242" customWidth="1"/>
    <col min="7429" max="7429" width="9.5" style="242" customWidth="1"/>
    <col min="7430" max="7430" width="11.125" style="242" customWidth="1"/>
    <col min="7431" max="7680" width="7.625" style="242"/>
    <col min="7681" max="7681" width="32.75" style="242" customWidth="1"/>
    <col min="7682" max="7682" width="6.5" style="242" customWidth="1"/>
    <col min="7683" max="7683" width="9.25" style="242" customWidth="1"/>
    <col min="7684" max="7684" width="9.75" style="242" customWidth="1"/>
    <col min="7685" max="7685" width="9.5" style="242" customWidth="1"/>
    <col min="7686" max="7686" width="11.125" style="242" customWidth="1"/>
    <col min="7687" max="7936" width="7.625" style="242"/>
    <col min="7937" max="7937" width="32.75" style="242" customWidth="1"/>
    <col min="7938" max="7938" width="6.5" style="242" customWidth="1"/>
    <col min="7939" max="7939" width="9.25" style="242" customWidth="1"/>
    <col min="7940" max="7940" width="9.75" style="242" customWidth="1"/>
    <col min="7941" max="7941" width="9.5" style="242" customWidth="1"/>
    <col min="7942" max="7942" width="11.125" style="242" customWidth="1"/>
    <col min="7943" max="8192" width="7.625" style="242"/>
    <col min="8193" max="8193" width="32.75" style="242" customWidth="1"/>
    <col min="8194" max="8194" width="6.5" style="242" customWidth="1"/>
    <col min="8195" max="8195" width="9.25" style="242" customWidth="1"/>
    <col min="8196" max="8196" width="9.75" style="242" customWidth="1"/>
    <col min="8197" max="8197" width="9.5" style="242" customWidth="1"/>
    <col min="8198" max="8198" width="11.125" style="242" customWidth="1"/>
    <col min="8199" max="8448" width="7.625" style="242"/>
    <col min="8449" max="8449" width="32.75" style="242" customWidth="1"/>
    <col min="8450" max="8450" width="6.5" style="242" customWidth="1"/>
    <col min="8451" max="8451" width="9.25" style="242" customWidth="1"/>
    <col min="8452" max="8452" width="9.75" style="242" customWidth="1"/>
    <col min="8453" max="8453" width="9.5" style="242" customWidth="1"/>
    <col min="8454" max="8454" width="11.125" style="242" customWidth="1"/>
    <col min="8455" max="8704" width="7.625" style="242"/>
    <col min="8705" max="8705" width="32.75" style="242" customWidth="1"/>
    <col min="8706" max="8706" width="6.5" style="242" customWidth="1"/>
    <col min="8707" max="8707" width="9.25" style="242" customWidth="1"/>
    <col min="8708" max="8708" width="9.75" style="242" customWidth="1"/>
    <col min="8709" max="8709" width="9.5" style="242" customWidth="1"/>
    <col min="8710" max="8710" width="11.125" style="242" customWidth="1"/>
    <col min="8711" max="8960" width="7.625" style="242"/>
    <col min="8961" max="8961" width="32.75" style="242" customWidth="1"/>
    <col min="8962" max="8962" width="6.5" style="242" customWidth="1"/>
    <col min="8963" max="8963" width="9.25" style="242" customWidth="1"/>
    <col min="8964" max="8964" width="9.75" style="242" customWidth="1"/>
    <col min="8965" max="8965" width="9.5" style="242" customWidth="1"/>
    <col min="8966" max="8966" width="11.125" style="242" customWidth="1"/>
    <col min="8967" max="9216" width="7.625" style="242"/>
    <col min="9217" max="9217" width="32.75" style="242" customWidth="1"/>
    <col min="9218" max="9218" width="6.5" style="242" customWidth="1"/>
    <col min="9219" max="9219" width="9.25" style="242" customWidth="1"/>
    <col min="9220" max="9220" width="9.75" style="242" customWidth="1"/>
    <col min="9221" max="9221" width="9.5" style="242" customWidth="1"/>
    <col min="9222" max="9222" width="11.125" style="242" customWidth="1"/>
    <col min="9223" max="9472" width="7.625" style="242"/>
    <col min="9473" max="9473" width="32.75" style="242" customWidth="1"/>
    <col min="9474" max="9474" width="6.5" style="242" customWidth="1"/>
    <col min="9475" max="9475" width="9.25" style="242" customWidth="1"/>
    <col min="9476" max="9476" width="9.75" style="242" customWidth="1"/>
    <col min="9477" max="9477" width="9.5" style="242" customWidth="1"/>
    <col min="9478" max="9478" width="11.125" style="242" customWidth="1"/>
    <col min="9479" max="9728" width="7.625" style="242"/>
    <col min="9729" max="9729" width="32.75" style="242" customWidth="1"/>
    <col min="9730" max="9730" width="6.5" style="242" customWidth="1"/>
    <col min="9731" max="9731" width="9.25" style="242" customWidth="1"/>
    <col min="9732" max="9732" width="9.75" style="242" customWidth="1"/>
    <col min="9733" max="9733" width="9.5" style="242" customWidth="1"/>
    <col min="9734" max="9734" width="11.125" style="242" customWidth="1"/>
    <col min="9735" max="9984" width="7.625" style="242"/>
    <col min="9985" max="9985" width="32.75" style="242" customWidth="1"/>
    <col min="9986" max="9986" width="6.5" style="242" customWidth="1"/>
    <col min="9987" max="9987" width="9.25" style="242" customWidth="1"/>
    <col min="9988" max="9988" width="9.75" style="242" customWidth="1"/>
    <col min="9989" max="9989" width="9.5" style="242" customWidth="1"/>
    <col min="9990" max="9990" width="11.125" style="242" customWidth="1"/>
    <col min="9991" max="10240" width="7.625" style="242"/>
    <col min="10241" max="10241" width="32.75" style="242" customWidth="1"/>
    <col min="10242" max="10242" width="6.5" style="242" customWidth="1"/>
    <col min="10243" max="10243" width="9.25" style="242" customWidth="1"/>
    <col min="10244" max="10244" width="9.75" style="242" customWidth="1"/>
    <col min="10245" max="10245" width="9.5" style="242" customWidth="1"/>
    <col min="10246" max="10246" width="11.125" style="242" customWidth="1"/>
    <col min="10247" max="10496" width="7.625" style="242"/>
    <col min="10497" max="10497" width="32.75" style="242" customWidth="1"/>
    <col min="10498" max="10498" width="6.5" style="242" customWidth="1"/>
    <col min="10499" max="10499" width="9.25" style="242" customWidth="1"/>
    <col min="10500" max="10500" width="9.75" style="242" customWidth="1"/>
    <col min="10501" max="10501" width="9.5" style="242" customWidth="1"/>
    <col min="10502" max="10502" width="11.125" style="242" customWidth="1"/>
    <col min="10503" max="10752" width="7.625" style="242"/>
    <col min="10753" max="10753" width="32.75" style="242" customWidth="1"/>
    <col min="10754" max="10754" width="6.5" style="242" customWidth="1"/>
    <col min="10755" max="10755" width="9.25" style="242" customWidth="1"/>
    <col min="10756" max="10756" width="9.75" style="242" customWidth="1"/>
    <col min="10757" max="10757" width="9.5" style="242" customWidth="1"/>
    <col min="10758" max="10758" width="11.125" style="242" customWidth="1"/>
    <col min="10759" max="11008" width="7.625" style="242"/>
    <col min="11009" max="11009" width="32.75" style="242" customWidth="1"/>
    <col min="11010" max="11010" width="6.5" style="242" customWidth="1"/>
    <col min="11011" max="11011" width="9.25" style="242" customWidth="1"/>
    <col min="11012" max="11012" width="9.75" style="242" customWidth="1"/>
    <col min="11013" max="11013" width="9.5" style="242" customWidth="1"/>
    <col min="11014" max="11014" width="11.125" style="242" customWidth="1"/>
    <col min="11015" max="11264" width="7.625" style="242"/>
    <col min="11265" max="11265" width="32.75" style="242" customWidth="1"/>
    <col min="11266" max="11266" width="6.5" style="242" customWidth="1"/>
    <col min="11267" max="11267" width="9.25" style="242" customWidth="1"/>
    <col min="11268" max="11268" width="9.75" style="242" customWidth="1"/>
    <col min="11269" max="11269" width="9.5" style="242" customWidth="1"/>
    <col min="11270" max="11270" width="11.125" style="242" customWidth="1"/>
    <col min="11271" max="11520" width="7.625" style="242"/>
    <col min="11521" max="11521" width="32.75" style="242" customWidth="1"/>
    <col min="11522" max="11522" width="6.5" style="242" customWidth="1"/>
    <col min="11523" max="11523" width="9.25" style="242" customWidth="1"/>
    <col min="11524" max="11524" width="9.75" style="242" customWidth="1"/>
    <col min="11525" max="11525" width="9.5" style="242" customWidth="1"/>
    <col min="11526" max="11526" width="11.125" style="242" customWidth="1"/>
    <col min="11527" max="11776" width="7.625" style="242"/>
    <col min="11777" max="11777" width="32.75" style="242" customWidth="1"/>
    <col min="11778" max="11778" width="6.5" style="242" customWidth="1"/>
    <col min="11779" max="11779" width="9.25" style="242" customWidth="1"/>
    <col min="11780" max="11780" width="9.75" style="242" customWidth="1"/>
    <col min="11781" max="11781" width="9.5" style="242" customWidth="1"/>
    <col min="11782" max="11782" width="11.125" style="242" customWidth="1"/>
    <col min="11783" max="12032" width="7.625" style="242"/>
    <col min="12033" max="12033" width="32.75" style="242" customWidth="1"/>
    <col min="12034" max="12034" width="6.5" style="242" customWidth="1"/>
    <col min="12035" max="12035" width="9.25" style="242" customWidth="1"/>
    <col min="12036" max="12036" width="9.75" style="242" customWidth="1"/>
    <col min="12037" max="12037" width="9.5" style="242" customWidth="1"/>
    <col min="12038" max="12038" width="11.125" style="242" customWidth="1"/>
    <col min="12039" max="12288" width="7.625" style="242"/>
    <col min="12289" max="12289" width="32.75" style="242" customWidth="1"/>
    <col min="12290" max="12290" width="6.5" style="242" customWidth="1"/>
    <col min="12291" max="12291" width="9.25" style="242" customWidth="1"/>
    <col min="12292" max="12292" width="9.75" style="242" customWidth="1"/>
    <col min="12293" max="12293" width="9.5" style="242" customWidth="1"/>
    <col min="12294" max="12294" width="11.125" style="242" customWidth="1"/>
    <col min="12295" max="12544" width="7.625" style="242"/>
    <col min="12545" max="12545" width="32.75" style="242" customWidth="1"/>
    <col min="12546" max="12546" width="6.5" style="242" customWidth="1"/>
    <col min="12547" max="12547" width="9.25" style="242" customWidth="1"/>
    <col min="12548" max="12548" width="9.75" style="242" customWidth="1"/>
    <col min="12549" max="12549" width="9.5" style="242" customWidth="1"/>
    <col min="12550" max="12550" width="11.125" style="242" customWidth="1"/>
    <col min="12551" max="12800" width="7.625" style="242"/>
    <col min="12801" max="12801" width="32.75" style="242" customWidth="1"/>
    <col min="12802" max="12802" width="6.5" style="242" customWidth="1"/>
    <col min="12803" max="12803" width="9.25" style="242" customWidth="1"/>
    <col min="12804" max="12804" width="9.75" style="242" customWidth="1"/>
    <col min="12805" max="12805" width="9.5" style="242" customWidth="1"/>
    <col min="12806" max="12806" width="11.125" style="242" customWidth="1"/>
    <col min="12807" max="13056" width="7.625" style="242"/>
    <col min="13057" max="13057" width="32.75" style="242" customWidth="1"/>
    <col min="13058" max="13058" width="6.5" style="242" customWidth="1"/>
    <col min="13059" max="13059" width="9.25" style="242" customWidth="1"/>
    <col min="13060" max="13060" width="9.75" style="242" customWidth="1"/>
    <col min="13061" max="13061" width="9.5" style="242" customWidth="1"/>
    <col min="13062" max="13062" width="11.125" style="242" customWidth="1"/>
    <col min="13063" max="13312" width="7.625" style="242"/>
    <col min="13313" max="13313" width="32.75" style="242" customWidth="1"/>
    <col min="13314" max="13314" width="6.5" style="242" customWidth="1"/>
    <col min="13315" max="13315" width="9.25" style="242" customWidth="1"/>
    <col min="13316" max="13316" width="9.75" style="242" customWidth="1"/>
    <col min="13317" max="13317" width="9.5" style="242" customWidth="1"/>
    <col min="13318" max="13318" width="11.125" style="242" customWidth="1"/>
    <col min="13319" max="13568" width="7.625" style="242"/>
    <col min="13569" max="13569" width="32.75" style="242" customWidth="1"/>
    <col min="13570" max="13570" width="6.5" style="242" customWidth="1"/>
    <col min="13571" max="13571" width="9.25" style="242" customWidth="1"/>
    <col min="13572" max="13572" width="9.75" style="242" customWidth="1"/>
    <col min="13573" max="13573" width="9.5" style="242" customWidth="1"/>
    <col min="13574" max="13574" width="11.125" style="242" customWidth="1"/>
    <col min="13575" max="13824" width="7.625" style="242"/>
    <col min="13825" max="13825" width="32.75" style="242" customWidth="1"/>
    <col min="13826" max="13826" width="6.5" style="242" customWidth="1"/>
    <col min="13827" max="13827" width="9.25" style="242" customWidth="1"/>
    <col min="13828" max="13828" width="9.75" style="242" customWidth="1"/>
    <col min="13829" max="13829" width="9.5" style="242" customWidth="1"/>
    <col min="13830" max="13830" width="11.125" style="242" customWidth="1"/>
    <col min="13831" max="14080" width="7.625" style="242"/>
    <col min="14081" max="14081" width="32.75" style="242" customWidth="1"/>
    <col min="14082" max="14082" width="6.5" style="242" customWidth="1"/>
    <col min="14083" max="14083" width="9.25" style="242" customWidth="1"/>
    <col min="14084" max="14084" width="9.75" style="242" customWidth="1"/>
    <col min="14085" max="14085" width="9.5" style="242" customWidth="1"/>
    <col min="14086" max="14086" width="11.125" style="242" customWidth="1"/>
    <col min="14087" max="14336" width="7.625" style="242"/>
    <col min="14337" max="14337" width="32.75" style="242" customWidth="1"/>
    <col min="14338" max="14338" width="6.5" style="242" customWidth="1"/>
    <col min="14339" max="14339" width="9.25" style="242" customWidth="1"/>
    <col min="14340" max="14340" width="9.75" style="242" customWidth="1"/>
    <col min="14341" max="14341" width="9.5" style="242" customWidth="1"/>
    <col min="14342" max="14342" width="11.125" style="242" customWidth="1"/>
    <col min="14343" max="14592" width="7.625" style="242"/>
    <col min="14593" max="14593" width="32.75" style="242" customWidth="1"/>
    <col min="14594" max="14594" width="6.5" style="242" customWidth="1"/>
    <col min="14595" max="14595" width="9.25" style="242" customWidth="1"/>
    <col min="14596" max="14596" width="9.75" style="242" customWidth="1"/>
    <col min="14597" max="14597" width="9.5" style="242" customWidth="1"/>
    <col min="14598" max="14598" width="11.125" style="242" customWidth="1"/>
    <col min="14599" max="14848" width="7.625" style="242"/>
    <col min="14849" max="14849" width="32.75" style="242" customWidth="1"/>
    <col min="14850" max="14850" width="6.5" style="242" customWidth="1"/>
    <col min="14851" max="14851" width="9.25" style="242" customWidth="1"/>
    <col min="14852" max="14852" width="9.75" style="242" customWidth="1"/>
    <col min="14853" max="14853" width="9.5" style="242" customWidth="1"/>
    <col min="14854" max="14854" width="11.125" style="242" customWidth="1"/>
    <col min="14855" max="15104" width="7.625" style="242"/>
    <col min="15105" max="15105" width="32.75" style="242" customWidth="1"/>
    <col min="15106" max="15106" width="6.5" style="242" customWidth="1"/>
    <col min="15107" max="15107" width="9.25" style="242" customWidth="1"/>
    <col min="15108" max="15108" width="9.75" style="242" customWidth="1"/>
    <col min="15109" max="15109" width="9.5" style="242" customWidth="1"/>
    <col min="15110" max="15110" width="11.125" style="242" customWidth="1"/>
    <col min="15111" max="15360" width="7.625" style="242"/>
    <col min="15361" max="15361" width="32.75" style="242" customWidth="1"/>
    <col min="15362" max="15362" width="6.5" style="242" customWidth="1"/>
    <col min="15363" max="15363" width="9.25" style="242" customWidth="1"/>
    <col min="15364" max="15364" width="9.75" style="242" customWidth="1"/>
    <col min="15365" max="15365" width="9.5" style="242" customWidth="1"/>
    <col min="15366" max="15366" width="11.125" style="242" customWidth="1"/>
    <col min="15367" max="15616" width="7.625" style="242"/>
    <col min="15617" max="15617" width="32.75" style="242" customWidth="1"/>
    <col min="15618" max="15618" width="6.5" style="242" customWidth="1"/>
    <col min="15619" max="15619" width="9.25" style="242" customWidth="1"/>
    <col min="15620" max="15620" width="9.75" style="242" customWidth="1"/>
    <col min="15621" max="15621" width="9.5" style="242" customWidth="1"/>
    <col min="15622" max="15622" width="11.125" style="242" customWidth="1"/>
    <col min="15623" max="15872" width="7.625" style="242"/>
    <col min="15873" max="15873" width="32.75" style="242" customWidth="1"/>
    <col min="15874" max="15874" width="6.5" style="242" customWidth="1"/>
    <col min="15875" max="15875" width="9.25" style="242" customWidth="1"/>
    <col min="15876" max="15876" width="9.75" style="242" customWidth="1"/>
    <col min="15877" max="15877" width="9.5" style="242" customWidth="1"/>
    <col min="15878" max="15878" width="11.125" style="242" customWidth="1"/>
    <col min="15879" max="16128" width="7.625" style="242"/>
    <col min="16129" max="16129" width="32.75" style="242" customWidth="1"/>
    <col min="16130" max="16130" width="6.5" style="242" customWidth="1"/>
    <col min="16131" max="16131" width="9.25" style="242" customWidth="1"/>
    <col min="16132" max="16132" width="9.75" style="242" customWidth="1"/>
    <col min="16133" max="16133" width="9.5" style="242" customWidth="1"/>
    <col min="16134" max="16134" width="11.125" style="242" customWidth="1"/>
    <col min="16135" max="16384" width="7.625" style="242"/>
  </cols>
  <sheetData>
    <row r="1" spans="1:8" ht="17.100000000000001" customHeight="1" x14ac:dyDescent="0.25">
      <c r="A1" s="458" t="s">
        <v>744</v>
      </c>
      <c r="B1" s="458"/>
      <c r="C1" s="458"/>
      <c r="D1" s="458"/>
      <c r="E1" s="458"/>
      <c r="F1" s="458"/>
      <c r="G1" s="241"/>
    </row>
    <row r="2" spans="1:8" ht="48.75" customHeight="1" x14ac:dyDescent="0.2">
      <c r="A2" s="243"/>
      <c r="B2" s="244" t="s">
        <v>26</v>
      </c>
      <c r="C2" s="244" t="s">
        <v>745</v>
      </c>
      <c r="D2" s="244" t="s">
        <v>28</v>
      </c>
      <c r="E2" s="245" t="s">
        <v>746</v>
      </c>
      <c r="F2" s="245" t="s">
        <v>747</v>
      </c>
      <c r="H2" s="246"/>
    </row>
    <row r="3" spans="1:8" ht="14.65" customHeight="1" x14ac:dyDescent="0.2">
      <c r="A3" s="247" t="s">
        <v>748</v>
      </c>
      <c r="B3" s="248"/>
      <c r="C3" s="249"/>
      <c r="D3" s="249"/>
      <c r="E3" s="250"/>
      <c r="F3" s="250"/>
    </row>
    <row r="4" spans="1:8" ht="14.65" customHeight="1" x14ac:dyDescent="0.25">
      <c r="A4" s="251" t="s">
        <v>749</v>
      </c>
      <c r="B4" s="252">
        <v>1018</v>
      </c>
      <c r="C4" s="253">
        <f>C5+C6+C7+C8+C9+C10+C11</f>
        <v>20403</v>
      </c>
      <c r="D4" s="253">
        <f>D5+D6+D7+D8+D9+D10+D11</f>
        <v>16613</v>
      </c>
      <c r="E4" s="254">
        <f>E5+E6+E7+E8+E9+E10+E11</f>
        <v>18120</v>
      </c>
      <c r="F4" s="254">
        <f>F5+F6+F7+F8+F9+F10+F11</f>
        <v>19006</v>
      </c>
    </row>
    <row r="5" spans="1:8" ht="14.65" customHeight="1" x14ac:dyDescent="0.2">
      <c r="A5" s="249" t="s">
        <v>750</v>
      </c>
      <c r="B5" s="243"/>
      <c r="C5" s="255">
        <v>7248.7</v>
      </c>
      <c r="D5" s="256">
        <v>7386</v>
      </c>
      <c r="E5" s="256">
        <v>8100</v>
      </c>
      <c r="F5" s="256">
        <v>9000</v>
      </c>
    </row>
    <row r="6" spans="1:8" ht="14.65" customHeight="1" x14ac:dyDescent="0.2">
      <c r="A6" s="249" t="s">
        <v>751</v>
      </c>
      <c r="B6" s="243"/>
      <c r="C6" s="255">
        <v>3734.8</v>
      </c>
      <c r="D6" s="256">
        <v>3573</v>
      </c>
      <c r="E6" s="256">
        <v>3700</v>
      </c>
      <c r="F6" s="256">
        <v>3700</v>
      </c>
    </row>
    <row r="7" spans="1:8" ht="14.65" customHeight="1" x14ac:dyDescent="0.2">
      <c r="A7" s="249" t="s">
        <v>752</v>
      </c>
      <c r="B7" s="243"/>
      <c r="C7" s="255">
        <v>873.1</v>
      </c>
      <c r="D7" s="255">
        <v>860</v>
      </c>
      <c r="E7" s="256">
        <v>1618</v>
      </c>
      <c r="F7" s="256">
        <v>900</v>
      </c>
    </row>
    <row r="8" spans="1:8" ht="14.65" customHeight="1" x14ac:dyDescent="0.2">
      <c r="A8" s="249" t="s">
        <v>753</v>
      </c>
      <c r="B8" s="243"/>
      <c r="C8" s="255">
        <v>144.4</v>
      </c>
      <c r="D8" s="255">
        <v>94</v>
      </c>
      <c r="E8" s="256">
        <v>332</v>
      </c>
      <c r="F8" s="256">
        <v>335</v>
      </c>
    </row>
    <row r="9" spans="1:8" ht="14.65" customHeight="1" x14ac:dyDescent="0.2">
      <c r="A9" s="249" t="s">
        <v>754</v>
      </c>
      <c r="B9" s="243"/>
      <c r="C9" s="256">
        <v>362</v>
      </c>
      <c r="D9" s="255">
        <v>300</v>
      </c>
      <c r="E9" s="256">
        <v>270</v>
      </c>
      <c r="F9" s="256">
        <v>300</v>
      </c>
    </row>
    <row r="10" spans="1:8" ht="14.65" customHeight="1" x14ac:dyDescent="0.2">
      <c r="A10" s="249" t="s">
        <v>755</v>
      </c>
      <c r="B10" s="243"/>
      <c r="C10" s="256">
        <v>663</v>
      </c>
      <c r="D10" s="255">
        <v>400</v>
      </c>
      <c r="E10" s="256">
        <v>500</v>
      </c>
      <c r="F10" s="256">
        <v>771</v>
      </c>
    </row>
    <row r="11" spans="1:8" ht="14.65" customHeight="1" x14ac:dyDescent="0.2">
      <c r="A11" s="249" t="s">
        <v>756</v>
      </c>
      <c r="B11" s="243"/>
      <c r="C11" s="255">
        <v>7377</v>
      </c>
      <c r="D11" s="255">
        <v>4000</v>
      </c>
      <c r="E11" s="256">
        <v>3600</v>
      </c>
      <c r="F11" s="256">
        <v>4000</v>
      </c>
    </row>
    <row r="12" spans="1:8" ht="14.65" customHeight="1" x14ac:dyDescent="0.2">
      <c r="A12" s="248" t="s">
        <v>757</v>
      </c>
      <c r="B12" s="252">
        <v>1030</v>
      </c>
      <c r="C12" s="254">
        <f>SUM(C13:C17)</f>
        <v>21686</v>
      </c>
      <c r="D12" s="253">
        <f>SUM(D13:D17)</f>
        <v>8339</v>
      </c>
      <c r="E12" s="254">
        <f>SUM(E13:E17)</f>
        <v>35780</v>
      </c>
      <c r="F12" s="254">
        <f>SUM(F13:F17)</f>
        <v>42337.4</v>
      </c>
    </row>
    <row r="13" spans="1:8" ht="14.65" customHeight="1" x14ac:dyDescent="0.2">
      <c r="A13" s="249" t="s">
        <v>758</v>
      </c>
      <c r="B13" s="243"/>
      <c r="C13" s="255">
        <v>20879</v>
      </c>
      <c r="D13" s="255">
        <v>7889</v>
      </c>
      <c r="E13" s="256">
        <v>34925</v>
      </c>
      <c r="F13" s="256">
        <v>41487.4</v>
      </c>
    </row>
    <row r="14" spans="1:8" ht="14.65" customHeight="1" x14ac:dyDescent="0.2">
      <c r="A14" s="249" t="s">
        <v>759</v>
      </c>
      <c r="B14" s="243"/>
      <c r="C14" s="255">
        <v>37</v>
      </c>
      <c r="D14" s="255">
        <v>40</v>
      </c>
      <c r="E14" s="256">
        <v>40</v>
      </c>
      <c r="F14" s="256">
        <v>40</v>
      </c>
    </row>
    <row r="15" spans="1:8" ht="14.65" customHeight="1" x14ac:dyDescent="0.2">
      <c r="A15" s="249" t="s">
        <v>760</v>
      </c>
      <c r="B15" s="243"/>
      <c r="C15" s="255">
        <v>55</v>
      </c>
      <c r="D15" s="255">
        <v>60</v>
      </c>
      <c r="E15" s="256">
        <v>50</v>
      </c>
      <c r="F15" s="256">
        <v>60</v>
      </c>
    </row>
    <row r="16" spans="1:8" ht="14.65" customHeight="1" x14ac:dyDescent="0.2">
      <c r="A16" s="249" t="s">
        <v>761</v>
      </c>
      <c r="B16" s="243"/>
      <c r="C16" s="255">
        <v>57</v>
      </c>
      <c r="D16" s="255">
        <v>50</v>
      </c>
      <c r="E16" s="256">
        <v>65</v>
      </c>
      <c r="F16" s="256">
        <v>50</v>
      </c>
    </row>
    <row r="17" spans="1:6" ht="14.65" customHeight="1" x14ac:dyDescent="0.2">
      <c r="A17" s="249" t="s">
        <v>762</v>
      </c>
      <c r="B17" s="243"/>
      <c r="C17" s="255">
        <v>658</v>
      </c>
      <c r="D17" s="255">
        <v>300</v>
      </c>
      <c r="E17" s="256">
        <v>700</v>
      </c>
      <c r="F17" s="256">
        <v>700</v>
      </c>
    </row>
    <row r="18" spans="1:6" ht="14.65" customHeight="1" x14ac:dyDescent="0.2">
      <c r="A18" s="248" t="s">
        <v>763</v>
      </c>
      <c r="B18" s="252">
        <v>1076</v>
      </c>
      <c r="C18" s="254">
        <f>C19+C20+C21+C22+C23+C24</f>
        <v>2582.3000000000002</v>
      </c>
      <c r="D18" s="253">
        <f>D19+D20+D21+D22+D23+D24</f>
        <v>2812</v>
      </c>
      <c r="E18" s="254">
        <f>E19+E20+E21+E22+E23+E24</f>
        <v>3344</v>
      </c>
      <c r="F18" s="254">
        <f>F19+F20+F21+F22+F23+F24</f>
        <v>2300</v>
      </c>
    </row>
    <row r="19" spans="1:6" ht="14.65" customHeight="1" x14ac:dyDescent="0.2">
      <c r="A19" s="249" t="s">
        <v>764</v>
      </c>
      <c r="B19" s="243"/>
      <c r="C19" s="255">
        <v>830</v>
      </c>
      <c r="D19" s="255">
        <v>1122</v>
      </c>
      <c r="E19" s="256">
        <v>1300</v>
      </c>
      <c r="F19" s="256">
        <v>1765</v>
      </c>
    </row>
    <row r="20" spans="1:6" ht="14.65" customHeight="1" x14ac:dyDescent="0.2">
      <c r="A20" s="249" t="s">
        <v>765</v>
      </c>
      <c r="B20" s="243"/>
      <c r="C20" s="255">
        <v>1293</v>
      </c>
      <c r="D20" s="255">
        <v>1200</v>
      </c>
      <c r="E20" s="256">
        <v>1600</v>
      </c>
      <c r="F20" s="256">
        <v>0</v>
      </c>
    </row>
    <row r="21" spans="1:6" ht="14.65" customHeight="1" x14ac:dyDescent="0.2">
      <c r="A21" s="249" t="s">
        <v>766</v>
      </c>
      <c r="B21" s="243"/>
      <c r="C21" s="255">
        <v>127.1</v>
      </c>
      <c r="D21" s="255">
        <v>240</v>
      </c>
      <c r="E21" s="256">
        <v>200</v>
      </c>
      <c r="F21" s="256">
        <v>240</v>
      </c>
    </row>
    <row r="22" spans="1:6" ht="14.65" customHeight="1" x14ac:dyDescent="0.2">
      <c r="A22" s="249" t="s">
        <v>767</v>
      </c>
      <c r="B22" s="243"/>
      <c r="C22" s="255">
        <v>44.1</v>
      </c>
      <c r="D22" s="255"/>
      <c r="E22" s="256">
        <v>20</v>
      </c>
      <c r="F22" s="256">
        <v>20</v>
      </c>
    </row>
    <row r="23" spans="1:6" ht="14.65" customHeight="1" x14ac:dyDescent="0.2">
      <c r="A23" s="249" t="s">
        <v>768</v>
      </c>
      <c r="B23" s="243"/>
      <c r="C23" s="255">
        <v>1.8</v>
      </c>
      <c r="D23" s="255"/>
      <c r="E23" s="256"/>
      <c r="F23" s="256"/>
    </row>
    <row r="24" spans="1:6" ht="14.65" customHeight="1" x14ac:dyDescent="0.2">
      <c r="A24" s="249" t="s">
        <v>546</v>
      </c>
      <c r="B24" s="243"/>
      <c r="C24" s="255">
        <v>286.3</v>
      </c>
      <c r="D24" s="255">
        <v>250</v>
      </c>
      <c r="E24" s="256">
        <v>224</v>
      </c>
      <c r="F24" s="256">
        <v>275</v>
      </c>
    </row>
    <row r="25" spans="1:6" ht="14.65" customHeight="1" x14ac:dyDescent="0.2">
      <c r="A25" s="248" t="s">
        <v>769</v>
      </c>
      <c r="B25" s="252">
        <v>1085</v>
      </c>
      <c r="C25" s="253">
        <f>C26+C27+C28+C29+C31</f>
        <v>20447</v>
      </c>
      <c r="D25" s="253">
        <f>D26+D27+D28+D29+D31</f>
        <v>5573</v>
      </c>
      <c r="E25" s="254">
        <f>E26+E27+E28+E29+E31</f>
        <v>10000</v>
      </c>
      <c r="F25" s="254">
        <f>F26+F27+F28+F29+F31</f>
        <v>8963</v>
      </c>
    </row>
    <row r="26" spans="1:6" ht="24.2" customHeight="1" x14ac:dyDescent="0.2">
      <c r="A26" s="257" t="s">
        <v>770</v>
      </c>
      <c r="B26" s="243"/>
      <c r="C26" s="255">
        <v>74.599999999999994</v>
      </c>
      <c r="D26" s="255">
        <v>73</v>
      </c>
      <c r="E26" s="256">
        <v>68.900000000000006</v>
      </c>
      <c r="F26" s="256">
        <v>73</v>
      </c>
    </row>
    <row r="27" spans="1:6" ht="14.65" customHeight="1" x14ac:dyDescent="0.2">
      <c r="A27" s="249" t="s">
        <v>771</v>
      </c>
      <c r="B27" s="243"/>
      <c r="C27" s="255">
        <v>292</v>
      </c>
      <c r="D27" s="255">
        <v>360</v>
      </c>
      <c r="E27" s="256">
        <v>400</v>
      </c>
      <c r="F27" s="256">
        <v>400</v>
      </c>
    </row>
    <row r="28" spans="1:6" ht="14.65" customHeight="1" x14ac:dyDescent="0.2">
      <c r="A28" s="249" t="s">
        <v>772</v>
      </c>
      <c r="B28" s="243"/>
      <c r="C28" s="255">
        <v>222</v>
      </c>
      <c r="D28" s="255">
        <v>140</v>
      </c>
      <c r="E28" s="256">
        <v>300</v>
      </c>
      <c r="F28" s="256">
        <v>490</v>
      </c>
    </row>
    <row r="29" spans="1:6" ht="14.65" customHeight="1" x14ac:dyDescent="0.2">
      <c r="A29" s="249" t="s">
        <v>773</v>
      </c>
      <c r="B29" s="243"/>
      <c r="C29" s="255">
        <v>7734.4</v>
      </c>
      <c r="D29" s="255">
        <v>5000</v>
      </c>
      <c r="E29" s="256">
        <v>7231.1</v>
      </c>
      <c r="F29" s="256">
        <v>8000</v>
      </c>
    </row>
    <row r="30" spans="1:6" ht="14.65" customHeight="1" x14ac:dyDescent="0.2">
      <c r="A30" s="249" t="s">
        <v>774</v>
      </c>
      <c r="B30" s="243"/>
      <c r="C30" s="255">
        <v>431</v>
      </c>
      <c r="D30" s="255">
        <v>2040</v>
      </c>
      <c r="E30" s="256">
        <v>1000</v>
      </c>
      <c r="F30" s="256">
        <v>1000</v>
      </c>
    </row>
    <row r="31" spans="1:6" ht="14.65" customHeight="1" x14ac:dyDescent="0.2">
      <c r="A31" s="249" t="s">
        <v>775</v>
      </c>
      <c r="B31" s="243"/>
      <c r="C31" s="255">
        <v>12124</v>
      </c>
      <c r="D31" s="255"/>
      <c r="E31" s="256">
        <v>2000</v>
      </c>
      <c r="F31" s="256"/>
    </row>
    <row r="32" spans="1:6" ht="14.65" customHeight="1" x14ac:dyDescent="0.2">
      <c r="A32" s="248" t="s">
        <v>776</v>
      </c>
      <c r="B32" s="252">
        <v>1120</v>
      </c>
      <c r="C32" s="254">
        <f>C33</f>
        <v>0</v>
      </c>
      <c r="D32" s="253">
        <f>D33</f>
        <v>2</v>
      </c>
      <c r="E32" s="254">
        <f>E33</f>
        <v>2</v>
      </c>
      <c r="F32" s="254">
        <f>F33</f>
        <v>2</v>
      </c>
    </row>
    <row r="33" spans="1:6" ht="14.65" customHeight="1" x14ac:dyDescent="0.2">
      <c r="A33" s="249" t="s">
        <v>777</v>
      </c>
      <c r="B33" s="243"/>
      <c r="C33" s="256"/>
      <c r="D33" s="255">
        <v>2</v>
      </c>
      <c r="E33" s="256">
        <v>2</v>
      </c>
      <c r="F33" s="256">
        <v>2</v>
      </c>
    </row>
    <row r="34" spans="1:6" ht="14.65" customHeight="1" x14ac:dyDescent="0.2">
      <c r="A34" s="248" t="s">
        <v>778</v>
      </c>
      <c r="B34" s="252">
        <v>1140</v>
      </c>
      <c r="C34" s="254">
        <f>C35</f>
        <v>287</v>
      </c>
      <c r="D34" s="253">
        <f>D35</f>
        <v>300</v>
      </c>
      <c r="E34" s="254">
        <f>E35</f>
        <v>300</v>
      </c>
      <c r="F34" s="254">
        <f>F35</f>
        <v>300</v>
      </c>
    </row>
    <row r="35" spans="1:6" ht="14.65" customHeight="1" x14ac:dyDescent="0.2">
      <c r="A35" s="249" t="s">
        <v>777</v>
      </c>
      <c r="B35" s="243"/>
      <c r="C35" s="256">
        <v>287</v>
      </c>
      <c r="D35" s="255">
        <v>300</v>
      </c>
      <c r="E35" s="256">
        <v>300</v>
      </c>
      <c r="F35" s="256">
        <v>300</v>
      </c>
    </row>
    <row r="36" spans="1:6" ht="14.65" customHeight="1" x14ac:dyDescent="0.2">
      <c r="A36" s="248" t="s">
        <v>779</v>
      </c>
      <c r="B36" s="252">
        <v>1150</v>
      </c>
      <c r="C36" s="254">
        <f>C37</f>
        <v>6483</v>
      </c>
      <c r="D36" s="253">
        <f>D37+D38</f>
        <v>6480</v>
      </c>
      <c r="E36" s="254">
        <f>E37+E38</f>
        <v>6600</v>
      </c>
      <c r="F36" s="254">
        <f>F37+F38</f>
        <v>6600</v>
      </c>
    </row>
    <row r="37" spans="1:6" ht="14.65" customHeight="1" x14ac:dyDescent="0.2">
      <c r="A37" s="249" t="s">
        <v>780</v>
      </c>
      <c r="B37" s="243"/>
      <c r="C37" s="256">
        <v>6483</v>
      </c>
      <c r="D37" s="255">
        <v>6200</v>
      </c>
      <c r="E37" s="256">
        <v>6320</v>
      </c>
      <c r="F37" s="256">
        <v>6300</v>
      </c>
    </row>
    <row r="38" spans="1:6" ht="14.65" customHeight="1" x14ac:dyDescent="0.2">
      <c r="A38" s="249" t="s">
        <v>781</v>
      </c>
      <c r="B38" s="243"/>
      <c r="C38" s="256"/>
      <c r="D38" s="255">
        <v>280</v>
      </c>
      <c r="E38" s="256">
        <v>280</v>
      </c>
      <c r="F38" s="256">
        <v>300</v>
      </c>
    </row>
    <row r="39" spans="1:6" ht="14.65" customHeight="1" x14ac:dyDescent="0.2">
      <c r="A39" s="248" t="s">
        <v>782</v>
      </c>
      <c r="B39" s="252">
        <v>1160</v>
      </c>
      <c r="C39" s="254">
        <f>C40</f>
        <v>15</v>
      </c>
      <c r="D39" s="253">
        <f>D40</f>
        <v>15</v>
      </c>
      <c r="E39" s="254">
        <f>E40</f>
        <v>30</v>
      </c>
      <c r="F39" s="254">
        <f>F40</f>
        <v>30</v>
      </c>
    </row>
    <row r="40" spans="1:6" ht="24.2" customHeight="1" x14ac:dyDescent="0.2">
      <c r="A40" s="257" t="s">
        <v>783</v>
      </c>
      <c r="B40" s="257"/>
      <c r="C40" s="255">
        <v>15</v>
      </c>
      <c r="D40" s="255">
        <v>15</v>
      </c>
      <c r="E40" s="256">
        <v>30</v>
      </c>
      <c r="F40" s="256">
        <v>30</v>
      </c>
    </row>
    <row r="41" spans="1:6" ht="15" customHeight="1" x14ac:dyDescent="0.2">
      <c r="C41" s="258"/>
      <c r="D41" s="258"/>
      <c r="E41" s="259"/>
      <c r="F41" s="259"/>
    </row>
    <row r="42" spans="1:6" ht="15" customHeight="1" x14ac:dyDescent="0.2">
      <c r="C42" s="258"/>
      <c r="D42" s="258"/>
      <c r="E42" s="259"/>
      <c r="F42" s="259"/>
    </row>
    <row r="43" spans="1:6" s="260" customFormat="1" ht="14.25" customHeight="1" x14ac:dyDescent="0.2">
      <c r="E43" s="261"/>
      <c r="F43" s="261"/>
    </row>
    <row r="44" spans="1:6" s="260" customFormat="1" ht="15.75" customHeight="1" x14ac:dyDescent="0.25">
      <c r="A44" s="262"/>
      <c r="B44" s="262"/>
      <c r="C44" s="262"/>
      <c r="D44" s="262"/>
      <c r="E44" s="261"/>
      <c r="F44" s="261"/>
    </row>
    <row r="45" spans="1:6" s="260" customFormat="1" ht="7.35" customHeight="1" x14ac:dyDescent="0.25">
      <c r="A45" s="262"/>
      <c r="B45" s="262"/>
      <c r="C45" s="262"/>
      <c r="D45" s="262"/>
      <c r="E45" s="261"/>
      <c r="F45" s="261"/>
    </row>
    <row r="46" spans="1:6" s="260" customFormat="1" ht="15.75" customHeight="1" x14ac:dyDescent="0.25">
      <c r="A46" s="262" t="s">
        <v>784</v>
      </c>
      <c r="B46" s="262"/>
      <c r="C46" s="262"/>
      <c r="D46" s="262" t="s">
        <v>785</v>
      </c>
      <c r="E46" s="261"/>
      <c r="F46" s="261"/>
    </row>
    <row r="65536" ht="12.75" customHeight="1" x14ac:dyDescent="0.2"/>
  </sheetData>
  <sheetProtection selectLockedCells="1" selectUnlockedCells="1"/>
  <mergeCells count="1">
    <mergeCell ref="A1:F1"/>
  </mergeCells>
  <pageMargins left="0.78749999999999998" right="0.35972222222222222" top="0.70833333333333337" bottom="0.70833333333333337" header="0.51180555555555551" footer="0.51180555555555551"/>
  <pageSetup paperSize="9"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H101"/>
  <sheetViews>
    <sheetView view="pageBreakPreview" zoomScale="137" zoomScaleNormal="150" zoomScalePageLayoutView="137" workbookViewId="0">
      <selection activeCell="G10" sqref="G10"/>
    </sheetView>
  </sheetViews>
  <sheetFormatPr defaultRowHeight="15.75" x14ac:dyDescent="0.25"/>
  <cols>
    <col min="1" max="1" width="8.625" style="267" customWidth="1"/>
    <col min="2" max="2" width="15.625" style="267" customWidth="1"/>
    <col min="3" max="3" width="8.125" style="267" customWidth="1"/>
    <col min="4" max="4" width="9" style="268" customWidth="1"/>
    <col min="5" max="6" width="9.125" style="267" customWidth="1"/>
    <col min="7" max="7" width="9.5" style="267" customWidth="1"/>
    <col min="8" max="9" width="7.375" style="267" customWidth="1"/>
    <col min="10" max="10" width="7.875" style="267" customWidth="1"/>
    <col min="11" max="11" width="7.375" style="267" customWidth="1"/>
    <col min="12" max="12" width="29.875" style="269" customWidth="1"/>
    <col min="13" max="1023" width="8.625" style="267" customWidth="1"/>
    <col min="1024" max="16384" width="9" style="267"/>
  </cols>
  <sheetData>
    <row r="1" spans="1:1022" x14ac:dyDescent="0.25">
      <c r="L1" s="269" t="s">
        <v>118</v>
      </c>
    </row>
    <row r="2" spans="1:1022" x14ac:dyDescent="0.25">
      <c r="A2" s="329" t="s">
        <v>119</v>
      </c>
      <c r="B2" s="329"/>
      <c r="C2" s="329"/>
      <c r="D2" s="329"/>
      <c r="E2" s="329"/>
      <c r="F2" s="329"/>
      <c r="G2" s="329"/>
      <c r="H2" s="329"/>
      <c r="I2" s="329"/>
      <c r="J2" s="329"/>
      <c r="K2" s="329"/>
    </row>
    <row r="4" spans="1:1022" ht="15.75" customHeight="1" x14ac:dyDescent="0.25">
      <c r="A4" s="337" t="s">
        <v>120</v>
      </c>
      <c r="B4" s="337"/>
      <c r="C4" s="337" t="s">
        <v>26</v>
      </c>
      <c r="D4" s="338" t="s">
        <v>121</v>
      </c>
      <c r="E4" s="338" t="s">
        <v>122</v>
      </c>
      <c r="F4" s="338" t="s">
        <v>123</v>
      </c>
      <c r="G4" s="338" t="s">
        <v>124</v>
      </c>
      <c r="H4" s="338" t="s">
        <v>125</v>
      </c>
      <c r="I4" s="338"/>
      <c r="J4" s="338"/>
      <c r="K4" s="338"/>
      <c r="L4" s="336" t="s">
        <v>126</v>
      </c>
    </row>
    <row r="5" spans="1:1022" x14ac:dyDescent="0.25">
      <c r="A5" s="337"/>
      <c r="B5" s="337"/>
      <c r="C5" s="337"/>
      <c r="D5" s="338"/>
      <c r="E5" s="338"/>
      <c r="F5" s="338"/>
      <c r="G5" s="338"/>
      <c r="H5" s="338"/>
      <c r="I5" s="338"/>
      <c r="J5" s="338"/>
      <c r="K5" s="338"/>
      <c r="L5" s="336"/>
    </row>
    <row r="6" spans="1:1022" ht="10.5" customHeight="1" x14ac:dyDescent="0.25">
      <c r="A6" s="337"/>
      <c r="B6" s="337"/>
      <c r="C6" s="337"/>
      <c r="D6" s="338"/>
      <c r="E6" s="338"/>
      <c r="F6" s="338"/>
      <c r="G6" s="338"/>
      <c r="H6" s="338"/>
      <c r="I6" s="338"/>
      <c r="J6" s="338"/>
      <c r="K6" s="338"/>
      <c r="L6" s="336"/>
    </row>
    <row r="7" spans="1:1022" x14ac:dyDescent="0.25">
      <c r="A7" s="337"/>
      <c r="B7" s="337"/>
      <c r="C7" s="337"/>
      <c r="D7" s="338"/>
      <c r="E7" s="338"/>
      <c r="F7" s="338"/>
      <c r="G7" s="338"/>
      <c r="H7" s="270" t="s">
        <v>127</v>
      </c>
      <c r="I7" s="271" t="s">
        <v>128</v>
      </c>
      <c r="J7" s="271" t="s">
        <v>129</v>
      </c>
      <c r="K7" s="271" t="s">
        <v>130</v>
      </c>
      <c r="L7" s="336"/>
    </row>
    <row r="8" spans="1:1022" x14ac:dyDescent="0.25">
      <c r="A8" s="337">
        <v>1</v>
      </c>
      <c r="B8" s="337"/>
      <c r="C8" s="272">
        <v>2</v>
      </c>
      <c r="D8" s="273">
        <v>3</v>
      </c>
      <c r="E8" s="273">
        <v>4</v>
      </c>
      <c r="F8" s="273">
        <v>5</v>
      </c>
      <c r="G8" s="273">
        <v>6</v>
      </c>
      <c r="H8" s="273">
        <v>7</v>
      </c>
      <c r="I8" s="273">
        <v>8</v>
      </c>
      <c r="J8" s="273">
        <v>9</v>
      </c>
      <c r="K8" s="274">
        <v>10</v>
      </c>
      <c r="L8" s="275">
        <v>11</v>
      </c>
    </row>
    <row r="9" spans="1:1022" s="281" customFormat="1" ht="12.75" customHeight="1" x14ac:dyDescent="0.25">
      <c r="A9" s="331" t="s">
        <v>131</v>
      </c>
      <c r="B9" s="331"/>
      <c r="C9" s="276"/>
      <c r="D9" s="277"/>
      <c r="E9" s="278"/>
      <c r="F9" s="278"/>
      <c r="G9" s="278"/>
      <c r="H9" s="278"/>
      <c r="I9" s="278"/>
      <c r="J9" s="278"/>
      <c r="K9" s="279"/>
      <c r="L9" s="280"/>
      <c r="AMH9" s="267"/>
    </row>
    <row r="10" spans="1:1022" s="281" customFormat="1" ht="171" customHeight="1" x14ac:dyDescent="0.25">
      <c r="A10" s="331" t="s">
        <v>32</v>
      </c>
      <c r="B10" s="331"/>
      <c r="C10" s="276" t="s">
        <v>33</v>
      </c>
      <c r="D10" s="278">
        <v>158234</v>
      </c>
      <c r="E10" s="278">
        <v>207226</v>
      </c>
      <c r="F10" s="278">
        <v>180000</v>
      </c>
      <c r="G10" s="278">
        <f>H10+I10+J10+K10</f>
        <v>225632</v>
      </c>
      <c r="H10" s="278">
        <v>56408</v>
      </c>
      <c r="I10" s="278">
        <v>56408</v>
      </c>
      <c r="J10" s="278">
        <v>56408</v>
      </c>
      <c r="K10" s="279">
        <v>56408</v>
      </c>
      <c r="L10" s="282" t="s">
        <v>132</v>
      </c>
      <c r="AMH10" s="267"/>
    </row>
    <row r="11" spans="1:1022" s="281" customFormat="1" ht="41.25" customHeight="1" x14ac:dyDescent="0.25">
      <c r="A11" s="331" t="s">
        <v>34</v>
      </c>
      <c r="B11" s="331"/>
      <c r="C11" s="276" t="s">
        <v>35</v>
      </c>
      <c r="D11" s="278">
        <f t="shared" ref="D11:K11" si="0">SUM(D12:D19)</f>
        <v>171568</v>
      </c>
      <c r="E11" s="278">
        <f t="shared" si="0"/>
        <v>200385</v>
      </c>
      <c r="F11" s="278">
        <f t="shared" si="0"/>
        <v>194102</v>
      </c>
      <c r="G11" s="278">
        <f t="shared" si="0"/>
        <v>212307.4</v>
      </c>
      <c r="H11" s="278">
        <f t="shared" si="0"/>
        <v>52119</v>
      </c>
      <c r="I11" s="278">
        <f t="shared" si="0"/>
        <v>52795</v>
      </c>
      <c r="J11" s="278">
        <f t="shared" si="0"/>
        <v>52876.7</v>
      </c>
      <c r="K11" s="278">
        <f t="shared" si="0"/>
        <v>54516.7</v>
      </c>
      <c r="L11" s="283"/>
      <c r="AMH11" s="267"/>
    </row>
    <row r="12" spans="1:1022" s="281" customFormat="1" ht="27.4" customHeight="1" x14ac:dyDescent="0.25">
      <c r="A12" s="332" t="s">
        <v>133</v>
      </c>
      <c r="B12" s="332"/>
      <c r="C12" s="284" t="s">
        <v>134</v>
      </c>
      <c r="D12" s="285">
        <v>14453</v>
      </c>
      <c r="E12" s="286">
        <v>16350</v>
      </c>
      <c r="F12" s="286">
        <v>14200</v>
      </c>
      <c r="G12" s="285">
        <f t="shared" ref="G12:G19" si="1">H12+I12+J12+K12</f>
        <v>15200</v>
      </c>
      <c r="H12" s="285">
        <v>3800</v>
      </c>
      <c r="I12" s="285">
        <v>3800</v>
      </c>
      <c r="J12" s="285">
        <v>3800</v>
      </c>
      <c r="K12" s="285">
        <v>3800</v>
      </c>
      <c r="L12" s="275" t="s">
        <v>135</v>
      </c>
      <c r="AMH12" s="267"/>
    </row>
    <row r="13" spans="1:1022" s="281" customFormat="1" ht="53.25" customHeight="1" x14ac:dyDescent="0.25">
      <c r="A13" s="332" t="s">
        <v>136</v>
      </c>
      <c r="B13" s="332"/>
      <c r="C13" s="284" t="s">
        <v>137</v>
      </c>
      <c r="D13" s="285">
        <v>1976</v>
      </c>
      <c r="E13" s="286">
        <v>1750</v>
      </c>
      <c r="F13" s="286">
        <v>2100</v>
      </c>
      <c r="G13" s="285">
        <f t="shared" si="1"/>
        <v>2200</v>
      </c>
      <c r="H13" s="285">
        <v>1000</v>
      </c>
      <c r="I13" s="285"/>
      <c r="J13" s="285"/>
      <c r="K13" s="285">
        <v>1200</v>
      </c>
      <c r="L13" s="275" t="s">
        <v>138</v>
      </c>
      <c r="AMH13" s="267"/>
    </row>
    <row r="14" spans="1:1022" s="281" customFormat="1" ht="36.200000000000003" customHeight="1" x14ac:dyDescent="0.25">
      <c r="A14" s="332" t="s">
        <v>139</v>
      </c>
      <c r="B14" s="332"/>
      <c r="C14" s="284" t="s">
        <v>140</v>
      </c>
      <c r="D14" s="285">
        <v>66117</v>
      </c>
      <c r="E14" s="286">
        <v>75600</v>
      </c>
      <c r="F14" s="286">
        <v>72000</v>
      </c>
      <c r="G14" s="285">
        <f t="shared" si="1"/>
        <v>71080</v>
      </c>
      <c r="H14" s="285">
        <v>17620</v>
      </c>
      <c r="I14" s="285">
        <v>17660</v>
      </c>
      <c r="J14" s="285">
        <v>17680</v>
      </c>
      <c r="K14" s="285">
        <v>18120</v>
      </c>
      <c r="L14" s="275" t="s">
        <v>141</v>
      </c>
      <c r="AMH14" s="267"/>
    </row>
    <row r="15" spans="1:1022" s="281" customFormat="1" ht="32.25" customHeight="1" x14ac:dyDescent="0.25">
      <c r="A15" s="332" t="s">
        <v>142</v>
      </c>
      <c r="B15" s="332"/>
      <c r="C15" s="284" t="s">
        <v>143</v>
      </c>
      <c r="D15" s="285">
        <v>42375</v>
      </c>
      <c r="E15" s="286">
        <v>59157</v>
      </c>
      <c r="F15" s="286">
        <v>55600</v>
      </c>
      <c r="G15" s="285">
        <f t="shared" si="1"/>
        <v>68870</v>
      </c>
      <c r="H15" s="285">
        <v>17200</v>
      </c>
      <c r="I15" s="285">
        <v>17200</v>
      </c>
      <c r="J15" s="285">
        <v>17235</v>
      </c>
      <c r="K15" s="285">
        <v>17235</v>
      </c>
      <c r="L15" s="336" t="s">
        <v>144</v>
      </c>
      <c r="AMH15" s="267"/>
    </row>
    <row r="16" spans="1:1022" s="281" customFormat="1" ht="50.25" customHeight="1" x14ac:dyDescent="0.25">
      <c r="A16" s="332" t="s">
        <v>145</v>
      </c>
      <c r="B16" s="332"/>
      <c r="C16" s="284" t="s">
        <v>146</v>
      </c>
      <c r="D16" s="285">
        <v>9201</v>
      </c>
      <c r="E16" s="286">
        <v>13015</v>
      </c>
      <c r="F16" s="286">
        <v>12232</v>
      </c>
      <c r="G16" s="285">
        <f t="shared" si="1"/>
        <v>15151.400000000001</v>
      </c>
      <c r="H16" s="285">
        <f>H15*0.22</f>
        <v>3784</v>
      </c>
      <c r="I16" s="285">
        <f>I15*0.22</f>
        <v>3784</v>
      </c>
      <c r="J16" s="285">
        <f>J15*0.22</f>
        <v>3791.7</v>
      </c>
      <c r="K16" s="285">
        <f>K15*0.22</f>
        <v>3791.7</v>
      </c>
      <c r="L16" s="336"/>
      <c r="AMH16" s="267"/>
    </row>
    <row r="17" spans="1:1022" s="281" customFormat="1" ht="63.75" customHeight="1" x14ac:dyDescent="0.25">
      <c r="A17" s="332" t="s">
        <v>147</v>
      </c>
      <c r="B17" s="332"/>
      <c r="C17" s="284" t="s">
        <v>148</v>
      </c>
      <c r="D17" s="285">
        <v>463</v>
      </c>
      <c r="E17" s="286">
        <v>1600</v>
      </c>
      <c r="F17" s="286">
        <v>1600</v>
      </c>
      <c r="G17" s="285">
        <f t="shared" si="1"/>
        <v>800</v>
      </c>
      <c r="H17" s="285">
        <v>200</v>
      </c>
      <c r="I17" s="285">
        <v>200</v>
      </c>
      <c r="J17" s="285">
        <v>200</v>
      </c>
      <c r="K17" s="285">
        <v>200</v>
      </c>
      <c r="L17" s="275" t="s">
        <v>149</v>
      </c>
      <c r="AMH17" s="267"/>
    </row>
    <row r="18" spans="1:1022" s="281" customFormat="1" ht="48.75" customHeight="1" x14ac:dyDescent="0.25">
      <c r="A18" s="332" t="s">
        <v>150</v>
      </c>
      <c r="B18" s="332"/>
      <c r="C18" s="284" t="s">
        <v>151</v>
      </c>
      <c r="D18" s="285">
        <v>16580</v>
      </c>
      <c r="E18" s="286">
        <v>16300</v>
      </c>
      <c r="F18" s="286">
        <v>18250</v>
      </c>
      <c r="G18" s="285">
        <f t="shared" si="1"/>
        <v>20000</v>
      </c>
      <c r="H18" s="285">
        <v>5000</v>
      </c>
      <c r="I18" s="285">
        <v>5000</v>
      </c>
      <c r="J18" s="285">
        <v>5000</v>
      </c>
      <c r="K18" s="285">
        <v>5000</v>
      </c>
      <c r="L18" s="275" t="s">
        <v>152</v>
      </c>
      <c r="AMH18" s="267"/>
    </row>
    <row r="19" spans="1:1022" s="281" customFormat="1" ht="55.5" customHeight="1" x14ac:dyDescent="0.25">
      <c r="A19" s="332" t="s">
        <v>153</v>
      </c>
      <c r="B19" s="332"/>
      <c r="C19" s="284" t="s">
        <v>154</v>
      </c>
      <c r="D19" s="285">
        <v>20403</v>
      </c>
      <c r="E19" s="286">
        <v>16613</v>
      </c>
      <c r="F19" s="286">
        <v>18120</v>
      </c>
      <c r="G19" s="285">
        <f t="shared" si="1"/>
        <v>19006</v>
      </c>
      <c r="H19" s="285">
        <v>3515</v>
      </c>
      <c r="I19" s="285">
        <v>5151</v>
      </c>
      <c r="J19" s="285">
        <v>5170</v>
      </c>
      <c r="K19" s="285">
        <v>5170</v>
      </c>
      <c r="L19" s="275" t="s">
        <v>155</v>
      </c>
      <c r="AMH19" s="267"/>
    </row>
    <row r="20" spans="1:1022" s="281" customFormat="1" ht="12.75" customHeight="1" x14ac:dyDescent="0.25">
      <c r="A20" s="332" t="s">
        <v>156</v>
      </c>
      <c r="B20" s="332"/>
      <c r="C20" s="284" t="s">
        <v>37</v>
      </c>
      <c r="D20" s="278">
        <f t="shared" ref="D20:K20" si="2">D10-D11</f>
        <v>-13334</v>
      </c>
      <c r="E20" s="287">
        <f t="shared" si="2"/>
        <v>6841</v>
      </c>
      <c r="F20" s="287">
        <f t="shared" si="2"/>
        <v>-14102</v>
      </c>
      <c r="G20" s="287">
        <f t="shared" si="2"/>
        <v>13324.600000000006</v>
      </c>
      <c r="H20" s="287">
        <f t="shared" si="2"/>
        <v>4289</v>
      </c>
      <c r="I20" s="287">
        <f t="shared" si="2"/>
        <v>3613</v>
      </c>
      <c r="J20" s="287">
        <f t="shared" si="2"/>
        <v>3531.3000000000029</v>
      </c>
      <c r="K20" s="287">
        <f t="shared" si="2"/>
        <v>1891.3000000000029</v>
      </c>
      <c r="L20" s="280"/>
      <c r="AMH20" s="267"/>
    </row>
    <row r="21" spans="1:1022" s="281" customFormat="1" ht="66.75" customHeight="1" x14ac:dyDescent="0.25">
      <c r="A21" s="332" t="s">
        <v>157</v>
      </c>
      <c r="B21" s="332"/>
      <c r="C21" s="284" t="s">
        <v>158</v>
      </c>
      <c r="D21" s="285">
        <v>21686</v>
      </c>
      <c r="E21" s="286">
        <v>8339</v>
      </c>
      <c r="F21" s="286">
        <v>35780</v>
      </c>
      <c r="G21" s="285">
        <f>H21+I21+J21+K21</f>
        <v>42337.4</v>
      </c>
      <c r="H21" s="285">
        <v>10568</v>
      </c>
      <c r="I21" s="285">
        <v>10569.4</v>
      </c>
      <c r="J21" s="285">
        <v>10600</v>
      </c>
      <c r="K21" s="285">
        <v>10600</v>
      </c>
      <c r="L21" s="275" t="s">
        <v>159</v>
      </c>
      <c r="AMH21" s="267"/>
    </row>
    <row r="22" spans="1:1022" s="281" customFormat="1" ht="12.75" customHeight="1" x14ac:dyDescent="0.25">
      <c r="A22" s="332" t="s">
        <v>160</v>
      </c>
      <c r="B22" s="332"/>
      <c r="C22" s="284" t="s">
        <v>161</v>
      </c>
      <c r="D22" s="285"/>
      <c r="E22" s="277"/>
      <c r="F22" s="277"/>
      <c r="G22" s="278"/>
      <c r="H22" s="278"/>
      <c r="I22" s="278"/>
      <c r="J22" s="278"/>
      <c r="K22" s="278"/>
      <c r="L22" s="280"/>
      <c r="AMH22" s="267"/>
    </row>
    <row r="23" spans="1:1022" s="288" customFormat="1" ht="24.6" customHeight="1" x14ac:dyDescent="0.25">
      <c r="A23" s="331" t="s">
        <v>162</v>
      </c>
      <c r="B23" s="331"/>
      <c r="C23" s="276" t="s">
        <v>39</v>
      </c>
      <c r="D23" s="278">
        <f t="shared" ref="D23:K23" si="3">SUM(D24:D45)-D44</f>
        <v>5952</v>
      </c>
      <c r="E23" s="278">
        <f t="shared" si="3"/>
        <v>7712</v>
      </c>
      <c r="F23" s="278">
        <f t="shared" si="3"/>
        <v>7965.2000000000007</v>
      </c>
      <c r="G23" s="278">
        <f t="shared" si="3"/>
        <v>8908.7999999999993</v>
      </c>
      <c r="H23" s="278">
        <f t="shared" si="3"/>
        <v>2181.8000000000002</v>
      </c>
      <c r="I23" s="278">
        <f t="shared" si="3"/>
        <v>2143.8000000000002</v>
      </c>
      <c r="J23" s="278">
        <f t="shared" si="3"/>
        <v>2233</v>
      </c>
      <c r="K23" s="278">
        <f t="shared" si="3"/>
        <v>2350.1999999999998</v>
      </c>
      <c r="L23" s="280" t="s">
        <v>163</v>
      </c>
      <c r="AMH23" s="267"/>
    </row>
    <row r="24" spans="1:1022" s="281" customFormat="1" ht="104.25" customHeight="1" x14ac:dyDescent="0.25">
      <c r="A24" s="332" t="s">
        <v>164</v>
      </c>
      <c r="B24" s="332"/>
      <c r="C24" s="284" t="s">
        <v>165</v>
      </c>
      <c r="D24" s="285">
        <v>578.20000000000005</v>
      </c>
      <c r="E24" s="285">
        <v>615</v>
      </c>
      <c r="F24" s="285">
        <v>700</v>
      </c>
      <c r="G24" s="285">
        <f>H24+I24+J24+K24</f>
        <v>730</v>
      </c>
      <c r="H24" s="285">
        <v>170</v>
      </c>
      <c r="I24" s="285">
        <v>180</v>
      </c>
      <c r="J24" s="285">
        <v>200</v>
      </c>
      <c r="K24" s="285">
        <v>180</v>
      </c>
      <c r="L24" s="275" t="s">
        <v>166</v>
      </c>
      <c r="AMH24" s="267"/>
    </row>
    <row r="25" spans="1:1022" s="281" customFormat="1" ht="21.95" customHeight="1" x14ac:dyDescent="0.25">
      <c r="A25" s="332" t="s">
        <v>167</v>
      </c>
      <c r="B25" s="332"/>
      <c r="C25" s="284" t="s">
        <v>168</v>
      </c>
      <c r="D25" s="285"/>
      <c r="E25" s="285"/>
      <c r="F25" s="285"/>
      <c r="G25" s="285"/>
      <c r="H25" s="285"/>
      <c r="I25" s="285"/>
      <c r="J25" s="285"/>
      <c r="K25" s="285"/>
      <c r="L25" s="280"/>
      <c r="AMH25" s="267"/>
    </row>
    <row r="26" spans="1:1022" s="281" customFormat="1" ht="21.95" customHeight="1" x14ac:dyDescent="0.25">
      <c r="A26" s="332" t="s">
        <v>169</v>
      </c>
      <c r="B26" s="332"/>
      <c r="C26" s="284" t="s">
        <v>170</v>
      </c>
      <c r="D26" s="285"/>
      <c r="E26" s="285"/>
      <c r="F26" s="285"/>
      <c r="G26" s="285"/>
      <c r="H26" s="285"/>
      <c r="I26" s="285"/>
      <c r="J26" s="285"/>
      <c r="K26" s="285"/>
      <c r="L26" s="280"/>
      <c r="AMH26" s="267"/>
    </row>
    <row r="27" spans="1:1022" s="281" customFormat="1" ht="12.75" customHeight="1" x14ac:dyDescent="0.25">
      <c r="A27" s="332" t="s">
        <v>171</v>
      </c>
      <c r="B27" s="332"/>
      <c r="C27" s="284" t="s">
        <v>172</v>
      </c>
      <c r="D27" s="285"/>
      <c r="E27" s="285"/>
      <c r="F27" s="285"/>
      <c r="G27" s="285"/>
      <c r="H27" s="285"/>
      <c r="I27" s="285"/>
      <c r="J27" s="285"/>
      <c r="K27" s="285"/>
      <c r="L27" s="280"/>
      <c r="AMH27" s="267"/>
    </row>
    <row r="28" spans="1:1022" s="281" customFormat="1" ht="12.75" customHeight="1" x14ac:dyDescent="0.25">
      <c r="A28" s="332" t="s">
        <v>173</v>
      </c>
      <c r="B28" s="332"/>
      <c r="C28" s="284" t="s">
        <v>174</v>
      </c>
      <c r="D28" s="285"/>
      <c r="E28" s="285"/>
      <c r="F28" s="285"/>
      <c r="G28" s="285"/>
      <c r="H28" s="278"/>
      <c r="I28" s="278"/>
      <c r="J28" s="278"/>
      <c r="K28" s="285"/>
      <c r="L28" s="280"/>
      <c r="AMH28" s="267"/>
    </row>
    <row r="29" spans="1:1022" s="281" customFormat="1" ht="67.5" customHeight="1" x14ac:dyDescent="0.25">
      <c r="A29" s="332" t="s">
        <v>175</v>
      </c>
      <c r="B29" s="332"/>
      <c r="C29" s="284" t="s">
        <v>176</v>
      </c>
      <c r="D29" s="285">
        <v>93.2</v>
      </c>
      <c r="E29" s="285">
        <v>140</v>
      </c>
      <c r="F29" s="285">
        <v>170</v>
      </c>
      <c r="G29" s="285">
        <f>H29+I29+J29+K29</f>
        <v>200</v>
      </c>
      <c r="H29" s="285">
        <v>45</v>
      </c>
      <c r="I29" s="285">
        <v>55</v>
      </c>
      <c r="J29" s="285">
        <v>55</v>
      </c>
      <c r="K29" s="285">
        <v>45</v>
      </c>
      <c r="L29" s="275" t="s">
        <v>177</v>
      </c>
      <c r="AMH29" s="267"/>
    </row>
    <row r="30" spans="1:1022" s="281" customFormat="1" ht="30.2" customHeight="1" x14ac:dyDescent="0.25">
      <c r="A30" s="332" t="s">
        <v>178</v>
      </c>
      <c r="B30" s="332"/>
      <c r="C30" s="284" t="s">
        <v>179</v>
      </c>
      <c r="D30" s="285">
        <v>26.6</v>
      </c>
      <c r="E30" s="285">
        <v>33</v>
      </c>
      <c r="F30" s="285">
        <v>35</v>
      </c>
      <c r="G30" s="285">
        <f>H30+I30+J30+K30</f>
        <v>35.200000000000003</v>
      </c>
      <c r="H30" s="285">
        <v>8.8000000000000007</v>
      </c>
      <c r="I30" s="285">
        <v>8.8000000000000007</v>
      </c>
      <c r="J30" s="285">
        <v>8.8000000000000007</v>
      </c>
      <c r="K30" s="285">
        <v>8.8000000000000007</v>
      </c>
      <c r="L30" s="275" t="s">
        <v>180</v>
      </c>
      <c r="AMH30" s="267"/>
    </row>
    <row r="31" spans="1:1022" s="281" customFormat="1" ht="38.25" customHeight="1" x14ac:dyDescent="0.25">
      <c r="A31" s="332" t="s">
        <v>142</v>
      </c>
      <c r="B31" s="332"/>
      <c r="C31" s="284" t="s">
        <v>181</v>
      </c>
      <c r="D31" s="285">
        <v>3405.9</v>
      </c>
      <c r="E31" s="285">
        <v>4817</v>
      </c>
      <c r="F31" s="285">
        <v>4414.1000000000004</v>
      </c>
      <c r="G31" s="285">
        <f>H31+I31+J31+K31</f>
        <v>5380</v>
      </c>
      <c r="H31" s="285">
        <v>1300</v>
      </c>
      <c r="I31" s="285">
        <v>1300</v>
      </c>
      <c r="J31" s="285">
        <v>1360</v>
      </c>
      <c r="K31" s="285">
        <v>1420</v>
      </c>
      <c r="L31" s="336" t="s">
        <v>144</v>
      </c>
      <c r="AMH31" s="267"/>
    </row>
    <row r="32" spans="1:1022" s="281" customFormat="1" ht="46.5" customHeight="1" x14ac:dyDescent="0.25">
      <c r="A32" s="332" t="s">
        <v>182</v>
      </c>
      <c r="B32" s="332"/>
      <c r="C32" s="284" t="s">
        <v>183</v>
      </c>
      <c r="D32" s="285">
        <v>725.8</v>
      </c>
      <c r="E32" s="285">
        <v>1060</v>
      </c>
      <c r="F32" s="285">
        <v>971.1</v>
      </c>
      <c r="G32" s="285">
        <f>H32+I32+J32+K32</f>
        <v>1183.5999999999999</v>
      </c>
      <c r="H32" s="285">
        <f>H31*0.22</f>
        <v>286</v>
      </c>
      <c r="I32" s="285">
        <f>I31*0.22</f>
        <v>286</v>
      </c>
      <c r="J32" s="285">
        <f>J31*0.22</f>
        <v>299.2</v>
      </c>
      <c r="K32" s="285">
        <f>K31*0.22</f>
        <v>312.39999999999998</v>
      </c>
      <c r="L32" s="336"/>
      <c r="AMH32" s="267"/>
    </row>
    <row r="33" spans="1:1022" s="281" customFormat="1" ht="51" customHeight="1" x14ac:dyDescent="0.25">
      <c r="A33" s="332" t="s">
        <v>184</v>
      </c>
      <c r="B33" s="332"/>
      <c r="C33" s="284" t="s">
        <v>185</v>
      </c>
      <c r="D33" s="285">
        <v>192.2</v>
      </c>
      <c r="E33" s="285">
        <v>212</v>
      </c>
      <c r="F33" s="285">
        <v>245</v>
      </c>
      <c r="G33" s="285">
        <f>H33+I33+J33+K33</f>
        <v>300</v>
      </c>
      <c r="H33" s="285">
        <v>75</v>
      </c>
      <c r="I33" s="285">
        <v>75</v>
      </c>
      <c r="J33" s="285">
        <v>75</v>
      </c>
      <c r="K33" s="285">
        <v>75</v>
      </c>
      <c r="L33" s="275" t="s">
        <v>152</v>
      </c>
      <c r="AMH33" s="267"/>
    </row>
    <row r="34" spans="1:1022" s="281" customFormat="1" ht="42.6" customHeight="1" x14ac:dyDescent="0.25">
      <c r="A34" s="332" t="s">
        <v>186</v>
      </c>
      <c r="B34" s="332"/>
      <c r="C34" s="284" t="s">
        <v>187</v>
      </c>
      <c r="D34" s="285"/>
      <c r="E34" s="285"/>
      <c r="F34" s="285"/>
      <c r="G34" s="285"/>
      <c r="H34" s="285"/>
      <c r="I34" s="285"/>
      <c r="J34" s="285"/>
      <c r="K34" s="285"/>
      <c r="L34" s="280"/>
      <c r="AMH34" s="267"/>
    </row>
    <row r="35" spans="1:1022" s="281" customFormat="1" ht="32.25" customHeight="1" x14ac:dyDescent="0.25">
      <c r="A35" s="332" t="s">
        <v>188</v>
      </c>
      <c r="B35" s="332"/>
      <c r="C35" s="284" t="s">
        <v>189</v>
      </c>
      <c r="D35" s="285"/>
      <c r="E35" s="285"/>
      <c r="F35" s="285"/>
      <c r="G35" s="285"/>
      <c r="H35" s="285"/>
      <c r="I35" s="285"/>
      <c r="J35" s="285"/>
      <c r="K35" s="285"/>
      <c r="L35" s="280"/>
      <c r="AMH35" s="267"/>
    </row>
    <row r="36" spans="1:1022" s="281" customFormat="1" ht="32.25" customHeight="1" x14ac:dyDescent="0.25">
      <c r="A36" s="332" t="s">
        <v>190</v>
      </c>
      <c r="B36" s="332"/>
      <c r="C36" s="284" t="s">
        <v>191</v>
      </c>
      <c r="D36" s="285"/>
      <c r="E36" s="285"/>
      <c r="F36" s="285"/>
      <c r="G36" s="285"/>
      <c r="H36" s="285"/>
      <c r="I36" s="285"/>
      <c r="J36" s="285"/>
      <c r="K36" s="285"/>
      <c r="L36" s="280"/>
      <c r="AMH36" s="267"/>
    </row>
    <row r="37" spans="1:1022" s="281" customFormat="1" ht="12.75" customHeight="1" x14ac:dyDescent="0.25">
      <c r="A37" s="332" t="s">
        <v>192</v>
      </c>
      <c r="B37" s="332"/>
      <c r="C37" s="284" t="s">
        <v>193</v>
      </c>
      <c r="D37" s="285">
        <v>151.9</v>
      </c>
      <c r="E37" s="285">
        <v>100</v>
      </c>
      <c r="F37" s="285">
        <v>200</v>
      </c>
      <c r="G37" s="285">
        <f t="shared" ref="G37:G45" si="4">H37+I37+J37+K37</f>
        <v>200</v>
      </c>
      <c r="H37" s="285">
        <v>50</v>
      </c>
      <c r="I37" s="285">
        <v>50</v>
      </c>
      <c r="J37" s="285">
        <v>50</v>
      </c>
      <c r="K37" s="285">
        <v>50</v>
      </c>
      <c r="L37" s="275" t="s">
        <v>194</v>
      </c>
      <c r="AMH37" s="267"/>
    </row>
    <row r="38" spans="1:1022" s="281" customFormat="1" ht="21.95" customHeight="1" x14ac:dyDescent="0.25">
      <c r="A38" s="332" t="s">
        <v>195</v>
      </c>
      <c r="B38" s="332"/>
      <c r="C38" s="284" t="s">
        <v>196</v>
      </c>
      <c r="D38" s="285">
        <v>16.7</v>
      </c>
      <c r="E38" s="285">
        <v>15</v>
      </c>
      <c r="F38" s="285">
        <v>80</v>
      </c>
      <c r="G38" s="285">
        <f t="shared" si="4"/>
        <v>80</v>
      </c>
      <c r="H38" s="285">
        <v>20</v>
      </c>
      <c r="I38" s="285">
        <v>20</v>
      </c>
      <c r="J38" s="285">
        <v>20</v>
      </c>
      <c r="K38" s="285">
        <v>20</v>
      </c>
      <c r="L38" s="275" t="s">
        <v>194</v>
      </c>
      <c r="AMH38" s="267"/>
    </row>
    <row r="39" spans="1:1022" s="281" customFormat="1" ht="27.4" customHeight="1" x14ac:dyDescent="0.25">
      <c r="A39" s="332" t="s">
        <v>197</v>
      </c>
      <c r="B39" s="332"/>
      <c r="C39" s="284" t="s">
        <v>198</v>
      </c>
      <c r="D39" s="285">
        <v>239.5</v>
      </c>
      <c r="E39" s="285">
        <v>350</v>
      </c>
      <c r="F39" s="285">
        <v>700</v>
      </c>
      <c r="G39" s="285">
        <f t="shared" si="4"/>
        <v>360</v>
      </c>
      <c r="H39" s="285">
        <v>90</v>
      </c>
      <c r="I39" s="285">
        <v>90</v>
      </c>
      <c r="J39" s="285">
        <v>90</v>
      </c>
      <c r="K39" s="285">
        <v>90</v>
      </c>
      <c r="L39" s="275" t="s">
        <v>199</v>
      </c>
      <c r="AMH39" s="267"/>
    </row>
    <row r="40" spans="1:1022" s="281" customFormat="1" ht="27.4" customHeight="1" x14ac:dyDescent="0.25">
      <c r="A40" s="332" t="s">
        <v>200</v>
      </c>
      <c r="B40" s="332"/>
      <c r="C40" s="284" t="s">
        <v>201</v>
      </c>
      <c r="D40" s="285">
        <v>120</v>
      </c>
      <c r="E40" s="285">
        <v>75</v>
      </c>
      <c r="F40" s="285">
        <v>120</v>
      </c>
      <c r="G40" s="285">
        <f t="shared" si="4"/>
        <v>75</v>
      </c>
      <c r="H40" s="285">
        <v>20</v>
      </c>
      <c r="I40" s="285">
        <v>20</v>
      </c>
      <c r="J40" s="285">
        <v>15</v>
      </c>
      <c r="K40" s="285">
        <v>20</v>
      </c>
      <c r="L40" s="275" t="s">
        <v>202</v>
      </c>
      <c r="AMH40" s="267"/>
    </row>
    <row r="41" spans="1:1022" s="281" customFormat="1" ht="36" customHeight="1" x14ac:dyDescent="0.25">
      <c r="A41" s="332" t="s">
        <v>203</v>
      </c>
      <c r="B41" s="332"/>
      <c r="C41" s="284" t="s">
        <v>204</v>
      </c>
      <c r="D41" s="285"/>
      <c r="E41" s="285"/>
      <c r="F41" s="285"/>
      <c r="G41" s="285">
        <f t="shared" si="4"/>
        <v>0</v>
      </c>
      <c r="H41" s="285"/>
      <c r="I41" s="285"/>
      <c r="J41" s="285"/>
      <c r="K41" s="285"/>
      <c r="L41" s="280"/>
      <c r="AMH41" s="267"/>
    </row>
    <row r="42" spans="1:1022" s="281" customFormat="1" ht="39" customHeight="1" x14ac:dyDescent="0.25">
      <c r="A42" s="332" t="s">
        <v>205</v>
      </c>
      <c r="B42" s="332"/>
      <c r="C42" s="284" t="s">
        <v>206</v>
      </c>
      <c r="D42" s="285">
        <v>37.200000000000003</v>
      </c>
      <c r="E42" s="285">
        <v>35</v>
      </c>
      <c r="F42" s="285">
        <v>40</v>
      </c>
      <c r="G42" s="285">
        <f t="shared" si="4"/>
        <v>35</v>
      </c>
      <c r="H42" s="285">
        <v>7</v>
      </c>
      <c r="I42" s="285">
        <v>9</v>
      </c>
      <c r="J42" s="285">
        <v>10</v>
      </c>
      <c r="K42" s="285">
        <v>9</v>
      </c>
      <c r="L42" s="275" t="s">
        <v>207</v>
      </c>
      <c r="AMH42" s="267"/>
    </row>
    <row r="43" spans="1:1022" s="281" customFormat="1" ht="51" customHeight="1" x14ac:dyDescent="0.25">
      <c r="A43" s="332" t="s">
        <v>208</v>
      </c>
      <c r="B43" s="332"/>
      <c r="C43" s="284" t="s">
        <v>209</v>
      </c>
      <c r="D43" s="285">
        <v>122.2</v>
      </c>
      <c r="E43" s="285">
        <v>190</v>
      </c>
      <c r="F43" s="285">
        <v>150</v>
      </c>
      <c r="G43" s="285">
        <f t="shared" si="4"/>
        <v>190</v>
      </c>
      <c r="H43" s="285">
        <v>75</v>
      </c>
      <c r="I43" s="285">
        <v>15</v>
      </c>
      <c r="J43" s="285">
        <v>15</v>
      </c>
      <c r="K43" s="285">
        <v>85</v>
      </c>
      <c r="L43" s="275" t="s">
        <v>210</v>
      </c>
      <c r="AMH43" s="267"/>
    </row>
    <row r="44" spans="1:1022" s="281" customFormat="1" ht="21.95" customHeight="1" x14ac:dyDescent="0.25">
      <c r="A44" s="332" t="s">
        <v>211</v>
      </c>
      <c r="B44" s="332"/>
      <c r="C44" s="284" t="s">
        <v>212</v>
      </c>
      <c r="D44" s="285">
        <v>2.5</v>
      </c>
      <c r="E44" s="285">
        <v>10</v>
      </c>
      <c r="F44" s="285">
        <v>10</v>
      </c>
      <c r="G44" s="285">
        <f t="shared" si="4"/>
        <v>10</v>
      </c>
      <c r="H44" s="285">
        <v>2</v>
      </c>
      <c r="I44" s="285">
        <v>3</v>
      </c>
      <c r="J44" s="285">
        <v>2</v>
      </c>
      <c r="K44" s="285">
        <v>3</v>
      </c>
      <c r="L44" s="275" t="s">
        <v>213</v>
      </c>
      <c r="AMH44" s="267"/>
    </row>
    <row r="45" spans="1:1022" s="281" customFormat="1" ht="22.9" customHeight="1" x14ac:dyDescent="0.25">
      <c r="A45" s="335" t="s">
        <v>214</v>
      </c>
      <c r="B45" s="335"/>
      <c r="C45" s="284" t="s">
        <v>215</v>
      </c>
      <c r="D45" s="285">
        <v>242.6</v>
      </c>
      <c r="E45" s="285">
        <v>70</v>
      </c>
      <c r="F45" s="285">
        <v>140</v>
      </c>
      <c r="G45" s="285">
        <f t="shared" si="4"/>
        <v>140</v>
      </c>
      <c r="H45" s="285">
        <v>35</v>
      </c>
      <c r="I45" s="285">
        <v>35</v>
      </c>
      <c r="J45" s="285">
        <v>35</v>
      </c>
      <c r="K45" s="285">
        <v>35</v>
      </c>
      <c r="L45" s="275" t="s">
        <v>194</v>
      </c>
      <c r="AMH45" s="267"/>
    </row>
    <row r="46" spans="1:1022" s="281" customFormat="1" ht="21.4" customHeight="1" x14ac:dyDescent="0.25">
      <c r="A46" s="331" t="s">
        <v>216</v>
      </c>
      <c r="B46" s="331"/>
      <c r="C46" s="276" t="s">
        <v>41</v>
      </c>
      <c r="D46" s="278">
        <f t="shared" ref="D46:K46" si="5">SUM(D47:D52)</f>
        <v>6525</v>
      </c>
      <c r="E46" s="277">
        <f t="shared" si="5"/>
        <v>8062</v>
      </c>
      <c r="F46" s="277">
        <f t="shared" si="5"/>
        <v>9927.2000000000007</v>
      </c>
      <c r="G46" s="277">
        <f t="shared" si="5"/>
        <v>10474</v>
      </c>
      <c r="H46" s="277">
        <f t="shared" si="5"/>
        <v>2612.5</v>
      </c>
      <c r="I46" s="277">
        <f t="shared" si="5"/>
        <v>2612.5</v>
      </c>
      <c r="J46" s="277">
        <f t="shared" si="5"/>
        <v>2624.5</v>
      </c>
      <c r="K46" s="277">
        <f t="shared" si="5"/>
        <v>2624.5</v>
      </c>
      <c r="L46" s="280"/>
      <c r="AMH46" s="267"/>
    </row>
    <row r="47" spans="1:1022" s="281" customFormat="1" ht="12.75" customHeight="1" x14ac:dyDescent="0.25">
      <c r="A47" s="332" t="s">
        <v>217</v>
      </c>
      <c r="B47" s="332"/>
      <c r="C47" s="284" t="s">
        <v>218</v>
      </c>
      <c r="D47" s="285"/>
      <c r="E47" s="285"/>
      <c r="F47" s="285"/>
      <c r="G47" s="285"/>
      <c r="H47" s="285"/>
      <c r="I47" s="285"/>
      <c r="J47" s="285"/>
      <c r="K47" s="285"/>
      <c r="L47" s="280"/>
      <c r="AMH47" s="267"/>
    </row>
    <row r="48" spans="1:1022" s="281" customFormat="1" ht="21.95" customHeight="1" x14ac:dyDescent="0.25">
      <c r="A48" s="332" t="s">
        <v>219</v>
      </c>
      <c r="B48" s="332"/>
      <c r="C48" s="284" t="s">
        <v>220</v>
      </c>
      <c r="D48" s="285"/>
      <c r="E48" s="285"/>
      <c r="F48" s="285"/>
      <c r="G48" s="285"/>
      <c r="H48" s="285"/>
      <c r="I48" s="285"/>
      <c r="J48" s="285"/>
      <c r="K48" s="285"/>
      <c r="L48" s="280"/>
      <c r="AMH48" s="267"/>
    </row>
    <row r="49" spans="1:1022" s="281" customFormat="1" ht="80.25" customHeight="1" x14ac:dyDescent="0.25">
      <c r="A49" s="332" t="s">
        <v>142</v>
      </c>
      <c r="B49" s="332"/>
      <c r="C49" s="284" t="s">
        <v>221</v>
      </c>
      <c r="D49" s="285">
        <v>3741</v>
      </c>
      <c r="E49" s="285">
        <v>5100</v>
      </c>
      <c r="F49" s="285">
        <v>6433.2</v>
      </c>
      <c r="G49" s="285">
        <f>H49+I49+J49+K49</f>
        <v>8024</v>
      </c>
      <c r="H49" s="285">
        <v>2000</v>
      </c>
      <c r="I49" s="285">
        <v>2000</v>
      </c>
      <c r="J49" s="285">
        <v>2012</v>
      </c>
      <c r="K49" s="285">
        <v>2012</v>
      </c>
      <c r="L49" s="275" t="s">
        <v>144</v>
      </c>
      <c r="AMH49" s="267"/>
    </row>
    <row r="50" spans="1:1022" s="281" customFormat="1" ht="27" customHeight="1" x14ac:dyDescent="0.25">
      <c r="A50" s="332" t="s">
        <v>150</v>
      </c>
      <c r="B50" s="332"/>
      <c r="C50" s="284" t="s">
        <v>222</v>
      </c>
      <c r="D50" s="285">
        <v>176</v>
      </c>
      <c r="E50" s="285">
        <v>150</v>
      </c>
      <c r="F50" s="285">
        <v>150</v>
      </c>
      <c r="G50" s="285">
        <f>H50+I50+J50+K50</f>
        <v>150</v>
      </c>
      <c r="H50" s="285">
        <v>37.5</v>
      </c>
      <c r="I50" s="285">
        <v>37.5</v>
      </c>
      <c r="J50" s="285">
        <v>37.5</v>
      </c>
      <c r="K50" s="285">
        <v>37.5</v>
      </c>
      <c r="L50" s="275" t="s">
        <v>194</v>
      </c>
      <c r="AMH50" s="267"/>
    </row>
    <row r="51" spans="1:1022" s="281" customFormat="1" ht="19.149999999999999" customHeight="1" x14ac:dyDescent="0.25">
      <c r="A51" s="332" t="s">
        <v>223</v>
      </c>
      <c r="B51" s="332"/>
      <c r="C51" s="284" t="s">
        <v>224</v>
      </c>
      <c r="D51" s="285">
        <v>25.7</v>
      </c>
      <c r="E51" s="285">
        <v>0</v>
      </c>
      <c r="F51" s="285"/>
      <c r="G51" s="285">
        <f>H51+I51+J51+K51</f>
        <v>0</v>
      </c>
      <c r="H51" s="285"/>
      <c r="I51" s="285"/>
      <c r="J51" s="285"/>
      <c r="K51" s="285"/>
      <c r="L51" s="280"/>
      <c r="AMH51" s="267"/>
    </row>
    <row r="52" spans="1:1022" s="281" customFormat="1" ht="91.5" customHeight="1" x14ac:dyDescent="0.25">
      <c r="A52" s="332" t="s">
        <v>225</v>
      </c>
      <c r="B52" s="332"/>
      <c r="C52" s="284" t="s">
        <v>226</v>
      </c>
      <c r="D52" s="285">
        <v>2582.3000000000002</v>
      </c>
      <c r="E52" s="285">
        <v>2812</v>
      </c>
      <c r="F52" s="285">
        <v>3344</v>
      </c>
      <c r="G52" s="285">
        <f>H52+I52+J52+K52</f>
        <v>2300</v>
      </c>
      <c r="H52" s="285">
        <v>575</v>
      </c>
      <c r="I52" s="285">
        <v>575</v>
      </c>
      <c r="J52" s="285">
        <v>575</v>
      </c>
      <c r="K52" s="285">
        <v>575</v>
      </c>
      <c r="L52" s="275" t="s">
        <v>227</v>
      </c>
      <c r="AMH52" s="267"/>
    </row>
    <row r="53" spans="1:1022" s="288" customFormat="1" ht="24.6" customHeight="1" x14ac:dyDescent="0.25">
      <c r="A53" s="331" t="s">
        <v>228</v>
      </c>
      <c r="B53" s="331"/>
      <c r="C53" s="276" t="s">
        <v>229</v>
      </c>
      <c r="D53" s="278">
        <f>D54+D55+D56+D57+D58</f>
        <v>20447</v>
      </c>
      <c r="E53" s="278">
        <f t="shared" ref="E53:K53" si="6">SUM(E54:E58)</f>
        <v>5573</v>
      </c>
      <c r="F53" s="278">
        <f t="shared" si="6"/>
        <v>10000</v>
      </c>
      <c r="G53" s="278">
        <f t="shared" si="6"/>
        <v>8963</v>
      </c>
      <c r="H53" s="278">
        <f t="shared" si="6"/>
        <v>2241</v>
      </c>
      <c r="I53" s="278">
        <f t="shared" si="6"/>
        <v>2241</v>
      </c>
      <c r="J53" s="278">
        <f t="shared" si="6"/>
        <v>2241</v>
      </c>
      <c r="K53" s="278">
        <f t="shared" si="6"/>
        <v>2240</v>
      </c>
      <c r="L53" s="275"/>
      <c r="AMH53" s="267"/>
    </row>
    <row r="54" spans="1:1022" s="281" customFormat="1" ht="12.75" customHeight="1" x14ac:dyDescent="0.25">
      <c r="A54" s="332" t="s">
        <v>230</v>
      </c>
      <c r="B54" s="332"/>
      <c r="C54" s="284" t="s">
        <v>231</v>
      </c>
      <c r="D54" s="285"/>
      <c r="E54" s="285"/>
      <c r="F54" s="285"/>
      <c r="G54" s="285"/>
      <c r="H54" s="285"/>
      <c r="I54" s="285"/>
      <c r="J54" s="285"/>
      <c r="K54" s="285"/>
      <c r="L54" s="280"/>
      <c r="AMH54" s="267"/>
    </row>
    <row r="55" spans="1:1022" s="281" customFormat="1" ht="21.95" customHeight="1" x14ac:dyDescent="0.25">
      <c r="A55" s="332" t="s">
        <v>232</v>
      </c>
      <c r="B55" s="332"/>
      <c r="C55" s="284" t="s">
        <v>233</v>
      </c>
      <c r="D55" s="285"/>
      <c r="E55" s="285"/>
      <c r="F55" s="285"/>
      <c r="G55" s="285"/>
      <c r="H55" s="285"/>
      <c r="I55" s="285"/>
      <c r="J55" s="285"/>
      <c r="K55" s="285"/>
      <c r="L55" s="280"/>
      <c r="AMH55" s="267"/>
    </row>
    <row r="56" spans="1:1022" s="281" customFormat="1" ht="22.35" customHeight="1" x14ac:dyDescent="0.25">
      <c r="A56" s="332" t="s">
        <v>234</v>
      </c>
      <c r="B56" s="332"/>
      <c r="C56" s="284" t="s">
        <v>235</v>
      </c>
      <c r="D56" s="285"/>
      <c r="E56" s="285"/>
      <c r="F56" s="285"/>
      <c r="G56" s="285"/>
      <c r="H56" s="285"/>
      <c r="I56" s="285"/>
      <c r="J56" s="285"/>
      <c r="K56" s="285"/>
      <c r="L56" s="280"/>
      <c r="AMH56" s="267"/>
    </row>
    <row r="57" spans="1:1022" s="281" customFormat="1" ht="12.75" customHeight="1" x14ac:dyDescent="0.25">
      <c r="A57" s="332" t="s">
        <v>160</v>
      </c>
      <c r="B57" s="332"/>
      <c r="C57" s="284" t="s">
        <v>236</v>
      </c>
      <c r="D57" s="285"/>
      <c r="E57" s="285"/>
      <c r="F57" s="285"/>
      <c r="G57" s="285"/>
      <c r="H57" s="285"/>
      <c r="I57" s="285"/>
      <c r="J57" s="285"/>
      <c r="K57" s="285"/>
      <c r="L57" s="280"/>
      <c r="AMH57" s="267"/>
    </row>
    <row r="58" spans="1:1022" s="281" customFormat="1" ht="27.4" customHeight="1" x14ac:dyDescent="0.25">
      <c r="A58" s="332" t="s">
        <v>237</v>
      </c>
      <c r="B58" s="332"/>
      <c r="C58" s="284" t="s">
        <v>238</v>
      </c>
      <c r="D58" s="285">
        <v>20447</v>
      </c>
      <c r="E58" s="285">
        <v>5573</v>
      </c>
      <c r="F58" s="285">
        <v>10000</v>
      </c>
      <c r="G58" s="285">
        <f>H58+I58+J58+K58</f>
        <v>8963</v>
      </c>
      <c r="H58" s="285">
        <v>2241</v>
      </c>
      <c r="I58" s="285">
        <v>2241</v>
      </c>
      <c r="J58" s="285">
        <v>2241</v>
      </c>
      <c r="K58" s="285">
        <v>2240</v>
      </c>
      <c r="L58" s="275" t="s">
        <v>239</v>
      </c>
      <c r="AMH58" s="267"/>
    </row>
    <row r="59" spans="1:1022" s="281" customFormat="1" ht="27" customHeight="1" x14ac:dyDescent="0.25">
      <c r="A59" s="331" t="s">
        <v>240</v>
      </c>
      <c r="B59" s="331"/>
      <c r="C59" s="276" t="s">
        <v>45</v>
      </c>
      <c r="D59" s="278">
        <f t="shared" ref="D59:K59" si="7">D20+D21-D23-D46-D53</f>
        <v>-24572</v>
      </c>
      <c r="E59" s="278">
        <f t="shared" si="7"/>
        <v>-6167</v>
      </c>
      <c r="F59" s="278">
        <f t="shared" si="7"/>
        <v>-6214.4000000000015</v>
      </c>
      <c r="G59" s="278">
        <f t="shared" si="7"/>
        <v>27316.200000000012</v>
      </c>
      <c r="H59" s="278">
        <f t="shared" si="7"/>
        <v>7821.7000000000007</v>
      </c>
      <c r="I59" s="278">
        <f t="shared" si="7"/>
        <v>7185.0999999999985</v>
      </c>
      <c r="J59" s="278">
        <f t="shared" si="7"/>
        <v>7032.8000000000029</v>
      </c>
      <c r="K59" s="278">
        <f t="shared" si="7"/>
        <v>5276.6000000000022</v>
      </c>
      <c r="L59" s="280"/>
      <c r="AMH59" s="267"/>
    </row>
    <row r="60" spans="1:1022" s="281" customFormat="1" ht="25.5" customHeight="1" x14ac:dyDescent="0.25">
      <c r="A60" s="334" t="s">
        <v>241</v>
      </c>
      <c r="B60" s="334"/>
      <c r="C60" s="284" t="s">
        <v>242</v>
      </c>
      <c r="D60" s="285"/>
      <c r="E60" s="285"/>
      <c r="F60" s="285"/>
      <c r="G60" s="285"/>
      <c r="H60" s="285"/>
      <c r="I60" s="285"/>
      <c r="J60" s="285"/>
      <c r="K60" s="285"/>
      <c r="L60" s="280"/>
      <c r="AMH60" s="267"/>
    </row>
    <row r="61" spans="1:1022" s="288" customFormat="1" ht="25.5" customHeight="1" x14ac:dyDescent="0.25">
      <c r="A61" s="332" t="s">
        <v>243</v>
      </c>
      <c r="B61" s="332"/>
      <c r="C61" s="284" t="s">
        <v>244</v>
      </c>
      <c r="D61" s="285">
        <v>0</v>
      </c>
      <c r="E61" s="285">
        <v>2</v>
      </c>
      <c r="F61" s="285">
        <v>2</v>
      </c>
      <c r="G61" s="285">
        <f>H61+I61+J61+K61</f>
        <v>2</v>
      </c>
      <c r="H61" s="285">
        <v>0.5</v>
      </c>
      <c r="I61" s="285">
        <v>0.5</v>
      </c>
      <c r="J61" s="285">
        <v>0.5</v>
      </c>
      <c r="K61" s="285">
        <v>0.5</v>
      </c>
      <c r="L61" s="275" t="s">
        <v>194</v>
      </c>
      <c r="AMH61" s="267"/>
    </row>
    <row r="62" spans="1:1022" s="288" customFormat="1" ht="21.95" customHeight="1" x14ac:dyDescent="0.25">
      <c r="A62" s="332" t="s">
        <v>245</v>
      </c>
      <c r="B62" s="332"/>
      <c r="C62" s="284" t="s">
        <v>246</v>
      </c>
      <c r="D62" s="285"/>
      <c r="E62" s="285"/>
      <c r="F62" s="285"/>
      <c r="G62" s="285"/>
      <c r="H62" s="285"/>
      <c r="I62" s="285"/>
      <c r="J62" s="285"/>
      <c r="K62" s="285"/>
      <c r="L62" s="275"/>
      <c r="AMH62" s="267"/>
    </row>
    <row r="63" spans="1:1022" s="288" customFormat="1" ht="24.75" customHeight="1" x14ac:dyDescent="0.25">
      <c r="A63" s="332" t="s">
        <v>247</v>
      </c>
      <c r="B63" s="332"/>
      <c r="C63" s="284" t="s">
        <v>248</v>
      </c>
      <c r="D63" s="285">
        <v>287</v>
      </c>
      <c r="E63" s="285">
        <v>300</v>
      </c>
      <c r="F63" s="285">
        <v>300</v>
      </c>
      <c r="G63" s="285">
        <f>H63+I63+J63+K63</f>
        <v>300</v>
      </c>
      <c r="H63" s="285">
        <v>75</v>
      </c>
      <c r="I63" s="285">
        <v>75</v>
      </c>
      <c r="J63" s="285">
        <v>75</v>
      </c>
      <c r="K63" s="285">
        <v>75</v>
      </c>
      <c r="L63" s="275" t="s">
        <v>194</v>
      </c>
      <c r="AMH63" s="267"/>
    </row>
    <row r="64" spans="1:1022" s="288" customFormat="1" ht="26.25" customHeight="1" x14ac:dyDescent="0.25">
      <c r="A64" s="332" t="s">
        <v>249</v>
      </c>
      <c r="B64" s="332"/>
      <c r="C64" s="284" t="s">
        <v>250</v>
      </c>
      <c r="D64" s="285">
        <v>6483</v>
      </c>
      <c r="E64" s="285">
        <v>6480</v>
      </c>
      <c r="F64" s="285">
        <v>6600</v>
      </c>
      <c r="G64" s="285">
        <f>H64+I64+J64+K64</f>
        <v>6600</v>
      </c>
      <c r="H64" s="285">
        <v>1650</v>
      </c>
      <c r="I64" s="285">
        <v>1650</v>
      </c>
      <c r="J64" s="285">
        <v>1650</v>
      </c>
      <c r="K64" s="285">
        <v>1650</v>
      </c>
      <c r="L64" s="275" t="s">
        <v>194</v>
      </c>
      <c r="AMH64" s="267"/>
    </row>
    <row r="65" spans="1:1022" s="281" customFormat="1" ht="12.75" customHeight="1" x14ac:dyDescent="0.25">
      <c r="A65" s="332" t="s">
        <v>160</v>
      </c>
      <c r="B65" s="332"/>
      <c r="C65" s="284" t="s">
        <v>251</v>
      </c>
      <c r="D65" s="285"/>
      <c r="E65" s="285"/>
      <c r="F65" s="285"/>
      <c r="G65" s="278"/>
      <c r="H65" s="285"/>
      <c r="I65" s="285"/>
      <c r="J65" s="285"/>
      <c r="K65" s="285"/>
      <c r="L65" s="280"/>
      <c r="AMH65" s="267"/>
    </row>
    <row r="66" spans="1:1022" s="288" customFormat="1" ht="21.95" customHeight="1" x14ac:dyDescent="0.25">
      <c r="A66" s="332" t="s">
        <v>252</v>
      </c>
      <c r="B66" s="332"/>
      <c r="C66" s="284" t="s">
        <v>253</v>
      </c>
      <c r="D66" s="285">
        <v>15</v>
      </c>
      <c r="E66" s="285">
        <v>15</v>
      </c>
      <c r="F66" s="285">
        <v>30</v>
      </c>
      <c r="G66" s="285">
        <f>H66+I66+J66+K66</f>
        <v>30</v>
      </c>
      <c r="H66" s="285">
        <v>7.5</v>
      </c>
      <c r="I66" s="285">
        <v>7.5</v>
      </c>
      <c r="J66" s="285">
        <v>7.5</v>
      </c>
      <c r="K66" s="285">
        <v>7.5</v>
      </c>
      <c r="L66" s="275" t="s">
        <v>194</v>
      </c>
      <c r="AMH66" s="267"/>
    </row>
    <row r="67" spans="1:1022" s="281" customFormat="1" ht="12.75" customHeight="1" x14ac:dyDescent="0.25">
      <c r="A67" s="332" t="s">
        <v>160</v>
      </c>
      <c r="B67" s="332"/>
      <c r="C67" s="284" t="s">
        <v>254</v>
      </c>
      <c r="D67" s="285"/>
      <c r="E67" s="285"/>
      <c r="F67" s="285"/>
      <c r="G67" s="285"/>
      <c r="H67" s="285"/>
      <c r="I67" s="285"/>
      <c r="J67" s="285"/>
      <c r="K67" s="285"/>
      <c r="L67" s="280"/>
      <c r="AMH67" s="267"/>
    </row>
    <row r="68" spans="1:1022" s="288" customFormat="1" ht="27.75" customHeight="1" x14ac:dyDescent="0.25">
      <c r="A68" s="331" t="s">
        <v>255</v>
      </c>
      <c r="B68" s="331"/>
      <c r="C68" s="276" t="s">
        <v>55</v>
      </c>
      <c r="D68" s="278">
        <f t="shared" ref="D68:K68" si="8">D10+D21+D61+D64-D11-D23-D46-D53-D63-D66</f>
        <v>-18391</v>
      </c>
      <c r="E68" s="278">
        <f t="shared" si="8"/>
        <v>0</v>
      </c>
      <c r="F68" s="278">
        <f t="shared" si="8"/>
        <v>57.599999999998545</v>
      </c>
      <c r="G68" s="278">
        <f t="shared" si="8"/>
        <v>33588.200000000026</v>
      </c>
      <c r="H68" s="278">
        <f t="shared" si="8"/>
        <v>9389.7000000000007</v>
      </c>
      <c r="I68" s="278">
        <f t="shared" si="8"/>
        <v>8753.0999999999949</v>
      </c>
      <c r="J68" s="278">
        <f t="shared" si="8"/>
        <v>8600.8000000000029</v>
      </c>
      <c r="K68" s="278">
        <f t="shared" si="8"/>
        <v>6844.6000000000022</v>
      </c>
      <c r="L68" s="289"/>
      <c r="AMH68" s="267"/>
    </row>
    <row r="69" spans="1:1022" s="281" customFormat="1" ht="21.95" customHeight="1" x14ac:dyDescent="0.25">
      <c r="A69" s="332" t="s">
        <v>56</v>
      </c>
      <c r="B69" s="332"/>
      <c r="C69" s="284" t="s">
        <v>57</v>
      </c>
      <c r="D69" s="285"/>
      <c r="E69" s="285">
        <v>0</v>
      </c>
      <c r="F69" s="285"/>
      <c r="G69" s="285">
        <f>G68*0.18</f>
        <v>6045.8760000000048</v>
      </c>
      <c r="H69" s="285">
        <f>H68*0.18</f>
        <v>1690.146</v>
      </c>
      <c r="I69" s="285">
        <f>I68*0.18</f>
        <v>1575.5579999999991</v>
      </c>
      <c r="J69" s="285">
        <f>J68*0.18</f>
        <v>1548.1440000000005</v>
      </c>
      <c r="K69" s="285">
        <f>K68*0.18</f>
        <v>1232.0280000000002</v>
      </c>
      <c r="L69" s="275"/>
      <c r="AMH69" s="267"/>
    </row>
    <row r="70" spans="1:1022" s="281" customFormat="1" ht="32.25" customHeight="1" x14ac:dyDescent="0.25">
      <c r="A70" s="332" t="s">
        <v>256</v>
      </c>
      <c r="B70" s="332"/>
      <c r="C70" s="284" t="s">
        <v>257</v>
      </c>
      <c r="D70" s="285"/>
      <c r="E70" s="285"/>
      <c r="F70" s="278"/>
      <c r="G70" s="278"/>
      <c r="H70" s="278"/>
      <c r="I70" s="278"/>
      <c r="J70" s="278"/>
      <c r="K70" s="278"/>
      <c r="L70" s="280"/>
      <c r="AMH70" s="267"/>
    </row>
    <row r="71" spans="1:1022" s="288" customFormat="1" ht="23.1" customHeight="1" x14ac:dyDescent="0.25">
      <c r="A71" s="331" t="s">
        <v>258</v>
      </c>
      <c r="B71" s="331"/>
      <c r="C71" s="290">
        <v>1200</v>
      </c>
      <c r="D71" s="278">
        <f t="shared" ref="D71:K71" si="9">D10+D21+D61+D64-D11-D23-D46-D53-D63-D66-D69</f>
        <v>-18391</v>
      </c>
      <c r="E71" s="278">
        <f t="shared" si="9"/>
        <v>0</v>
      </c>
      <c r="F71" s="278">
        <f t="shared" si="9"/>
        <v>57.599999999998545</v>
      </c>
      <c r="G71" s="278">
        <f t="shared" si="9"/>
        <v>27542.324000000022</v>
      </c>
      <c r="H71" s="278">
        <f t="shared" si="9"/>
        <v>7699.554000000001</v>
      </c>
      <c r="I71" s="278">
        <f t="shared" si="9"/>
        <v>7177.5419999999958</v>
      </c>
      <c r="J71" s="278">
        <f t="shared" si="9"/>
        <v>7052.6560000000027</v>
      </c>
      <c r="K71" s="278">
        <f t="shared" si="9"/>
        <v>5612.5720000000019</v>
      </c>
      <c r="L71" s="289"/>
      <c r="AMH71" s="267"/>
    </row>
    <row r="72" spans="1:1022" s="281" customFormat="1" ht="12.75" customHeight="1" x14ac:dyDescent="0.25">
      <c r="A72" s="333" t="s">
        <v>259</v>
      </c>
      <c r="B72" s="333"/>
      <c r="C72" s="284" t="s">
        <v>260</v>
      </c>
      <c r="D72" s="285"/>
      <c r="E72" s="285">
        <v>0</v>
      </c>
      <c r="F72" s="285">
        <v>57.6</v>
      </c>
      <c r="G72" s="285">
        <f>G71</f>
        <v>27542.324000000022</v>
      </c>
      <c r="H72" s="285">
        <f>H71</f>
        <v>7699.554000000001</v>
      </c>
      <c r="I72" s="285">
        <f>I71</f>
        <v>7177.5419999999958</v>
      </c>
      <c r="J72" s="285">
        <f>J71</f>
        <v>7052.6560000000027</v>
      </c>
      <c r="K72" s="285">
        <f>K71</f>
        <v>5612.5720000000019</v>
      </c>
      <c r="L72" s="280"/>
      <c r="AMH72" s="267"/>
    </row>
    <row r="73" spans="1:1022" s="281" customFormat="1" ht="12.75" customHeight="1" x14ac:dyDescent="0.25">
      <c r="A73" s="332" t="s">
        <v>261</v>
      </c>
      <c r="B73" s="332"/>
      <c r="C73" s="284" t="s">
        <v>262</v>
      </c>
      <c r="D73" s="285">
        <f>D71</f>
        <v>-18391</v>
      </c>
      <c r="E73" s="285">
        <v>0</v>
      </c>
      <c r="F73" s="285"/>
      <c r="G73" s="285"/>
      <c r="H73" s="285"/>
      <c r="I73" s="285"/>
      <c r="J73" s="291"/>
      <c r="K73" s="285"/>
      <c r="L73" s="280"/>
      <c r="AMH73" s="267"/>
    </row>
    <row r="74" spans="1:1022" s="281" customFormat="1" ht="12.75" customHeight="1" x14ac:dyDescent="0.25">
      <c r="A74" s="332" t="s">
        <v>263</v>
      </c>
      <c r="B74" s="332"/>
      <c r="C74" s="284" t="s">
        <v>264</v>
      </c>
      <c r="D74" s="285"/>
      <c r="E74" s="285"/>
      <c r="F74" s="285"/>
      <c r="G74" s="285"/>
      <c r="H74" s="285"/>
      <c r="I74" s="285"/>
      <c r="J74" s="285"/>
      <c r="K74" s="285"/>
      <c r="L74" s="280"/>
      <c r="AMH74" s="267"/>
    </row>
    <row r="75" spans="1:1022" s="281" customFormat="1" ht="21.95" customHeight="1" x14ac:dyDescent="0.25">
      <c r="A75" s="332" t="s">
        <v>265</v>
      </c>
      <c r="B75" s="332"/>
      <c r="C75" s="284"/>
      <c r="D75" s="285"/>
      <c r="E75" s="285"/>
      <c r="F75" s="285"/>
      <c r="G75" s="285"/>
      <c r="H75" s="285"/>
      <c r="I75" s="285"/>
      <c r="J75" s="285"/>
      <c r="K75" s="285"/>
      <c r="L75" s="280"/>
      <c r="AMH75" s="267"/>
    </row>
    <row r="76" spans="1:1022" s="281" customFormat="1" ht="24.75" customHeight="1" x14ac:dyDescent="0.25">
      <c r="A76" s="332" t="s">
        <v>266</v>
      </c>
      <c r="B76" s="332"/>
      <c r="C76" s="284" t="s">
        <v>43</v>
      </c>
      <c r="D76" s="285">
        <f t="shared" ref="D76:K76" si="10">D21-D53</f>
        <v>1239</v>
      </c>
      <c r="E76" s="285">
        <f t="shared" si="10"/>
        <v>2766</v>
      </c>
      <c r="F76" s="285">
        <f t="shared" si="10"/>
        <v>25780</v>
      </c>
      <c r="G76" s="285">
        <f t="shared" si="10"/>
        <v>33374.400000000001</v>
      </c>
      <c r="H76" s="292">
        <f t="shared" si="10"/>
        <v>8327</v>
      </c>
      <c r="I76" s="292">
        <f t="shared" si="10"/>
        <v>8328.4</v>
      </c>
      <c r="J76" s="292">
        <f t="shared" si="10"/>
        <v>8359</v>
      </c>
      <c r="K76" s="292">
        <f t="shared" si="10"/>
        <v>8360</v>
      </c>
      <c r="L76" s="280"/>
      <c r="AMH76" s="267"/>
    </row>
    <row r="77" spans="1:1022" s="281" customFormat="1" ht="47.25" customHeight="1" x14ac:dyDescent="0.25">
      <c r="A77" s="332" t="s">
        <v>267</v>
      </c>
      <c r="B77" s="332"/>
      <c r="C77" s="284" t="s">
        <v>51</v>
      </c>
      <c r="D77" s="285">
        <f t="shared" ref="D77:K77" si="11">D60+D61-D62-D63</f>
        <v>-287</v>
      </c>
      <c r="E77" s="285">
        <f t="shared" si="11"/>
        <v>-298</v>
      </c>
      <c r="F77" s="285">
        <f t="shared" si="11"/>
        <v>-298</v>
      </c>
      <c r="G77" s="285">
        <f t="shared" si="11"/>
        <v>-298</v>
      </c>
      <c r="H77" s="285">
        <f t="shared" si="11"/>
        <v>-74.5</v>
      </c>
      <c r="I77" s="285">
        <f t="shared" si="11"/>
        <v>-74.5</v>
      </c>
      <c r="J77" s="285">
        <f t="shared" si="11"/>
        <v>-74.5</v>
      </c>
      <c r="K77" s="285">
        <f t="shared" si="11"/>
        <v>-74.5</v>
      </c>
      <c r="L77" s="280"/>
      <c r="AMH77" s="267"/>
    </row>
    <row r="78" spans="1:1022" s="281" customFormat="1" ht="28.5" customHeight="1" x14ac:dyDescent="0.25">
      <c r="A78" s="332" t="s">
        <v>268</v>
      </c>
      <c r="B78" s="332"/>
      <c r="C78" s="284" t="s">
        <v>53</v>
      </c>
      <c r="D78" s="285">
        <f t="shared" ref="D78:K78" si="12">D64-D66</f>
        <v>6468</v>
      </c>
      <c r="E78" s="285">
        <f t="shared" si="12"/>
        <v>6465</v>
      </c>
      <c r="F78" s="285">
        <f t="shared" si="12"/>
        <v>6570</v>
      </c>
      <c r="G78" s="285">
        <f t="shared" si="12"/>
        <v>6570</v>
      </c>
      <c r="H78" s="285">
        <f t="shared" si="12"/>
        <v>1642.5</v>
      </c>
      <c r="I78" s="285">
        <f t="shared" si="12"/>
        <v>1642.5</v>
      </c>
      <c r="J78" s="285">
        <f t="shared" si="12"/>
        <v>1642.5</v>
      </c>
      <c r="K78" s="285">
        <f t="shared" si="12"/>
        <v>1642.5</v>
      </c>
      <c r="L78" s="280"/>
      <c r="AMH78" s="267"/>
    </row>
    <row r="79" spans="1:1022" s="281" customFormat="1" ht="12.75" customHeight="1" x14ac:dyDescent="0.25">
      <c r="A79" s="331" t="s">
        <v>269</v>
      </c>
      <c r="B79" s="331"/>
      <c r="C79" s="290">
        <v>1330</v>
      </c>
      <c r="D79" s="278">
        <f t="shared" ref="D79:K79" si="13">D10+D21+D61+D64</f>
        <v>186403</v>
      </c>
      <c r="E79" s="278">
        <f t="shared" si="13"/>
        <v>222047</v>
      </c>
      <c r="F79" s="278">
        <f t="shared" si="13"/>
        <v>222382</v>
      </c>
      <c r="G79" s="278">
        <f t="shared" si="13"/>
        <v>274571.40000000002</v>
      </c>
      <c r="H79" s="278">
        <f t="shared" si="13"/>
        <v>68626.5</v>
      </c>
      <c r="I79" s="278">
        <f t="shared" si="13"/>
        <v>68627.899999999994</v>
      </c>
      <c r="J79" s="278">
        <f t="shared" si="13"/>
        <v>68658.5</v>
      </c>
      <c r="K79" s="278">
        <f t="shared" si="13"/>
        <v>68658.5</v>
      </c>
      <c r="L79" s="280"/>
      <c r="AMH79" s="267"/>
    </row>
    <row r="80" spans="1:1022" s="281" customFormat="1" ht="12.75" customHeight="1" x14ac:dyDescent="0.25">
      <c r="A80" s="331" t="s">
        <v>270</v>
      </c>
      <c r="B80" s="331"/>
      <c r="C80" s="276" t="s">
        <v>271</v>
      </c>
      <c r="D80" s="279">
        <f t="shared" ref="D80:K80" si="14">D11+D23+D46+D53+D63+D66</f>
        <v>204794</v>
      </c>
      <c r="E80" s="279">
        <f t="shared" si="14"/>
        <v>222047</v>
      </c>
      <c r="F80" s="279">
        <f t="shared" si="14"/>
        <v>222324.40000000002</v>
      </c>
      <c r="G80" s="279">
        <f t="shared" si="14"/>
        <v>240983.19999999998</v>
      </c>
      <c r="H80" s="279">
        <f t="shared" si="14"/>
        <v>59236.800000000003</v>
      </c>
      <c r="I80" s="279">
        <f t="shared" si="14"/>
        <v>59874.8</v>
      </c>
      <c r="J80" s="279">
        <f t="shared" si="14"/>
        <v>60057.7</v>
      </c>
      <c r="K80" s="279">
        <f t="shared" si="14"/>
        <v>61813.899999999994</v>
      </c>
      <c r="L80" s="280"/>
      <c r="AMH80" s="267"/>
    </row>
    <row r="81" spans="1:1022" s="281" customFormat="1" ht="12.75" customHeight="1" x14ac:dyDescent="0.25">
      <c r="A81" s="332" t="s">
        <v>272</v>
      </c>
      <c r="B81" s="332"/>
      <c r="C81" s="332"/>
      <c r="D81" s="332"/>
      <c r="E81" s="332"/>
      <c r="F81" s="332"/>
      <c r="G81" s="332"/>
      <c r="H81" s="332"/>
      <c r="I81" s="332"/>
      <c r="J81" s="332"/>
      <c r="K81" s="332"/>
      <c r="L81" s="332"/>
      <c r="AMH81" s="267"/>
    </row>
    <row r="82" spans="1:1022" s="281" customFormat="1" ht="32.25" customHeight="1" x14ac:dyDescent="0.25">
      <c r="A82" s="332" t="s">
        <v>273</v>
      </c>
      <c r="B82" s="332"/>
      <c r="C82" s="284" t="s">
        <v>274</v>
      </c>
      <c r="D82" s="285">
        <f t="shared" ref="D82:K82" si="15">D59</f>
        <v>-24572</v>
      </c>
      <c r="E82" s="285">
        <f t="shared" si="15"/>
        <v>-6167</v>
      </c>
      <c r="F82" s="285">
        <f t="shared" si="15"/>
        <v>-6214.4000000000015</v>
      </c>
      <c r="G82" s="285">
        <f t="shared" si="15"/>
        <v>27316.200000000012</v>
      </c>
      <c r="H82" s="285">
        <f t="shared" si="15"/>
        <v>7821.7000000000007</v>
      </c>
      <c r="I82" s="285">
        <f t="shared" si="15"/>
        <v>7185.0999999999985</v>
      </c>
      <c r="J82" s="285">
        <f t="shared" si="15"/>
        <v>7032.8000000000029</v>
      </c>
      <c r="K82" s="285">
        <f t="shared" si="15"/>
        <v>5276.6000000000022</v>
      </c>
      <c r="L82" s="275"/>
      <c r="AMH82" s="267"/>
    </row>
    <row r="83" spans="1:1022" s="293" customFormat="1" ht="12.75" customHeight="1" x14ac:dyDescent="0.25">
      <c r="A83" s="332" t="s">
        <v>275</v>
      </c>
      <c r="B83" s="332"/>
      <c r="C83" s="284" t="s">
        <v>276</v>
      </c>
      <c r="D83" s="285">
        <v>16691</v>
      </c>
      <c r="E83" s="285">
        <v>16735.2</v>
      </c>
      <c r="F83" s="285">
        <f>F7+F22+F39</f>
        <v>700</v>
      </c>
      <c r="G83" s="285">
        <f>H83+I83+J83+K83</f>
        <v>20523</v>
      </c>
      <c r="H83" s="285">
        <v>5130.5</v>
      </c>
      <c r="I83" s="285">
        <v>5130.5</v>
      </c>
      <c r="J83" s="285">
        <v>5130.5</v>
      </c>
      <c r="K83" s="285">
        <v>5131.5</v>
      </c>
      <c r="L83" s="275"/>
      <c r="AMH83" s="267"/>
    </row>
    <row r="84" spans="1:1022" s="293" customFormat="1" ht="24" customHeight="1" x14ac:dyDescent="0.25">
      <c r="A84" s="332" t="s">
        <v>277</v>
      </c>
      <c r="B84" s="332"/>
      <c r="C84" s="284" t="s">
        <v>278</v>
      </c>
      <c r="D84" s="294"/>
      <c r="E84" s="295"/>
      <c r="F84" s="285"/>
      <c r="G84" s="285"/>
      <c r="H84" s="291"/>
      <c r="I84" s="291"/>
      <c r="J84" s="291"/>
      <c r="K84" s="291"/>
      <c r="L84" s="275"/>
      <c r="AMH84" s="267"/>
    </row>
    <row r="85" spans="1:1022" s="293" customFormat="1" ht="26.25" customHeight="1" x14ac:dyDescent="0.25">
      <c r="A85" s="332" t="s">
        <v>279</v>
      </c>
      <c r="B85" s="332"/>
      <c r="C85" s="284" t="s">
        <v>280</v>
      </c>
      <c r="D85" s="285"/>
      <c r="E85" s="285"/>
      <c r="F85" s="285"/>
      <c r="G85" s="285"/>
      <c r="H85" s="278"/>
      <c r="I85" s="278"/>
      <c r="J85" s="278"/>
      <c r="K85" s="278"/>
      <c r="L85" s="275"/>
      <c r="AMH85" s="267"/>
    </row>
    <row r="86" spans="1:1022" s="293" customFormat="1" ht="32.25" customHeight="1" x14ac:dyDescent="0.25">
      <c r="A86" s="332" t="s">
        <v>281</v>
      </c>
      <c r="B86" s="332"/>
      <c r="C86" s="284" t="s">
        <v>282</v>
      </c>
      <c r="D86" s="285"/>
      <c r="E86" s="285"/>
      <c r="F86" s="285"/>
      <c r="G86" s="285"/>
      <c r="H86" s="278"/>
      <c r="I86" s="278"/>
      <c r="J86" s="278"/>
      <c r="K86" s="278"/>
      <c r="L86" s="275"/>
      <c r="AMH86" s="267"/>
    </row>
    <row r="87" spans="1:1022" s="281" customFormat="1" ht="12.75" customHeight="1" x14ac:dyDescent="0.25">
      <c r="A87" s="332" t="s">
        <v>46</v>
      </c>
      <c r="B87" s="332"/>
      <c r="C87" s="284" t="s">
        <v>47</v>
      </c>
      <c r="D87" s="285">
        <f t="shared" ref="D87:K87" si="16">D82+D83-D84-D85-D86</f>
        <v>-7881</v>
      </c>
      <c r="E87" s="285">
        <f t="shared" si="16"/>
        <v>10568.2</v>
      </c>
      <c r="F87" s="285">
        <f t="shared" si="16"/>
        <v>-5514.4000000000015</v>
      </c>
      <c r="G87" s="285">
        <f t="shared" si="16"/>
        <v>47839.200000000012</v>
      </c>
      <c r="H87" s="285">
        <f t="shared" si="16"/>
        <v>12952.2</v>
      </c>
      <c r="I87" s="285">
        <f t="shared" si="16"/>
        <v>12315.599999999999</v>
      </c>
      <c r="J87" s="285">
        <f t="shared" si="16"/>
        <v>12163.300000000003</v>
      </c>
      <c r="K87" s="285">
        <f t="shared" si="16"/>
        <v>10408.100000000002</v>
      </c>
      <c r="L87" s="280"/>
      <c r="AMH87" s="267"/>
    </row>
    <row r="88" spans="1:1022" s="281" customFormat="1" ht="12.75" customHeight="1" x14ac:dyDescent="0.25">
      <c r="A88" s="331" t="s">
        <v>283</v>
      </c>
      <c r="B88" s="331"/>
      <c r="C88" s="331"/>
      <c r="D88" s="331"/>
      <c r="E88" s="331"/>
      <c r="F88" s="331"/>
      <c r="G88" s="331"/>
      <c r="H88" s="331"/>
      <c r="I88" s="331"/>
      <c r="J88" s="331"/>
      <c r="K88" s="331"/>
      <c r="L88" s="331"/>
      <c r="AMH88" s="267"/>
    </row>
    <row r="89" spans="1:1022" s="281" customFormat="1" ht="21.95" customHeight="1" x14ac:dyDescent="0.25">
      <c r="A89" s="332" t="s">
        <v>284</v>
      </c>
      <c r="B89" s="332"/>
      <c r="C89" s="284" t="s">
        <v>285</v>
      </c>
      <c r="D89" s="285">
        <f t="shared" ref="D89:K89" si="17">D90+D91</f>
        <v>89866</v>
      </c>
      <c r="E89" s="285">
        <f t="shared" si="17"/>
        <v>95000</v>
      </c>
      <c r="F89" s="285">
        <f t="shared" si="17"/>
        <v>88700</v>
      </c>
      <c r="G89" s="285">
        <f t="shared" si="17"/>
        <v>91170</v>
      </c>
      <c r="H89" s="285">
        <f t="shared" si="17"/>
        <v>22785</v>
      </c>
      <c r="I89" s="285">
        <f t="shared" si="17"/>
        <v>22000</v>
      </c>
      <c r="J89" s="285">
        <f t="shared" si="17"/>
        <v>22020</v>
      </c>
      <c r="K89" s="285">
        <f t="shared" si="17"/>
        <v>24365</v>
      </c>
      <c r="L89" s="280"/>
      <c r="AMH89" s="267"/>
    </row>
    <row r="90" spans="1:1022" s="281" customFormat="1" ht="21.95" customHeight="1" x14ac:dyDescent="0.25">
      <c r="A90" s="332" t="s">
        <v>133</v>
      </c>
      <c r="B90" s="332"/>
      <c r="C90" s="284" t="s">
        <v>286</v>
      </c>
      <c r="D90" s="285">
        <v>21526</v>
      </c>
      <c r="E90" s="285">
        <v>17000</v>
      </c>
      <c r="F90" s="285">
        <f>F12+300</f>
        <v>14500</v>
      </c>
      <c r="G90" s="285">
        <f t="shared" ref="G90:G95" si="18">H90+I90+J90+K90</f>
        <v>17300</v>
      </c>
      <c r="H90" s="285">
        <v>4000</v>
      </c>
      <c r="I90" s="285">
        <v>4200</v>
      </c>
      <c r="J90" s="285">
        <v>4200</v>
      </c>
      <c r="K90" s="285">
        <v>4900</v>
      </c>
      <c r="L90" s="280"/>
      <c r="AMH90" s="267"/>
    </row>
    <row r="91" spans="1:1022" s="281" customFormat="1" ht="12.75" customHeight="1" x14ac:dyDescent="0.25">
      <c r="A91" s="332" t="s">
        <v>287</v>
      </c>
      <c r="B91" s="332"/>
      <c r="C91" s="284" t="s">
        <v>288</v>
      </c>
      <c r="D91" s="285">
        <v>68340</v>
      </c>
      <c r="E91" s="285">
        <v>78000</v>
      </c>
      <c r="F91" s="285">
        <f>F13+F14+100</f>
        <v>74200</v>
      </c>
      <c r="G91" s="285">
        <f t="shared" si="18"/>
        <v>73870</v>
      </c>
      <c r="H91" s="285">
        <v>18785</v>
      </c>
      <c r="I91" s="285">
        <v>17800</v>
      </c>
      <c r="J91" s="285">
        <v>17820</v>
      </c>
      <c r="K91" s="285">
        <v>19465</v>
      </c>
      <c r="L91" s="280"/>
      <c r="AMH91" s="267"/>
    </row>
    <row r="92" spans="1:1022" s="281" customFormat="1" ht="12.75" customHeight="1" x14ac:dyDescent="0.25">
      <c r="A92" s="332" t="s">
        <v>289</v>
      </c>
      <c r="B92" s="332"/>
      <c r="C92" s="284" t="s">
        <v>290</v>
      </c>
      <c r="D92" s="285">
        <v>50312</v>
      </c>
      <c r="E92" s="285">
        <v>71474</v>
      </c>
      <c r="F92" s="285">
        <f>F15+F31+(F49/1.22)</f>
        <v>65287.214754098357</v>
      </c>
      <c r="G92" s="285">
        <f t="shared" si="18"/>
        <v>83924</v>
      </c>
      <c r="H92" s="292">
        <v>20600</v>
      </c>
      <c r="I92" s="292">
        <v>20600</v>
      </c>
      <c r="J92" s="292">
        <v>21100</v>
      </c>
      <c r="K92" s="292">
        <v>21624</v>
      </c>
      <c r="L92" s="280"/>
      <c r="AMH92" s="267"/>
    </row>
    <row r="93" spans="1:1022" s="281" customFormat="1" ht="21.95" customHeight="1" x14ac:dyDescent="0.25">
      <c r="A93" s="332" t="s">
        <v>291</v>
      </c>
      <c r="B93" s="332"/>
      <c r="C93" s="284" t="s">
        <v>292</v>
      </c>
      <c r="D93" s="285">
        <v>10930</v>
      </c>
      <c r="E93" s="285">
        <v>15724.3</v>
      </c>
      <c r="F93" s="285">
        <f>F16+F32+(F49*0.22)</f>
        <v>14618.404</v>
      </c>
      <c r="G93" s="285">
        <f t="shared" si="18"/>
        <v>18463.28</v>
      </c>
      <c r="H93" s="292">
        <f>H92*0.22</f>
        <v>4532</v>
      </c>
      <c r="I93" s="292">
        <f>I92*0.22</f>
        <v>4532</v>
      </c>
      <c r="J93" s="292">
        <f>J92*0.22</f>
        <v>4642</v>
      </c>
      <c r="K93" s="292">
        <f>K92*0.22</f>
        <v>4757.28</v>
      </c>
      <c r="L93" s="280"/>
      <c r="AMH93" s="267"/>
    </row>
    <row r="94" spans="1:1022" s="281" customFormat="1" ht="12.75" customHeight="1" x14ac:dyDescent="0.25">
      <c r="A94" s="332" t="s">
        <v>293</v>
      </c>
      <c r="B94" s="332"/>
      <c r="C94" s="284" t="s">
        <v>294</v>
      </c>
      <c r="D94" s="285">
        <v>16691</v>
      </c>
      <c r="E94" s="285">
        <v>16735.2</v>
      </c>
      <c r="F94" s="285">
        <f>F18+F33+F50</f>
        <v>18645</v>
      </c>
      <c r="G94" s="285">
        <f t="shared" si="18"/>
        <v>20523</v>
      </c>
      <c r="H94" s="292">
        <f>H18+H33+H50+18</f>
        <v>5130.5</v>
      </c>
      <c r="I94" s="292">
        <f>I18+I33+I50+18</f>
        <v>5130.5</v>
      </c>
      <c r="J94" s="292">
        <f>J18+J33+J50+18</f>
        <v>5130.5</v>
      </c>
      <c r="K94" s="292">
        <f>K18+K33+K50+19</f>
        <v>5131.5</v>
      </c>
      <c r="L94" s="280"/>
      <c r="AMH94" s="267"/>
    </row>
    <row r="95" spans="1:1022" s="281" customFormat="1" ht="12.75" customHeight="1" x14ac:dyDescent="0.25">
      <c r="A95" s="332" t="s">
        <v>295</v>
      </c>
      <c r="B95" s="332"/>
      <c r="C95" s="272">
        <v>1540</v>
      </c>
      <c r="D95" s="285">
        <v>36693</v>
      </c>
      <c r="E95" s="285">
        <v>22798.5</v>
      </c>
      <c r="F95" s="285">
        <f>F80-F63-F66-(F89+F92+F93+F94)</f>
        <v>34743.781245901657</v>
      </c>
      <c r="G95" s="285">
        <f t="shared" si="18"/>
        <v>26572.9</v>
      </c>
      <c r="H95" s="285">
        <v>6106.8</v>
      </c>
      <c r="I95" s="285">
        <v>7529.8</v>
      </c>
      <c r="J95" s="285">
        <v>7082.7</v>
      </c>
      <c r="K95" s="285">
        <v>5853.6</v>
      </c>
      <c r="L95" s="280"/>
      <c r="AMH95" s="267"/>
    </row>
    <row r="96" spans="1:1022" s="281" customFormat="1" ht="12.75" customHeight="1" x14ac:dyDescent="0.25">
      <c r="A96" s="331" t="s">
        <v>296</v>
      </c>
      <c r="B96" s="331"/>
      <c r="C96" s="276" t="s">
        <v>297</v>
      </c>
      <c r="D96" s="278">
        <f t="shared" ref="D96:K96" si="19">D89+D92+D93+D94+D95</f>
        <v>204492</v>
      </c>
      <c r="E96" s="278">
        <f t="shared" si="19"/>
        <v>221732</v>
      </c>
      <c r="F96" s="278">
        <f t="shared" si="19"/>
        <v>221994.40000000002</v>
      </c>
      <c r="G96" s="278">
        <f t="shared" si="19"/>
        <v>240653.18</v>
      </c>
      <c r="H96" s="278">
        <f t="shared" si="19"/>
        <v>59154.3</v>
      </c>
      <c r="I96" s="278">
        <f t="shared" si="19"/>
        <v>59792.3</v>
      </c>
      <c r="J96" s="278">
        <f t="shared" si="19"/>
        <v>59975.199999999997</v>
      </c>
      <c r="K96" s="278">
        <f t="shared" si="19"/>
        <v>61731.38</v>
      </c>
      <c r="L96" s="280"/>
      <c r="AMH96" s="267"/>
    </row>
    <row r="97" spans="1:1022" s="281" customFormat="1" x14ac:dyDescent="0.25">
      <c r="A97" s="296"/>
      <c r="B97" s="296"/>
      <c r="C97" s="297"/>
      <c r="D97" s="298"/>
      <c r="E97" s="298"/>
      <c r="F97" s="298"/>
      <c r="G97" s="298"/>
      <c r="H97" s="298"/>
      <c r="I97" s="298"/>
      <c r="J97" s="298"/>
      <c r="K97" s="298"/>
      <c r="L97" s="299"/>
      <c r="AMH97" s="267"/>
    </row>
    <row r="98" spans="1:1022" s="281" customFormat="1" x14ac:dyDescent="0.25">
      <c r="A98" s="296"/>
      <c r="B98" s="296"/>
      <c r="C98" s="297"/>
      <c r="D98" s="298"/>
      <c r="E98" s="298"/>
      <c r="F98" s="298"/>
      <c r="G98" s="298"/>
      <c r="H98" s="298"/>
      <c r="I98" s="298"/>
      <c r="J98" s="298"/>
      <c r="K98" s="298"/>
      <c r="L98" s="299"/>
      <c r="AMH98" s="267"/>
    </row>
    <row r="99" spans="1:1022" x14ac:dyDescent="0.25">
      <c r="A99" s="300"/>
      <c r="B99" s="300"/>
      <c r="C99" s="300"/>
      <c r="D99" s="301"/>
      <c r="E99" s="301"/>
      <c r="F99" s="301"/>
      <c r="G99" s="301"/>
      <c r="H99" s="301"/>
      <c r="I99" s="301"/>
      <c r="J99" s="301"/>
      <c r="K99" s="301"/>
    </row>
    <row r="100" spans="1:1022" x14ac:dyDescent="0.25">
      <c r="A100" s="302"/>
      <c r="B100" s="302"/>
      <c r="C100" s="302"/>
      <c r="D100" s="303"/>
      <c r="E100" s="303"/>
      <c r="F100" s="303"/>
      <c r="G100" s="303"/>
      <c r="H100" s="303"/>
      <c r="I100" s="303"/>
      <c r="J100" s="303"/>
      <c r="K100" s="303"/>
    </row>
    <row r="101" spans="1:1022" s="308" customFormat="1" x14ac:dyDescent="0.25">
      <c r="A101" s="329" t="s">
        <v>116</v>
      </c>
      <c r="B101" s="329"/>
      <c r="C101" s="329"/>
      <c r="D101" s="329"/>
      <c r="E101" s="304"/>
      <c r="F101" s="267"/>
      <c r="G101" s="305"/>
      <c r="H101" s="306"/>
      <c r="I101" s="330" t="s">
        <v>117</v>
      </c>
      <c r="J101" s="330"/>
      <c r="K101" s="306"/>
      <c r="L101" s="307"/>
      <c r="AMH101" s="267"/>
    </row>
  </sheetData>
  <mergeCells count="102">
    <mergeCell ref="A2:K2"/>
    <mergeCell ref="A4:B7"/>
    <mergeCell ref="C4:C7"/>
    <mergeCell ref="D4:D7"/>
    <mergeCell ref="E4:E7"/>
    <mergeCell ref="F4:F7"/>
    <mergeCell ref="G4:G7"/>
    <mergeCell ref="H4:K6"/>
    <mergeCell ref="L4:L7"/>
    <mergeCell ref="A8:B8"/>
    <mergeCell ref="A9:B9"/>
    <mergeCell ref="A10:B10"/>
    <mergeCell ref="A11:B11"/>
    <mergeCell ref="A12:B12"/>
    <mergeCell ref="A13:B13"/>
    <mergeCell ref="A14:B14"/>
    <mergeCell ref="A15:B15"/>
    <mergeCell ref="L15:L16"/>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L31:L32"/>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L81"/>
    <mergeCell ref="A82:B82"/>
    <mergeCell ref="A83:B83"/>
    <mergeCell ref="A84:B84"/>
    <mergeCell ref="A85:B85"/>
    <mergeCell ref="A86:B86"/>
    <mergeCell ref="A87:B87"/>
    <mergeCell ref="A101:D101"/>
    <mergeCell ref="I101:J101"/>
    <mergeCell ref="A88:L88"/>
    <mergeCell ref="A89:B89"/>
    <mergeCell ref="A90:B90"/>
    <mergeCell ref="A91:B91"/>
    <mergeCell ref="A92:B92"/>
    <mergeCell ref="A93:B93"/>
    <mergeCell ref="A94:B94"/>
    <mergeCell ref="A95:B95"/>
    <mergeCell ref="A96:B96"/>
  </mergeCells>
  <pageMargins left="0.59027777777777801" right="0.31527777777777799" top="0.59027777777777801" bottom="0.140277777777778" header="0.51180555555555496" footer="0.51180555555555496"/>
  <pageSetup paperSize="9" firstPageNumber="0" orientation="landscape" horizontalDpi="300" verticalDpi="300" r:id="rId1"/>
  <rowBreaks count="3" manualBreakCount="3">
    <brk id="32" max="16383" man="1"/>
    <brk id="50" max="16383" man="1"/>
    <brk id="7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H46"/>
  <sheetViews>
    <sheetView view="pageBreakPreview" topLeftCell="A31" zoomScale="137" zoomScaleNormal="150" zoomScalePageLayoutView="137" workbookViewId="0">
      <selection activeCell="E13" sqref="E13"/>
    </sheetView>
  </sheetViews>
  <sheetFormatPr defaultRowHeight="15.75" x14ac:dyDescent="0.25"/>
  <cols>
    <col min="1" max="1" width="8.625" customWidth="1"/>
    <col min="2" max="2" width="32.875" customWidth="1"/>
    <col min="3" max="4" width="8.625" customWidth="1"/>
    <col min="5" max="5" width="10" customWidth="1"/>
    <col min="6" max="6" width="9.25" customWidth="1"/>
    <col min="7" max="7" width="10.625" customWidth="1"/>
    <col min="8" max="8" width="9.5" customWidth="1"/>
    <col min="9" max="10" width="8.625" customWidth="1"/>
    <col min="11" max="11" width="9.625" customWidth="1"/>
    <col min="12" max="1023" width="8.625" customWidth="1"/>
  </cols>
  <sheetData>
    <row r="1" spans="1:11" x14ac:dyDescent="0.25">
      <c r="K1" s="33" t="s">
        <v>298</v>
      </c>
    </row>
    <row r="2" spans="1:11" x14ac:dyDescent="0.25">
      <c r="A2" s="347" t="s">
        <v>299</v>
      </c>
      <c r="B2" s="347"/>
      <c r="C2" s="347"/>
      <c r="D2" s="347"/>
      <c r="E2" s="347"/>
      <c r="F2" s="347"/>
      <c r="G2" s="347"/>
      <c r="H2" s="347"/>
      <c r="I2" s="347"/>
      <c r="J2" s="347"/>
      <c r="K2" s="347"/>
    </row>
    <row r="4" spans="1:11" ht="15.75" customHeight="1" x14ac:dyDescent="0.25">
      <c r="A4" s="348" t="s">
        <v>120</v>
      </c>
      <c r="B4" s="348"/>
      <c r="C4" s="316" t="s">
        <v>26</v>
      </c>
      <c r="D4" s="316" t="s">
        <v>300</v>
      </c>
      <c r="E4" s="319" t="s">
        <v>301</v>
      </c>
      <c r="F4" s="319" t="s">
        <v>302</v>
      </c>
      <c r="G4" s="319" t="s">
        <v>303</v>
      </c>
      <c r="H4" s="319" t="s">
        <v>125</v>
      </c>
      <c r="I4" s="319"/>
      <c r="J4" s="319"/>
      <c r="K4" s="319"/>
    </row>
    <row r="5" spans="1:11" x14ac:dyDescent="0.25">
      <c r="A5" s="348"/>
      <c r="B5" s="348"/>
      <c r="C5" s="316"/>
      <c r="D5" s="316"/>
      <c r="E5" s="319"/>
      <c r="F5" s="319"/>
      <c r="G5" s="319"/>
      <c r="H5" s="319"/>
      <c r="I5" s="319"/>
      <c r="J5" s="319"/>
      <c r="K5" s="319"/>
    </row>
    <row r="6" spans="1:11" ht="15.75" customHeight="1" x14ac:dyDescent="0.25">
      <c r="A6" s="348"/>
      <c r="B6" s="348"/>
      <c r="C6" s="316"/>
      <c r="D6" s="316"/>
      <c r="E6" s="319"/>
      <c r="F6" s="319"/>
      <c r="G6" s="319"/>
      <c r="H6" s="320" t="s">
        <v>127</v>
      </c>
      <c r="I6" s="320" t="s">
        <v>128</v>
      </c>
      <c r="J6" s="320" t="s">
        <v>129</v>
      </c>
      <c r="K6" s="319" t="s">
        <v>130</v>
      </c>
    </row>
    <row r="7" spans="1:11" ht="48" customHeight="1" x14ac:dyDescent="0.25">
      <c r="A7" s="348"/>
      <c r="B7" s="348"/>
      <c r="C7" s="316"/>
      <c r="D7" s="316"/>
      <c r="E7" s="319"/>
      <c r="F7" s="319"/>
      <c r="G7" s="319"/>
      <c r="H7" s="320"/>
      <c r="I7" s="320"/>
      <c r="J7" s="320"/>
      <c r="K7" s="319"/>
    </row>
    <row r="8" spans="1:11" x14ac:dyDescent="0.25">
      <c r="A8" s="316">
        <v>1</v>
      </c>
      <c r="B8" s="316"/>
      <c r="C8" s="5">
        <v>2</v>
      </c>
      <c r="D8" s="5">
        <v>3</v>
      </c>
      <c r="E8" s="7">
        <v>4</v>
      </c>
      <c r="F8" s="7">
        <v>5</v>
      </c>
      <c r="G8" s="7">
        <v>6</v>
      </c>
      <c r="H8" s="7">
        <v>7</v>
      </c>
      <c r="I8" s="7">
        <v>8</v>
      </c>
      <c r="J8" s="7">
        <v>9</v>
      </c>
      <c r="K8" s="7">
        <v>10</v>
      </c>
    </row>
    <row r="9" spans="1:11" ht="15.75" customHeight="1" x14ac:dyDescent="0.25">
      <c r="A9" s="314" t="s">
        <v>304</v>
      </c>
      <c r="B9" s="314"/>
      <c r="C9" s="13"/>
      <c r="D9" s="35"/>
      <c r="E9" s="35"/>
      <c r="F9" s="35"/>
      <c r="G9" s="35"/>
      <c r="H9" s="35"/>
      <c r="I9" s="35"/>
      <c r="J9" s="35"/>
      <c r="K9" s="35"/>
    </row>
    <row r="10" spans="1:11" ht="21.95" customHeight="1" x14ac:dyDescent="0.25">
      <c r="A10" s="310" t="s">
        <v>305</v>
      </c>
      <c r="B10" s="310"/>
      <c r="C10" s="10" t="s">
        <v>306</v>
      </c>
      <c r="D10" s="36">
        <v>-51612</v>
      </c>
      <c r="E10" s="36">
        <v>-59369.1</v>
      </c>
      <c r="F10" s="36">
        <f>D21</f>
        <v>-70003</v>
      </c>
      <c r="G10" s="36">
        <f>F21</f>
        <v>-70003</v>
      </c>
      <c r="H10" s="37">
        <f>F21</f>
        <v>-70003</v>
      </c>
      <c r="I10" s="37">
        <f>H21</f>
        <v>-62534.43262</v>
      </c>
      <c r="J10" s="37">
        <f>I21</f>
        <v>-55572.216880000007</v>
      </c>
      <c r="K10" s="37">
        <f>J21</f>
        <v>-48731.140560000007</v>
      </c>
    </row>
    <row r="11" spans="1:11" ht="28.5" customHeight="1" x14ac:dyDescent="0.25">
      <c r="A11" s="310" t="s">
        <v>307</v>
      </c>
      <c r="B11" s="310"/>
      <c r="C11" s="10" t="s">
        <v>308</v>
      </c>
      <c r="D11" s="18"/>
      <c r="E11" s="11">
        <v>56.9</v>
      </c>
      <c r="F11" s="11">
        <v>147.30000000000001</v>
      </c>
      <c r="G11" s="6">
        <f>G12</f>
        <v>826.26972000000001</v>
      </c>
      <c r="H11" s="6">
        <f>H12</f>
        <v>230.98662000000002</v>
      </c>
      <c r="I11" s="6">
        <f>I12</f>
        <v>215.32625999999988</v>
      </c>
      <c r="J11" s="6">
        <f>J12</f>
        <v>211.57968000000008</v>
      </c>
      <c r="K11" s="6">
        <f>K12</f>
        <v>168.37716000000006</v>
      </c>
    </row>
    <row r="12" spans="1:11" ht="27" customHeight="1" x14ac:dyDescent="0.25">
      <c r="A12" s="310" t="s">
        <v>309</v>
      </c>
      <c r="B12" s="310"/>
      <c r="C12" s="10" t="s">
        <v>310</v>
      </c>
      <c r="D12" s="18"/>
      <c r="E12" s="11">
        <v>56.9</v>
      </c>
      <c r="F12" s="11">
        <v>147.30000000000001</v>
      </c>
      <c r="G12" s="6">
        <f>G24</f>
        <v>826.26972000000001</v>
      </c>
      <c r="H12" s="6">
        <f>H24</f>
        <v>230.98662000000002</v>
      </c>
      <c r="I12" s="6">
        <f>I24</f>
        <v>215.32625999999988</v>
      </c>
      <c r="J12" s="6">
        <f>J24</f>
        <v>211.57968000000008</v>
      </c>
      <c r="K12" s="6">
        <f>K24</f>
        <v>168.37716000000006</v>
      </c>
    </row>
    <row r="13" spans="1:11" ht="32.25" customHeight="1" x14ac:dyDescent="0.25">
      <c r="A13" s="310" t="s">
        <v>311</v>
      </c>
      <c r="B13" s="310"/>
      <c r="C13" s="10" t="s">
        <v>312</v>
      </c>
      <c r="D13" s="18"/>
      <c r="E13" s="14"/>
      <c r="F13" s="14"/>
      <c r="G13" s="15"/>
      <c r="H13" s="15"/>
      <c r="I13" s="15"/>
      <c r="J13" s="15"/>
      <c r="K13" s="15"/>
    </row>
    <row r="14" spans="1:11" ht="15.75" customHeight="1" x14ac:dyDescent="0.25">
      <c r="A14" s="310" t="s">
        <v>313</v>
      </c>
      <c r="B14" s="310"/>
      <c r="C14" s="10" t="s">
        <v>314</v>
      </c>
      <c r="D14" s="18"/>
      <c r="E14" s="14"/>
      <c r="F14" s="14"/>
      <c r="G14" s="15"/>
      <c r="H14" s="15"/>
      <c r="I14" s="15"/>
      <c r="J14" s="15"/>
      <c r="K14" s="15"/>
    </row>
    <row r="15" spans="1:11" ht="15.75" customHeight="1" x14ac:dyDescent="0.25">
      <c r="A15" s="310" t="s">
        <v>315</v>
      </c>
      <c r="B15" s="310"/>
      <c r="C15" s="10" t="s">
        <v>316</v>
      </c>
      <c r="D15" s="18"/>
      <c r="E15" s="14"/>
      <c r="F15" s="14"/>
      <c r="G15" s="15"/>
      <c r="H15" s="15"/>
      <c r="I15" s="15"/>
      <c r="J15" s="15"/>
      <c r="K15" s="15"/>
    </row>
    <row r="16" spans="1:11" ht="15.75" customHeight="1" x14ac:dyDescent="0.25">
      <c r="A16" s="310" t="s">
        <v>317</v>
      </c>
      <c r="B16" s="310"/>
      <c r="C16" s="10" t="s">
        <v>318</v>
      </c>
      <c r="D16" s="18"/>
      <c r="E16" s="14"/>
      <c r="F16" s="14"/>
      <c r="G16" s="15"/>
      <c r="H16" s="15"/>
      <c r="I16" s="15"/>
      <c r="J16" s="15"/>
      <c r="K16" s="15"/>
    </row>
    <row r="17" spans="1:11" ht="15" customHeight="1" x14ac:dyDescent="0.25">
      <c r="A17" s="310" t="s">
        <v>319</v>
      </c>
      <c r="B17" s="310"/>
      <c r="C17" s="10" t="s">
        <v>320</v>
      </c>
      <c r="D17" s="18"/>
      <c r="E17" s="14"/>
      <c r="F17" s="14"/>
      <c r="G17" s="15"/>
      <c r="H17" s="15"/>
      <c r="I17" s="15"/>
      <c r="J17" s="15"/>
      <c r="K17" s="15"/>
    </row>
    <row r="18" spans="1:11" x14ac:dyDescent="0.25">
      <c r="A18" s="345" t="s">
        <v>321</v>
      </c>
      <c r="B18" s="345"/>
      <c r="C18" s="38">
        <v>2040</v>
      </c>
      <c r="D18" s="18"/>
      <c r="E18" s="39"/>
      <c r="F18" s="39"/>
      <c r="G18" s="39"/>
      <c r="H18" s="39"/>
      <c r="I18" s="39"/>
      <c r="J18" s="39"/>
      <c r="K18" s="39"/>
    </row>
    <row r="19" spans="1:11" x14ac:dyDescent="0.25">
      <c r="A19" s="345" t="s">
        <v>322</v>
      </c>
      <c r="B19" s="345"/>
      <c r="C19" s="38">
        <v>2050</v>
      </c>
      <c r="D19" s="18"/>
      <c r="E19" s="39"/>
      <c r="F19" s="39"/>
      <c r="G19" s="39"/>
      <c r="H19" s="39"/>
      <c r="I19" s="39"/>
      <c r="J19" s="39"/>
      <c r="K19" s="39"/>
    </row>
    <row r="20" spans="1:11" x14ac:dyDescent="0.25">
      <c r="A20" s="345" t="s">
        <v>323</v>
      </c>
      <c r="B20" s="345"/>
      <c r="C20" s="38">
        <v>2060</v>
      </c>
      <c r="D20" s="18"/>
      <c r="E20" s="39"/>
      <c r="F20" s="39"/>
      <c r="G20" s="39"/>
      <c r="H20" s="39"/>
      <c r="I20" s="39"/>
      <c r="J20" s="39"/>
      <c r="K20" s="39"/>
    </row>
    <row r="21" spans="1:11" ht="21.95" customHeight="1" x14ac:dyDescent="0.25">
      <c r="A21" s="310" t="s">
        <v>324</v>
      </c>
      <c r="B21" s="310"/>
      <c r="C21" s="38">
        <v>2070</v>
      </c>
      <c r="D21" s="40">
        <v>-70003</v>
      </c>
      <c r="E21" s="37">
        <v>-59426</v>
      </c>
      <c r="F21" s="37">
        <f>F10</f>
        <v>-70003</v>
      </c>
      <c r="G21" s="37">
        <f>K21</f>
        <v>-43286.945720000011</v>
      </c>
      <c r="H21" s="37">
        <f>H10+таб.1!H72-H11</f>
        <v>-62534.43262</v>
      </c>
      <c r="I21" s="37">
        <f>I10+таб.1!I72-I11</f>
        <v>-55572.216880000007</v>
      </c>
      <c r="J21" s="37">
        <f>J10+таб.1!J72-J11</f>
        <v>-48731.140560000007</v>
      </c>
      <c r="K21" s="37">
        <f>K10+таб.1!K72-K11</f>
        <v>-43286.945720000011</v>
      </c>
    </row>
    <row r="22" spans="1:11" x14ac:dyDescent="0.25">
      <c r="A22" s="346" t="s">
        <v>325</v>
      </c>
      <c r="B22" s="346"/>
      <c r="C22" s="346"/>
      <c r="D22" s="346"/>
      <c r="E22" s="346"/>
      <c r="F22" s="346"/>
      <c r="G22" s="346"/>
      <c r="H22" s="346"/>
      <c r="I22" s="346"/>
      <c r="J22" s="346"/>
      <c r="K22" s="346"/>
    </row>
    <row r="23" spans="1:11" ht="21.95" customHeight="1" x14ac:dyDescent="0.25">
      <c r="A23" s="344" t="s">
        <v>307</v>
      </c>
      <c r="B23" s="344"/>
      <c r="C23" s="38">
        <v>2100</v>
      </c>
      <c r="D23" s="18"/>
      <c r="E23" s="38">
        <v>56.9</v>
      </c>
      <c r="F23" s="38">
        <v>147.30000000000001</v>
      </c>
      <c r="G23" s="41">
        <f>H23+I23+J23+K23</f>
        <v>826.26972000000001</v>
      </c>
      <c r="H23" s="41">
        <f>H24</f>
        <v>230.98662000000002</v>
      </c>
      <c r="I23" s="41">
        <f>I24</f>
        <v>215.32625999999988</v>
      </c>
      <c r="J23" s="41">
        <f>J24</f>
        <v>211.57968000000008</v>
      </c>
      <c r="K23" s="41">
        <f>K24</f>
        <v>168.37716000000006</v>
      </c>
    </row>
    <row r="24" spans="1:11" ht="21.95" customHeight="1" x14ac:dyDescent="0.25">
      <c r="A24" s="344" t="s">
        <v>326</v>
      </c>
      <c r="B24" s="344"/>
      <c r="C24" s="38">
        <v>2101</v>
      </c>
      <c r="D24" s="42"/>
      <c r="E24" s="11">
        <v>56.9</v>
      </c>
      <c r="F24" s="11">
        <v>147.30000000000001</v>
      </c>
      <c r="G24" s="6">
        <f>H24+I24+J24+K24</f>
        <v>826.26972000000001</v>
      </c>
      <c r="H24" s="6">
        <f>таб.1!H72*0.03</f>
        <v>230.98662000000002</v>
      </c>
      <c r="I24" s="6">
        <f>таб.1!I72*0.03</f>
        <v>215.32625999999988</v>
      </c>
      <c r="J24" s="6">
        <f>таб.1!J72*0.03</f>
        <v>211.57968000000008</v>
      </c>
      <c r="K24" s="6">
        <f>таб.1!K72*0.03</f>
        <v>168.37716000000006</v>
      </c>
    </row>
    <row r="25" spans="1:11" ht="32.25" customHeight="1" x14ac:dyDescent="0.25">
      <c r="A25" s="344" t="s">
        <v>327</v>
      </c>
      <c r="B25" s="344"/>
      <c r="C25" s="38">
        <v>2102</v>
      </c>
      <c r="D25" s="42"/>
      <c r="E25" s="43"/>
      <c r="F25" s="43"/>
      <c r="G25" s="43"/>
      <c r="H25" s="43"/>
      <c r="I25" s="43"/>
      <c r="J25" s="43"/>
      <c r="K25" s="43"/>
    </row>
    <row r="26" spans="1:11" ht="18" customHeight="1" x14ac:dyDescent="0.25">
      <c r="A26" s="345" t="s">
        <v>65</v>
      </c>
      <c r="B26" s="345"/>
      <c r="C26" s="38">
        <v>2110</v>
      </c>
      <c r="D26" s="18"/>
      <c r="E26" s="44"/>
      <c r="F26" s="38"/>
      <c r="G26" s="38"/>
      <c r="H26" s="38"/>
      <c r="I26" s="38"/>
      <c r="J26" s="38"/>
      <c r="K26" s="38"/>
    </row>
    <row r="27" spans="1:11" ht="24.4" customHeight="1" x14ac:dyDescent="0.25">
      <c r="A27" s="344" t="s">
        <v>328</v>
      </c>
      <c r="B27" s="344"/>
      <c r="C27" s="38">
        <v>2120</v>
      </c>
      <c r="D27" s="18">
        <v>12452.3</v>
      </c>
      <c r="E27" s="45">
        <v>11630</v>
      </c>
      <c r="F27" s="45">
        <v>10500</v>
      </c>
      <c r="G27" s="45">
        <f>H27+I27+J27+K27</f>
        <v>11630</v>
      </c>
      <c r="H27" s="45">
        <v>2900</v>
      </c>
      <c r="I27" s="45">
        <v>2900</v>
      </c>
      <c r="J27" s="45">
        <v>2900</v>
      </c>
      <c r="K27" s="45">
        <v>2930</v>
      </c>
    </row>
    <row r="28" spans="1:11" ht="33.4" customHeight="1" x14ac:dyDescent="0.25">
      <c r="A28" s="344" t="s">
        <v>329</v>
      </c>
      <c r="B28" s="344"/>
      <c r="C28" s="38">
        <v>2130</v>
      </c>
      <c r="D28" s="18"/>
      <c r="E28" s="45"/>
      <c r="F28" s="45"/>
      <c r="G28" s="45"/>
      <c r="H28" s="45"/>
      <c r="I28" s="45"/>
      <c r="J28" s="45"/>
      <c r="K28" s="45"/>
    </row>
    <row r="29" spans="1:11" ht="24" customHeight="1" x14ac:dyDescent="0.25">
      <c r="A29" s="340" t="s">
        <v>330</v>
      </c>
      <c r="B29" s="340"/>
      <c r="C29" s="35">
        <v>2140</v>
      </c>
      <c r="D29" s="46">
        <f t="shared" ref="D29:K29" si="0">D30+D31+D32+D33+D34+D37+D38</f>
        <v>28934.699999999997</v>
      </c>
      <c r="E29" s="46">
        <f t="shared" si="0"/>
        <v>25918.3</v>
      </c>
      <c r="F29" s="46">
        <f t="shared" si="0"/>
        <v>27263.698655737702</v>
      </c>
      <c r="G29" s="46">
        <f t="shared" si="0"/>
        <v>30687.32</v>
      </c>
      <c r="H29" s="46">
        <f t="shared" si="0"/>
        <v>7581</v>
      </c>
      <c r="I29" s="46">
        <f t="shared" si="0"/>
        <v>7581</v>
      </c>
      <c r="J29" s="46">
        <f t="shared" si="0"/>
        <v>7681</v>
      </c>
      <c r="K29" s="46">
        <f t="shared" si="0"/>
        <v>7844.32</v>
      </c>
    </row>
    <row r="30" spans="1:11" ht="15.75" customHeight="1" x14ac:dyDescent="0.25">
      <c r="A30" s="339" t="s">
        <v>331</v>
      </c>
      <c r="B30" s="339"/>
      <c r="C30" s="38">
        <v>2141</v>
      </c>
      <c r="D30" s="45"/>
      <c r="E30" s="45"/>
      <c r="F30" s="45"/>
      <c r="G30" s="45"/>
      <c r="H30" s="45"/>
      <c r="I30" s="45"/>
      <c r="J30" s="45"/>
      <c r="K30" s="45"/>
    </row>
    <row r="31" spans="1:11" ht="15.75" customHeight="1" x14ac:dyDescent="0.25">
      <c r="A31" s="339" t="s">
        <v>332</v>
      </c>
      <c r="B31" s="339"/>
      <c r="C31" s="38">
        <v>2142</v>
      </c>
      <c r="D31" s="18">
        <v>3734.8</v>
      </c>
      <c r="E31" s="45">
        <v>3573</v>
      </c>
      <c r="F31" s="48">
        <v>3700</v>
      </c>
      <c r="G31" s="45">
        <f>H31+I31+J31+K31</f>
        <v>3700</v>
      </c>
      <c r="H31" s="45">
        <v>925</v>
      </c>
      <c r="I31" s="45">
        <v>925</v>
      </c>
      <c r="J31" s="45">
        <v>925</v>
      </c>
      <c r="K31" s="45">
        <v>925</v>
      </c>
    </row>
    <row r="32" spans="1:11" ht="15.75" customHeight="1" x14ac:dyDescent="0.25">
      <c r="A32" s="339" t="s">
        <v>333</v>
      </c>
      <c r="B32" s="339"/>
      <c r="C32" s="38">
        <v>2143</v>
      </c>
      <c r="D32" s="18">
        <v>7248.7</v>
      </c>
      <c r="E32" s="45">
        <v>7386</v>
      </c>
      <c r="F32" s="48">
        <v>8100</v>
      </c>
      <c r="G32" s="45">
        <f>H32+I32+J32+K32</f>
        <v>9000</v>
      </c>
      <c r="H32" s="45">
        <v>2250</v>
      </c>
      <c r="I32" s="45">
        <v>2250</v>
      </c>
      <c r="J32" s="45">
        <v>2250</v>
      </c>
      <c r="K32" s="45">
        <v>2250</v>
      </c>
    </row>
    <row r="33" spans="1:1022" ht="15.75" customHeight="1" x14ac:dyDescent="0.25">
      <c r="A33" s="339" t="s">
        <v>334</v>
      </c>
      <c r="B33" s="339"/>
      <c r="C33" s="38">
        <v>2144</v>
      </c>
      <c r="D33" s="18">
        <v>9068.6</v>
      </c>
      <c r="E33" s="45">
        <v>12865.3</v>
      </c>
      <c r="F33" s="45">
        <f>таб.1!F92*0.18</f>
        <v>11751.698655737704</v>
      </c>
      <c r="G33" s="45">
        <f>H33+I33+J33+K33</f>
        <v>15106.32</v>
      </c>
      <c r="H33" s="45">
        <f>таб.1!H92*0.18</f>
        <v>3708</v>
      </c>
      <c r="I33" s="45">
        <f>таб.1!I92*0.18</f>
        <v>3708</v>
      </c>
      <c r="J33" s="45">
        <f>таб.1!J92*0.18</f>
        <v>3798</v>
      </c>
      <c r="K33" s="45">
        <f>таб.1!K92*0.18</f>
        <v>3892.3199999999997</v>
      </c>
    </row>
    <row r="34" spans="1:1022" s="50" customFormat="1" ht="15.75" customHeight="1" x14ac:dyDescent="0.25">
      <c r="A34" s="339" t="s">
        <v>335</v>
      </c>
      <c r="B34" s="339"/>
      <c r="C34" s="38">
        <v>2145</v>
      </c>
      <c r="D34" s="18">
        <f>D35+D36</f>
        <v>6717</v>
      </c>
      <c r="E34" s="49">
        <f>E35+E36</f>
        <v>0</v>
      </c>
      <c r="F34" s="49">
        <f>F35+F36</f>
        <v>762</v>
      </c>
      <c r="G34" s="49">
        <f>G35+G36</f>
        <v>0</v>
      </c>
      <c r="H34" s="49"/>
      <c r="I34" s="49"/>
      <c r="J34" s="49"/>
      <c r="K34" s="49"/>
      <c r="AMH34"/>
    </row>
    <row r="35" spans="1:1022" ht="32.25" customHeight="1" x14ac:dyDescent="0.25">
      <c r="A35" s="339" t="s">
        <v>336</v>
      </c>
      <c r="B35" s="339"/>
      <c r="C35" s="38" t="s">
        <v>337</v>
      </c>
      <c r="D35" s="18">
        <v>5663.9</v>
      </c>
      <c r="E35" s="45">
        <v>0</v>
      </c>
      <c r="F35" s="45"/>
      <c r="G35" s="45">
        <f>H35+I35+J35+K35</f>
        <v>0</v>
      </c>
      <c r="H35" s="45"/>
      <c r="I35" s="45"/>
      <c r="J35" s="45"/>
      <c r="K35" s="45"/>
    </row>
    <row r="36" spans="1:1022" ht="15.75" customHeight="1" x14ac:dyDescent="0.25">
      <c r="A36" s="339" t="s">
        <v>338</v>
      </c>
      <c r="B36" s="339"/>
      <c r="C36" s="38" t="s">
        <v>339</v>
      </c>
      <c r="D36" s="18">
        <v>1053.0999999999999</v>
      </c>
      <c r="E36" s="45">
        <v>0</v>
      </c>
      <c r="F36" s="45">
        <v>762</v>
      </c>
      <c r="G36" s="45">
        <f>H36+I36+J36+K36</f>
        <v>0</v>
      </c>
      <c r="H36" s="45"/>
      <c r="I36" s="45"/>
      <c r="J36" s="45"/>
      <c r="K36" s="45"/>
    </row>
    <row r="37" spans="1:1022" ht="15.75" customHeight="1" x14ac:dyDescent="0.25">
      <c r="A37" s="339" t="s">
        <v>340</v>
      </c>
      <c r="B37" s="339"/>
      <c r="C37" s="38">
        <v>2146</v>
      </c>
      <c r="D37" s="18">
        <v>1017.5</v>
      </c>
      <c r="E37" s="45">
        <v>954</v>
      </c>
      <c r="F37" s="45">
        <v>1950</v>
      </c>
      <c r="G37" s="45">
        <f>H37+I37+J37+K37</f>
        <v>1235</v>
      </c>
      <c r="H37" s="45">
        <v>308</v>
      </c>
      <c r="I37" s="45">
        <v>308</v>
      </c>
      <c r="J37" s="45">
        <v>308</v>
      </c>
      <c r="K37" s="45">
        <v>311</v>
      </c>
    </row>
    <row r="38" spans="1:1022" ht="15.75" customHeight="1" x14ac:dyDescent="0.25">
      <c r="A38" s="339" t="s">
        <v>341</v>
      </c>
      <c r="B38" s="339"/>
      <c r="C38" s="38">
        <v>2147</v>
      </c>
      <c r="D38" s="18">
        <v>1148.0999999999999</v>
      </c>
      <c r="E38" s="45">
        <v>1140</v>
      </c>
      <c r="F38" s="45">
        <v>1000</v>
      </c>
      <c r="G38" s="45">
        <f>H38+I38+J38+K38</f>
        <v>1646</v>
      </c>
      <c r="H38" s="45">
        <v>390</v>
      </c>
      <c r="I38" s="45">
        <v>390</v>
      </c>
      <c r="J38" s="45">
        <v>400</v>
      </c>
      <c r="K38" s="45">
        <v>466</v>
      </c>
    </row>
    <row r="39" spans="1:1022" s="53" customFormat="1" ht="21.95" customHeight="1" x14ac:dyDescent="0.25">
      <c r="A39" s="340" t="s">
        <v>342</v>
      </c>
      <c r="B39" s="340"/>
      <c r="C39" s="35">
        <v>2150</v>
      </c>
      <c r="D39" s="51">
        <v>10962.1</v>
      </c>
      <c r="E39" s="46">
        <v>15724.3</v>
      </c>
      <c r="F39" s="46">
        <f>таб.1!F93</f>
        <v>14618.404</v>
      </c>
      <c r="G39" s="46">
        <f>H39+I39+J39+K39</f>
        <v>18463.3</v>
      </c>
      <c r="H39" s="52">
        <v>4532</v>
      </c>
      <c r="I39" s="52">
        <v>4532</v>
      </c>
      <c r="J39" s="52">
        <v>4642</v>
      </c>
      <c r="K39" s="52">
        <v>4757.3</v>
      </c>
      <c r="AMH39"/>
    </row>
    <row r="40" spans="1:1022" ht="15.75" customHeight="1" x14ac:dyDescent="0.25">
      <c r="A40" s="340" t="s">
        <v>73</v>
      </c>
      <c r="B40" s="340"/>
      <c r="C40" s="35">
        <v>2200</v>
      </c>
      <c r="D40" s="54">
        <f>D27+D29+D39</f>
        <v>52349.1</v>
      </c>
      <c r="E40" s="54">
        <f t="shared" ref="E40:K40" si="1">E23+E27+E29+E39</f>
        <v>53329.5</v>
      </c>
      <c r="F40" s="54">
        <f t="shared" si="1"/>
        <v>52529.4026557377</v>
      </c>
      <c r="G40" s="54">
        <f t="shared" si="1"/>
        <v>61606.889720000006</v>
      </c>
      <c r="H40" s="54">
        <f t="shared" si="1"/>
        <v>15243.98662</v>
      </c>
      <c r="I40" s="54">
        <f t="shared" si="1"/>
        <v>15228.32626</v>
      </c>
      <c r="J40" s="54">
        <f t="shared" si="1"/>
        <v>15434.579680000001</v>
      </c>
      <c r="K40" s="54">
        <f t="shared" si="1"/>
        <v>15699.997159999999</v>
      </c>
    </row>
    <row r="41" spans="1:1022" x14ac:dyDescent="0.25">
      <c r="A41" s="341"/>
      <c r="B41" s="341"/>
      <c r="D41" s="56"/>
      <c r="E41" s="56"/>
      <c r="F41" s="56"/>
      <c r="G41" s="56"/>
      <c r="H41" s="56"/>
      <c r="I41" s="56"/>
      <c r="J41" s="56"/>
      <c r="K41" s="56"/>
    </row>
    <row r="42" spans="1:1022" x14ac:dyDescent="0.25">
      <c r="A42" s="55"/>
      <c r="B42" s="55"/>
      <c r="D42" s="56"/>
      <c r="E42" s="56"/>
      <c r="F42" s="56"/>
      <c r="G42" s="56"/>
      <c r="H42" s="56"/>
      <c r="I42" s="56"/>
      <c r="J42" s="56"/>
      <c r="K42" s="56"/>
    </row>
    <row r="43" spans="1:1022" x14ac:dyDescent="0.25">
      <c r="A43" s="55"/>
      <c r="B43" s="55"/>
      <c r="D43" s="56"/>
      <c r="E43" s="56"/>
      <c r="F43" s="56"/>
      <c r="G43" s="56"/>
      <c r="H43" s="56"/>
      <c r="I43" s="56"/>
      <c r="J43" s="56"/>
      <c r="K43" s="56"/>
    </row>
    <row r="44" spans="1:1022" x14ac:dyDescent="0.25">
      <c r="A44" s="55"/>
      <c r="B44" s="55"/>
      <c r="D44" s="56"/>
      <c r="E44" s="56"/>
      <c r="F44" s="56"/>
      <c r="G44" s="56"/>
      <c r="H44" s="56"/>
      <c r="I44" s="56"/>
      <c r="J44" s="56"/>
      <c r="K44" s="56"/>
    </row>
    <row r="45" spans="1:1022" x14ac:dyDescent="0.25">
      <c r="B45" s="342" t="s">
        <v>343</v>
      </c>
      <c r="C45" s="342"/>
      <c r="D45" s="342"/>
      <c r="E45" s="342"/>
      <c r="F45" s="342"/>
      <c r="G45" s="342"/>
      <c r="H45" s="342"/>
      <c r="I45" s="342"/>
      <c r="J45" s="342"/>
    </row>
    <row r="46" spans="1:1022" x14ac:dyDescent="0.25">
      <c r="B46" s="343"/>
      <c r="C46" s="343"/>
      <c r="D46" s="343"/>
      <c r="E46" s="343"/>
      <c r="F46" s="343"/>
      <c r="G46" s="343"/>
      <c r="H46" s="343"/>
      <c r="I46" s="343"/>
      <c r="J46" s="343"/>
    </row>
  </sheetData>
  <mergeCells count="47">
    <mergeCell ref="A2:K2"/>
    <mergeCell ref="A4:B7"/>
    <mergeCell ref="C4:C7"/>
    <mergeCell ref="D4:D7"/>
    <mergeCell ref="E4:E7"/>
    <mergeCell ref="F4:F7"/>
    <mergeCell ref="G4:G7"/>
    <mergeCell ref="H4:K5"/>
    <mergeCell ref="H6:H7"/>
    <mergeCell ref="I6:I7"/>
    <mergeCell ref="J6:J7"/>
    <mergeCell ref="K6:K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K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B45:J46"/>
  </mergeCells>
  <pageMargins left="0.78749999999999998" right="0.39374999999999999" top="0.55138888888888904" bottom="0.31527777777777799" header="0.51180555555555496" footer="0.51180555555555496"/>
  <pageSetup paperSize="9" firstPageNumber="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4"/>
  <sheetViews>
    <sheetView view="pageBreakPreview" topLeftCell="A64" zoomScale="137" zoomScaleNormal="150" zoomScalePageLayoutView="137" workbookViewId="0">
      <selection activeCell="G8" sqref="G8"/>
    </sheetView>
  </sheetViews>
  <sheetFormatPr defaultRowHeight="15.75" x14ac:dyDescent="0.25"/>
  <cols>
    <col min="1" max="1" width="8.625" customWidth="1"/>
    <col min="2" max="2" width="33.125" customWidth="1"/>
    <col min="3" max="3" width="8.625" customWidth="1"/>
    <col min="4" max="4" width="9.875" customWidth="1"/>
    <col min="5" max="5" width="11" customWidth="1"/>
    <col min="6" max="6" width="10.875" customWidth="1"/>
    <col min="7" max="7" width="9.75" customWidth="1"/>
    <col min="8" max="8" width="8.625" customWidth="1"/>
    <col min="9" max="9" width="8" customWidth="1"/>
    <col min="10" max="10" width="8.25" customWidth="1"/>
    <col min="11" max="11" width="8.125" customWidth="1"/>
    <col min="12" max="1023" width="8.625" customWidth="1"/>
  </cols>
  <sheetData>
    <row r="1" spans="1:11" x14ac:dyDescent="0.25">
      <c r="J1" s="57"/>
      <c r="K1" s="58" t="s">
        <v>344</v>
      </c>
    </row>
    <row r="3" spans="1:11" ht="15.75" customHeight="1" x14ac:dyDescent="0.25">
      <c r="A3" s="359" t="s">
        <v>345</v>
      </c>
      <c r="B3" s="359"/>
      <c r="C3" s="359"/>
      <c r="D3" s="359"/>
      <c r="E3" s="359"/>
      <c r="F3" s="359"/>
      <c r="G3" s="359"/>
      <c r="H3" s="359"/>
      <c r="I3" s="359"/>
      <c r="J3" s="359"/>
      <c r="K3" s="359"/>
    </row>
    <row r="4" spans="1:11" ht="15.75" customHeight="1" x14ac:dyDescent="0.25">
      <c r="A4" s="360"/>
      <c r="B4" s="360"/>
      <c r="C4" s="348" t="s">
        <v>26</v>
      </c>
      <c r="D4" s="316" t="s">
        <v>346</v>
      </c>
      <c r="E4" s="316" t="s">
        <v>347</v>
      </c>
      <c r="F4" s="316" t="s">
        <v>302</v>
      </c>
      <c r="G4" s="316" t="s">
        <v>348</v>
      </c>
      <c r="H4" s="361" t="s">
        <v>125</v>
      </c>
      <c r="I4" s="361"/>
      <c r="J4" s="361"/>
      <c r="K4" s="361"/>
    </row>
    <row r="5" spans="1:11" ht="45.75" customHeight="1" x14ac:dyDescent="0.25">
      <c r="A5" s="360"/>
      <c r="B5" s="360"/>
      <c r="C5" s="348"/>
      <c r="D5" s="316"/>
      <c r="E5" s="316"/>
      <c r="F5" s="316"/>
      <c r="G5" s="316"/>
      <c r="H5" s="5" t="s">
        <v>127</v>
      </c>
      <c r="I5" s="5" t="s">
        <v>128</v>
      </c>
      <c r="J5" s="5" t="s">
        <v>129</v>
      </c>
      <c r="K5" s="5" t="s">
        <v>130</v>
      </c>
    </row>
    <row r="6" spans="1:11" x14ac:dyDescent="0.25">
      <c r="A6" s="358">
        <v>1</v>
      </c>
      <c r="B6" s="358"/>
      <c r="C6" s="59">
        <v>2</v>
      </c>
      <c r="D6" s="59">
        <v>3</v>
      </c>
      <c r="E6" s="59">
        <v>4</v>
      </c>
      <c r="F6" s="59">
        <v>5</v>
      </c>
      <c r="G6" s="59">
        <v>6</v>
      </c>
      <c r="H6" s="60">
        <v>7</v>
      </c>
      <c r="I6" s="59">
        <v>8</v>
      </c>
      <c r="J6" s="59">
        <v>9</v>
      </c>
      <c r="K6" s="59">
        <v>10</v>
      </c>
    </row>
    <row r="7" spans="1:11" ht="15.75" customHeight="1" x14ac:dyDescent="0.25">
      <c r="A7" s="314" t="s">
        <v>349</v>
      </c>
      <c r="B7" s="314"/>
      <c r="C7" s="314"/>
      <c r="D7" s="314"/>
      <c r="E7" s="314"/>
      <c r="F7" s="314"/>
      <c r="G7" s="314"/>
      <c r="H7" s="314"/>
      <c r="I7" s="314"/>
      <c r="J7" s="314"/>
      <c r="K7" s="314"/>
    </row>
    <row r="8" spans="1:11" ht="31.5" customHeight="1" x14ac:dyDescent="0.25">
      <c r="A8" s="357" t="s">
        <v>350</v>
      </c>
      <c r="B8" s="357"/>
      <c r="C8" s="17">
        <v>1170</v>
      </c>
      <c r="D8" s="15">
        <f>таб.1!D68</f>
        <v>-18391</v>
      </c>
      <c r="E8" s="15">
        <f>таб.1!E68</f>
        <v>0</v>
      </c>
      <c r="F8" s="15">
        <f>таб.1!F68</f>
        <v>57.599999999998545</v>
      </c>
      <c r="G8" s="15">
        <f>H8+I8+J8+K8</f>
        <v>33588.199999999997</v>
      </c>
      <c r="H8" s="61">
        <f>таб.1!H68</f>
        <v>9389.7000000000007</v>
      </c>
      <c r="I8" s="61">
        <f>таб.1!I68</f>
        <v>8753.0999999999949</v>
      </c>
      <c r="J8" s="61">
        <f>таб.1!J68</f>
        <v>8600.8000000000029</v>
      </c>
      <c r="K8" s="61">
        <f>таб.1!K68</f>
        <v>6844.6000000000022</v>
      </c>
    </row>
    <row r="9" spans="1:11" ht="15.75" customHeight="1" x14ac:dyDescent="0.25">
      <c r="A9" s="354" t="s">
        <v>351</v>
      </c>
      <c r="B9" s="354"/>
      <c r="C9" s="5"/>
      <c r="D9" s="62"/>
      <c r="E9" s="62"/>
      <c r="F9" s="12"/>
      <c r="G9" s="5"/>
      <c r="H9" s="12"/>
      <c r="I9" s="12"/>
      <c r="J9" s="12"/>
      <c r="K9" s="12"/>
    </row>
    <row r="10" spans="1:11" ht="15.75" customHeight="1" x14ac:dyDescent="0.25">
      <c r="A10" s="354" t="s">
        <v>352</v>
      </c>
      <c r="B10" s="354"/>
      <c r="C10" s="5">
        <v>3000</v>
      </c>
      <c r="D10" s="62"/>
      <c r="E10" s="62"/>
      <c r="F10" s="12"/>
      <c r="G10" s="5"/>
      <c r="H10" s="12"/>
      <c r="I10" s="12"/>
      <c r="J10" s="12"/>
      <c r="K10" s="12"/>
    </row>
    <row r="11" spans="1:11" ht="15.75" customHeight="1" x14ac:dyDescent="0.25">
      <c r="A11" s="354" t="s">
        <v>353</v>
      </c>
      <c r="B11" s="354"/>
      <c r="C11" s="5">
        <v>3010</v>
      </c>
      <c r="D11" s="62"/>
      <c r="E11" s="62"/>
      <c r="F11" s="12"/>
      <c r="G11" s="5"/>
      <c r="H11" s="12"/>
      <c r="I11" s="12"/>
      <c r="J11" s="12"/>
      <c r="K11" s="12"/>
    </row>
    <row r="12" spans="1:11" ht="21.95" customHeight="1" x14ac:dyDescent="0.25">
      <c r="A12" s="354" t="s">
        <v>354</v>
      </c>
      <c r="B12" s="354"/>
      <c r="C12" s="5">
        <v>3020</v>
      </c>
      <c r="D12" s="62"/>
      <c r="E12" s="62"/>
      <c r="F12" s="12"/>
      <c r="G12" s="5"/>
      <c r="H12" s="12"/>
      <c r="I12" s="12"/>
      <c r="J12" s="12"/>
      <c r="K12" s="12"/>
    </row>
    <row r="13" spans="1:11" ht="32.25" customHeight="1" x14ac:dyDescent="0.25">
      <c r="A13" s="354" t="s">
        <v>355</v>
      </c>
      <c r="B13" s="354"/>
      <c r="C13" s="5">
        <v>3030</v>
      </c>
      <c r="D13" s="62"/>
      <c r="E13" s="63"/>
      <c r="F13" s="12"/>
      <c r="G13" s="5"/>
      <c r="H13" s="12"/>
      <c r="I13" s="12"/>
      <c r="J13" s="12"/>
      <c r="K13" s="12"/>
    </row>
    <row r="14" spans="1:11" ht="30" customHeight="1" x14ac:dyDescent="0.25">
      <c r="A14" s="357" t="s">
        <v>356</v>
      </c>
      <c r="B14" s="357"/>
      <c r="C14" s="17">
        <v>3040</v>
      </c>
      <c r="D14" s="15">
        <f>таб.1!D59</f>
        <v>-24572</v>
      </c>
      <c r="E14" s="15">
        <f>таб.1!E59</f>
        <v>-6167</v>
      </c>
      <c r="F14" s="15">
        <f>таб.1!F59</f>
        <v>-6214.4000000000015</v>
      </c>
      <c r="G14" s="15">
        <f>таб.1!G59</f>
        <v>27316.200000000012</v>
      </c>
      <c r="H14" s="15">
        <f>таб.1!H59</f>
        <v>7821.7000000000007</v>
      </c>
      <c r="I14" s="15">
        <f>таб.1!I59</f>
        <v>7185.0999999999985</v>
      </c>
      <c r="J14" s="15">
        <f>таб.1!J59</f>
        <v>7032.8000000000029</v>
      </c>
      <c r="K14" s="15">
        <f>таб.1!K59</f>
        <v>5276.6000000000022</v>
      </c>
    </row>
    <row r="15" spans="1:11" ht="30" customHeight="1" x14ac:dyDescent="0.25">
      <c r="A15" s="354" t="s">
        <v>357</v>
      </c>
      <c r="B15" s="354"/>
      <c r="C15" s="5">
        <v>3050</v>
      </c>
      <c r="D15" s="9"/>
      <c r="E15" s="9"/>
      <c r="F15" s="12"/>
      <c r="G15" s="5"/>
      <c r="H15" s="12"/>
      <c r="I15" s="12"/>
      <c r="J15" s="12"/>
      <c r="K15" s="12"/>
    </row>
    <row r="16" spans="1:11" ht="30" customHeight="1" x14ac:dyDescent="0.25">
      <c r="A16" s="354" t="s">
        <v>358</v>
      </c>
      <c r="B16" s="354"/>
      <c r="C16" s="5">
        <v>3060</v>
      </c>
      <c r="D16" s="12"/>
      <c r="E16" s="12"/>
      <c r="F16" s="64"/>
      <c r="G16" s="5"/>
      <c r="H16" s="64"/>
      <c r="I16" s="64"/>
      <c r="J16" s="64"/>
      <c r="K16" s="64"/>
    </row>
    <row r="17" spans="1:11" ht="23.25" customHeight="1" x14ac:dyDescent="0.25">
      <c r="A17" s="357" t="s">
        <v>359</v>
      </c>
      <c r="B17" s="357"/>
      <c r="C17" s="17">
        <v>3070</v>
      </c>
      <c r="D17" s="51">
        <v>139000.5</v>
      </c>
      <c r="E17" s="15">
        <v>226086</v>
      </c>
      <c r="F17" s="15">
        <v>210382</v>
      </c>
      <c r="G17" s="15">
        <f>H17+I17+J17+K17</f>
        <v>268110</v>
      </c>
      <c r="H17" s="15">
        <v>65400</v>
      </c>
      <c r="I17" s="15">
        <v>65400</v>
      </c>
      <c r="J17" s="15">
        <v>68660</v>
      </c>
      <c r="K17" s="15">
        <v>68650</v>
      </c>
    </row>
    <row r="18" spans="1:11" ht="15.75" customHeight="1" x14ac:dyDescent="0.25">
      <c r="A18" s="314" t="s">
        <v>360</v>
      </c>
      <c r="B18" s="314"/>
      <c r="C18" s="17"/>
      <c r="D18" s="51">
        <v>138714</v>
      </c>
      <c r="E18" s="15">
        <v>224086</v>
      </c>
      <c r="F18" s="15">
        <v>210119.5</v>
      </c>
      <c r="G18" s="15">
        <f>H18+I18+J18+K18</f>
        <v>264500</v>
      </c>
      <c r="H18" s="15">
        <v>64100</v>
      </c>
      <c r="I18" s="15">
        <v>64100</v>
      </c>
      <c r="J18" s="15">
        <v>68150</v>
      </c>
      <c r="K18" s="15">
        <v>68150</v>
      </c>
    </row>
    <row r="19" spans="1:11" ht="15.75" customHeight="1" x14ac:dyDescent="0.25">
      <c r="A19" s="354" t="s">
        <v>361</v>
      </c>
      <c r="B19" s="354"/>
      <c r="C19" s="5">
        <v>3080</v>
      </c>
      <c r="D19" s="18"/>
      <c r="E19" s="6"/>
      <c r="F19" s="5"/>
      <c r="G19" s="6"/>
      <c r="H19" s="62"/>
      <c r="I19" s="62"/>
      <c r="J19" s="62"/>
      <c r="K19" s="62"/>
    </row>
    <row r="20" spans="1:11" ht="21.95" customHeight="1" x14ac:dyDescent="0.25">
      <c r="A20" s="354" t="s">
        <v>362</v>
      </c>
      <c r="B20" s="354"/>
      <c r="C20" s="5">
        <v>3090</v>
      </c>
      <c r="D20" s="18">
        <f t="shared" ref="D20:K20" si="0">D17-D18</f>
        <v>286.5</v>
      </c>
      <c r="E20" s="6">
        <f t="shared" si="0"/>
        <v>2000</v>
      </c>
      <c r="F20" s="6">
        <f t="shared" si="0"/>
        <v>262.5</v>
      </c>
      <c r="G20" s="6">
        <f t="shared" si="0"/>
        <v>3610</v>
      </c>
      <c r="H20" s="6">
        <f t="shared" si="0"/>
        <v>1300</v>
      </c>
      <c r="I20" s="6">
        <f t="shared" si="0"/>
        <v>1300</v>
      </c>
      <c r="J20" s="6">
        <f t="shared" si="0"/>
        <v>510</v>
      </c>
      <c r="K20" s="6">
        <f t="shared" si="0"/>
        <v>500</v>
      </c>
    </row>
    <row r="21" spans="1:11" ht="15.75" customHeight="1" x14ac:dyDescent="0.25">
      <c r="A21" s="356" t="s">
        <v>363</v>
      </c>
      <c r="B21" s="356"/>
      <c r="C21" s="356"/>
      <c r="D21" s="356"/>
      <c r="E21" s="356"/>
      <c r="F21" s="356"/>
      <c r="G21" s="356"/>
      <c r="H21" s="356"/>
      <c r="I21" s="356"/>
      <c r="J21" s="356"/>
      <c r="K21" s="356"/>
    </row>
    <row r="22" spans="1:11" ht="15.75" customHeight="1" x14ac:dyDescent="0.25">
      <c r="A22" s="314" t="s">
        <v>364</v>
      </c>
      <c r="B22" s="314"/>
      <c r="C22" s="17"/>
      <c r="D22" s="15">
        <f>SUM(D23:D30)</f>
        <v>6513</v>
      </c>
      <c r="E22" s="15">
        <f>SUM(E23:E30)</f>
        <v>13913.9</v>
      </c>
      <c r="F22" s="15">
        <f>SUM(F23:F30)</f>
        <v>18533</v>
      </c>
      <c r="G22" s="15">
        <f>H22+I22+J22+K22</f>
        <v>32747.300000000003</v>
      </c>
      <c r="H22" s="15">
        <f>SUM(H23:H30)</f>
        <v>1168.5</v>
      </c>
      <c r="I22" s="15">
        <f>SUM(I23:I30)</f>
        <v>10560.3</v>
      </c>
      <c r="J22" s="15">
        <f>SUM(J23:J30)</f>
        <v>12644.6</v>
      </c>
      <c r="K22" s="15">
        <f>SUM(K23:K30)</f>
        <v>8373.9</v>
      </c>
    </row>
    <row r="23" spans="1:11" ht="15.75" customHeight="1" x14ac:dyDescent="0.25">
      <c r="A23" s="310" t="s">
        <v>365</v>
      </c>
      <c r="B23" s="310"/>
      <c r="C23" s="5">
        <v>3200</v>
      </c>
      <c r="D23" s="42"/>
      <c r="E23" s="6"/>
      <c r="F23" s="6"/>
      <c r="G23" s="6"/>
      <c r="H23" s="6"/>
      <c r="I23" s="6"/>
      <c r="J23" s="6"/>
      <c r="K23" s="6"/>
    </row>
    <row r="24" spans="1:11" ht="15.75" customHeight="1" x14ac:dyDescent="0.25">
      <c r="A24" s="310" t="s">
        <v>366</v>
      </c>
      <c r="B24" s="310"/>
      <c r="C24" s="5">
        <v>3210</v>
      </c>
      <c r="D24" s="42"/>
      <c r="E24" s="6"/>
      <c r="F24" s="6"/>
      <c r="G24" s="6"/>
      <c r="H24" s="6"/>
      <c r="I24" s="6"/>
      <c r="J24" s="6"/>
      <c r="K24" s="6"/>
    </row>
    <row r="25" spans="1:11" ht="15.75" customHeight="1" x14ac:dyDescent="0.25">
      <c r="A25" s="310" t="s">
        <v>367</v>
      </c>
      <c r="B25" s="310"/>
      <c r="C25" s="5">
        <v>3220</v>
      </c>
      <c r="D25" s="42"/>
      <c r="E25" s="6"/>
      <c r="F25" s="6"/>
      <c r="G25" s="6"/>
      <c r="H25" s="6"/>
      <c r="I25" s="6"/>
      <c r="J25" s="6"/>
      <c r="K25" s="6"/>
    </row>
    <row r="26" spans="1:11" ht="15.75" customHeight="1" x14ac:dyDescent="0.25">
      <c r="A26" s="310" t="s">
        <v>368</v>
      </c>
      <c r="B26" s="310"/>
      <c r="C26" s="5"/>
      <c r="D26" s="42"/>
      <c r="E26" s="6"/>
      <c r="F26" s="6"/>
      <c r="G26" s="6"/>
      <c r="H26" s="6"/>
      <c r="I26" s="6"/>
      <c r="J26" s="6"/>
      <c r="K26" s="6"/>
    </row>
    <row r="27" spans="1:11" ht="15.75" customHeight="1" x14ac:dyDescent="0.25">
      <c r="A27" s="310" t="s">
        <v>369</v>
      </c>
      <c r="B27" s="310"/>
      <c r="C27" s="5">
        <v>3230</v>
      </c>
      <c r="D27" s="42"/>
      <c r="E27" s="6"/>
      <c r="F27" s="6"/>
      <c r="G27" s="6"/>
      <c r="H27" s="6"/>
      <c r="I27" s="6"/>
      <c r="J27" s="6"/>
      <c r="K27" s="6"/>
    </row>
    <row r="28" spans="1:11" ht="15.75" customHeight="1" x14ac:dyDescent="0.25">
      <c r="A28" s="310" t="s">
        <v>370</v>
      </c>
      <c r="B28" s="310"/>
      <c r="C28" s="5">
        <v>3240</v>
      </c>
      <c r="D28" s="42"/>
      <c r="E28" s="6"/>
      <c r="F28" s="6"/>
      <c r="G28" s="6"/>
      <c r="H28" s="6"/>
      <c r="I28" s="6"/>
      <c r="J28" s="6"/>
      <c r="K28" s="6"/>
    </row>
    <row r="29" spans="1:11" ht="15.75" customHeight="1" x14ac:dyDescent="0.25">
      <c r="A29" s="310" t="s">
        <v>371</v>
      </c>
      <c r="B29" s="310"/>
      <c r="C29" s="5">
        <v>3250</v>
      </c>
      <c r="D29" s="42"/>
      <c r="E29" s="6"/>
      <c r="F29" s="6"/>
      <c r="G29" s="6"/>
      <c r="H29" s="6"/>
      <c r="I29" s="6"/>
      <c r="J29" s="6"/>
      <c r="K29" s="6"/>
    </row>
    <row r="30" spans="1:11" ht="15.75" customHeight="1" x14ac:dyDescent="0.25">
      <c r="A30" s="310" t="s">
        <v>372</v>
      </c>
      <c r="B30" s="310"/>
      <c r="C30" s="5">
        <v>3260</v>
      </c>
      <c r="D30" s="18">
        <v>6513</v>
      </c>
      <c r="E30" s="6">
        <v>13913.9</v>
      </c>
      <c r="F30" s="6">
        <v>18533</v>
      </c>
      <c r="G30" s="6">
        <f>H30+I30+J30+K30</f>
        <v>32747.300000000003</v>
      </c>
      <c r="H30" s="6">
        <v>1168.5</v>
      </c>
      <c r="I30" s="6">
        <v>10560.3</v>
      </c>
      <c r="J30" s="6">
        <v>12644.6</v>
      </c>
      <c r="K30" s="6">
        <v>8373.9</v>
      </c>
    </row>
    <row r="31" spans="1:11" ht="15.75" customHeight="1" x14ac:dyDescent="0.25">
      <c r="A31" s="314" t="s">
        <v>373</v>
      </c>
      <c r="B31" s="314"/>
      <c r="C31" s="17"/>
      <c r="D31" s="51">
        <f>D32+D33+D34+D35+D36</f>
        <v>6513</v>
      </c>
      <c r="E31" s="15">
        <f>E32+E33+E34+E35+E36</f>
        <v>13913.900000000001</v>
      </c>
      <c r="F31" s="15">
        <f>F32+F33+F34+F35+F36</f>
        <v>18533</v>
      </c>
      <c r="G31" s="15">
        <f>SUM(G32:G36)</f>
        <v>32747.300000000003</v>
      </c>
      <c r="H31" s="15">
        <f>SUM(H32:H36)</f>
        <v>1168.5</v>
      </c>
      <c r="I31" s="15">
        <f>SUM(I32:I36)</f>
        <v>10560.3</v>
      </c>
      <c r="J31" s="15">
        <f>SUM(J32:J36)</f>
        <v>12644.6</v>
      </c>
      <c r="K31" s="15">
        <f>SUM(K32:K36)</f>
        <v>8373.9</v>
      </c>
    </row>
    <row r="32" spans="1:11" ht="28.5" customHeight="1" x14ac:dyDescent="0.25">
      <c r="A32" s="310" t="s">
        <v>374</v>
      </c>
      <c r="B32" s="310"/>
      <c r="C32" s="5">
        <v>3270</v>
      </c>
      <c r="D32" s="18">
        <v>5686</v>
      </c>
      <c r="E32" s="6">
        <v>1483.2</v>
      </c>
      <c r="F32" s="6">
        <v>14000</v>
      </c>
      <c r="G32" s="6">
        <f t="shared" ref="G32:G37" si="1">H32+I32+J32+K32</f>
        <v>13811.7</v>
      </c>
      <c r="H32" s="6">
        <v>1117.4000000000001</v>
      </c>
      <c r="I32" s="6">
        <v>1626.8</v>
      </c>
      <c r="J32" s="6">
        <v>3222</v>
      </c>
      <c r="K32" s="6">
        <v>7845.5</v>
      </c>
    </row>
    <row r="33" spans="1:11" ht="15.75" customHeight="1" x14ac:dyDescent="0.25">
      <c r="A33" s="310" t="s">
        <v>375</v>
      </c>
      <c r="B33" s="310"/>
      <c r="C33" s="5">
        <v>3280</v>
      </c>
      <c r="D33" s="18">
        <v>827</v>
      </c>
      <c r="E33" s="6"/>
      <c r="F33" s="6">
        <v>0</v>
      </c>
      <c r="G33" s="6">
        <f t="shared" si="1"/>
        <v>0</v>
      </c>
      <c r="H33" s="6"/>
      <c r="I33" s="6"/>
      <c r="J33" s="6"/>
      <c r="K33" s="6"/>
    </row>
    <row r="34" spans="1:11" ht="28.5" customHeight="1" x14ac:dyDescent="0.25">
      <c r="A34" s="310" t="s">
        <v>376</v>
      </c>
      <c r="B34" s="310"/>
      <c r="C34" s="5">
        <v>3290</v>
      </c>
      <c r="D34" s="18">
        <v>0</v>
      </c>
      <c r="E34" s="6">
        <v>0</v>
      </c>
      <c r="F34" s="6">
        <v>250</v>
      </c>
      <c r="G34" s="6">
        <f t="shared" si="1"/>
        <v>0</v>
      </c>
      <c r="H34" s="6"/>
      <c r="I34" s="6"/>
      <c r="J34" s="6"/>
      <c r="K34" s="6"/>
    </row>
    <row r="35" spans="1:11" ht="15.75" customHeight="1" x14ac:dyDescent="0.25">
      <c r="A35" s="310" t="s">
        <v>377</v>
      </c>
      <c r="B35" s="310"/>
      <c r="C35" s="5">
        <v>3300</v>
      </c>
      <c r="D35" s="18"/>
      <c r="E35" s="6"/>
      <c r="F35" s="6"/>
      <c r="G35" s="6">
        <f t="shared" si="1"/>
        <v>0</v>
      </c>
      <c r="H35" s="6"/>
      <c r="I35" s="6"/>
      <c r="J35" s="6"/>
      <c r="K35" s="6"/>
    </row>
    <row r="36" spans="1:11" ht="15.75" customHeight="1" x14ac:dyDescent="0.25">
      <c r="A36" s="310" t="s">
        <v>378</v>
      </c>
      <c r="B36" s="310"/>
      <c r="C36" s="5">
        <v>3310</v>
      </c>
      <c r="D36" s="18">
        <v>0</v>
      </c>
      <c r="E36" s="6">
        <v>12430.7</v>
      </c>
      <c r="F36" s="6">
        <v>4283</v>
      </c>
      <c r="G36" s="6">
        <f t="shared" si="1"/>
        <v>18935.600000000002</v>
      </c>
      <c r="H36" s="6">
        <v>51.1</v>
      </c>
      <c r="I36" s="6">
        <v>8933.5</v>
      </c>
      <c r="J36" s="6">
        <v>9422.6</v>
      </c>
      <c r="K36" s="6">
        <v>528.4</v>
      </c>
    </row>
    <row r="37" spans="1:11" ht="15.75" customHeight="1" x14ac:dyDescent="0.25">
      <c r="A37" s="310" t="s">
        <v>379</v>
      </c>
      <c r="B37" s="310"/>
      <c r="C37" s="5">
        <v>3320</v>
      </c>
      <c r="D37" s="6">
        <f>D22-D31</f>
        <v>0</v>
      </c>
      <c r="E37" s="6">
        <f>E22-E31</f>
        <v>0</v>
      </c>
      <c r="F37" s="6">
        <f>F22-F31</f>
        <v>0</v>
      </c>
      <c r="G37" s="6">
        <f t="shared" si="1"/>
        <v>0</v>
      </c>
      <c r="H37" s="6">
        <f>H22-H31</f>
        <v>0</v>
      </c>
      <c r="I37" s="6">
        <f>I22-I31</f>
        <v>0</v>
      </c>
      <c r="J37" s="6">
        <f>J22-J31</f>
        <v>0</v>
      </c>
      <c r="K37" s="6">
        <f>K22-K31</f>
        <v>0</v>
      </c>
    </row>
    <row r="38" spans="1:11" ht="15.75" customHeight="1" x14ac:dyDescent="0.25">
      <c r="A38" s="355" t="s">
        <v>380</v>
      </c>
      <c r="B38" s="355"/>
      <c r="C38" s="355"/>
      <c r="D38" s="355"/>
      <c r="E38" s="355"/>
      <c r="F38" s="355"/>
      <c r="G38" s="355"/>
      <c r="H38" s="355"/>
      <c r="I38" s="355"/>
      <c r="J38" s="355"/>
      <c r="K38" s="355"/>
    </row>
    <row r="39" spans="1:11" ht="15.75" customHeight="1" x14ac:dyDescent="0.25">
      <c r="A39" s="314" t="s">
        <v>364</v>
      </c>
      <c r="B39" s="314"/>
      <c r="C39" s="65"/>
      <c r="D39" s="15"/>
      <c r="E39" s="15"/>
      <c r="F39" s="15">
        <f t="shared" ref="F39:K39" si="2">F50</f>
        <v>0</v>
      </c>
      <c r="G39" s="15">
        <f t="shared" si="2"/>
        <v>0</v>
      </c>
      <c r="H39" s="15">
        <f t="shared" si="2"/>
        <v>0</v>
      </c>
      <c r="I39" s="15">
        <f t="shared" si="2"/>
        <v>0</v>
      </c>
      <c r="J39" s="15">
        <f t="shared" si="2"/>
        <v>0</v>
      </c>
      <c r="K39" s="15">
        <f t="shared" si="2"/>
        <v>0</v>
      </c>
    </row>
    <row r="40" spans="1:11" ht="15.75" customHeight="1" x14ac:dyDescent="0.25">
      <c r="A40" s="310" t="s">
        <v>381</v>
      </c>
      <c r="B40" s="310"/>
      <c r="C40" s="5">
        <v>3400</v>
      </c>
      <c r="D40" s="15"/>
      <c r="E40" s="15"/>
      <c r="F40" s="15"/>
      <c r="G40" s="15"/>
      <c r="H40" s="15"/>
      <c r="I40" s="15"/>
      <c r="J40" s="15"/>
      <c r="K40" s="15"/>
    </row>
    <row r="41" spans="1:11" ht="27.75" customHeight="1" x14ac:dyDescent="0.25">
      <c r="A41" s="310" t="s">
        <v>382</v>
      </c>
      <c r="B41" s="310"/>
      <c r="C41" s="5"/>
      <c r="D41" s="6"/>
      <c r="E41" s="6"/>
      <c r="F41" s="6"/>
      <c r="G41" s="6"/>
      <c r="H41" s="6"/>
      <c r="I41" s="6"/>
      <c r="J41" s="6"/>
      <c r="K41" s="6"/>
    </row>
    <row r="42" spans="1:11" ht="15.75" customHeight="1" x14ac:dyDescent="0.25">
      <c r="A42" s="310" t="s">
        <v>383</v>
      </c>
      <c r="B42" s="310"/>
      <c r="C42" s="5">
        <v>3410</v>
      </c>
      <c r="D42" s="6"/>
      <c r="E42" s="6"/>
      <c r="F42" s="6"/>
      <c r="G42" s="6"/>
      <c r="H42" s="6"/>
      <c r="I42" s="6"/>
      <c r="J42" s="6"/>
      <c r="K42" s="6"/>
    </row>
    <row r="43" spans="1:11" ht="15.75" customHeight="1" x14ac:dyDescent="0.25">
      <c r="A43" s="310" t="s">
        <v>384</v>
      </c>
      <c r="B43" s="310"/>
      <c r="C43" s="5">
        <v>3420</v>
      </c>
      <c r="D43" s="6"/>
      <c r="E43" s="6"/>
      <c r="F43" s="6"/>
      <c r="G43" s="6"/>
      <c r="H43" s="6"/>
      <c r="I43" s="6"/>
      <c r="J43" s="6"/>
      <c r="K43" s="6"/>
    </row>
    <row r="44" spans="1:11" ht="15.75" customHeight="1" x14ac:dyDescent="0.25">
      <c r="A44" s="310" t="s">
        <v>385</v>
      </c>
      <c r="B44" s="310"/>
      <c r="C44" s="5">
        <v>3430</v>
      </c>
      <c r="D44" s="6"/>
      <c r="E44" s="6"/>
      <c r="F44" s="6"/>
      <c r="G44" s="6"/>
      <c r="H44" s="6"/>
      <c r="I44" s="6"/>
      <c r="J44" s="6"/>
      <c r="K44" s="6"/>
    </row>
    <row r="45" spans="1:11" ht="30.75" customHeight="1" x14ac:dyDescent="0.25">
      <c r="A45" s="310" t="s">
        <v>386</v>
      </c>
      <c r="B45" s="310"/>
      <c r="C45" s="5"/>
      <c r="D45" s="6"/>
      <c r="E45" s="6"/>
      <c r="F45" s="6"/>
      <c r="G45" s="6"/>
      <c r="H45" s="6"/>
      <c r="I45" s="6"/>
      <c r="J45" s="6"/>
      <c r="K45" s="6"/>
    </row>
    <row r="46" spans="1:11" ht="15.75" customHeight="1" x14ac:dyDescent="0.25">
      <c r="A46" s="310" t="s">
        <v>383</v>
      </c>
      <c r="B46" s="310"/>
      <c r="C46" s="5">
        <v>3440</v>
      </c>
      <c r="D46" s="6"/>
      <c r="E46" s="6"/>
      <c r="F46" s="6"/>
      <c r="G46" s="6"/>
      <c r="H46" s="6"/>
      <c r="I46" s="6"/>
      <c r="J46" s="6"/>
      <c r="K46" s="6"/>
    </row>
    <row r="47" spans="1:11" ht="15.75" customHeight="1" x14ac:dyDescent="0.25">
      <c r="A47" s="310" t="s">
        <v>384</v>
      </c>
      <c r="B47" s="310"/>
      <c r="C47" s="5">
        <v>3450</v>
      </c>
      <c r="D47" s="6"/>
      <c r="E47" s="6"/>
      <c r="F47" s="6"/>
      <c r="G47" s="6"/>
      <c r="H47" s="6"/>
      <c r="I47" s="6"/>
      <c r="J47" s="6"/>
      <c r="K47" s="6"/>
    </row>
    <row r="48" spans="1:11" ht="15.75" customHeight="1" x14ac:dyDescent="0.25">
      <c r="A48" s="310" t="s">
        <v>385</v>
      </c>
      <c r="B48" s="310"/>
      <c r="C48" s="5">
        <v>3460</v>
      </c>
      <c r="D48" s="6"/>
      <c r="E48" s="6"/>
      <c r="F48" s="6"/>
      <c r="G48" s="6"/>
      <c r="H48" s="6"/>
      <c r="I48" s="6"/>
      <c r="J48" s="6"/>
      <c r="K48" s="6"/>
    </row>
    <row r="49" spans="1:11" ht="15.75" customHeight="1" x14ac:dyDescent="0.25">
      <c r="A49" s="310" t="s">
        <v>387</v>
      </c>
      <c r="B49" s="310"/>
      <c r="C49" s="5">
        <v>3470</v>
      </c>
      <c r="D49" s="6"/>
      <c r="E49" s="6"/>
      <c r="F49" s="6"/>
      <c r="G49" s="6"/>
      <c r="H49" s="6"/>
      <c r="I49" s="6"/>
      <c r="J49" s="6"/>
      <c r="K49" s="6"/>
    </row>
    <row r="50" spans="1:11" ht="15.75" customHeight="1" x14ac:dyDescent="0.25">
      <c r="A50" s="310" t="s">
        <v>372</v>
      </c>
      <c r="B50" s="310"/>
      <c r="C50" s="5">
        <v>3480</v>
      </c>
      <c r="D50" s="15"/>
      <c r="E50" s="15"/>
      <c r="F50" s="6"/>
      <c r="G50" s="6"/>
      <c r="H50" s="6"/>
      <c r="I50" s="6"/>
      <c r="J50" s="6"/>
      <c r="K50" s="6"/>
    </row>
    <row r="51" spans="1:11" ht="15.75" customHeight="1" x14ac:dyDescent="0.25">
      <c r="A51" s="314" t="s">
        <v>373</v>
      </c>
      <c r="B51" s="314"/>
      <c r="C51" s="17"/>
      <c r="D51" s="15">
        <f>D52+D53+D54+D58+D62</f>
        <v>0</v>
      </c>
      <c r="E51" s="15"/>
      <c r="F51" s="15">
        <f t="shared" ref="F51:K51" si="3">F52+F53+F54+F58+F62</f>
        <v>0</v>
      </c>
      <c r="G51" s="15">
        <f t="shared" si="3"/>
        <v>0</v>
      </c>
      <c r="H51" s="15">
        <f t="shared" si="3"/>
        <v>0</v>
      </c>
      <c r="I51" s="15">
        <f t="shared" si="3"/>
        <v>0</v>
      </c>
      <c r="J51" s="15">
        <f t="shared" si="3"/>
        <v>0</v>
      </c>
      <c r="K51" s="15">
        <f t="shared" si="3"/>
        <v>0</v>
      </c>
    </row>
    <row r="52" spans="1:11" ht="30" customHeight="1" x14ac:dyDescent="0.25">
      <c r="A52" s="310" t="s">
        <v>388</v>
      </c>
      <c r="B52" s="310"/>
      <c r="C52" s="5">
        <v>3490</v>
      </c>
      <c r="D52" s="66"/>
      <c r="E52" s="66"/>
      <c r="F52" s="6"/>
      <c r="G52" s="6"/>
      <c r="H52" s="6"/>
      <c r="I52" s="6"/>
      <c r="J52" s="6"/>
      <c r="K52" s="6"/>
    </row>
    <row r="53" spans="1:11" ht="15.75" customHeight="1" x14ac:dyDescent="0.25">
      <c r="A53" s="310" t="s">
        <v>389</v>
      </c>
      <c r="B53" s="310"/>
      <c r="C53" s="10" t="s">
        <v>390</v>
      </c>
      <c r="D53" s="66"/>
      <c r="E53" s="66"/>
      <c r="F53" s="6"/>
      <c r="G53" s="6"/>
      <c r="H53" s="6"/>
      <c r="I53" s="6"/>
      <c r="J53" s="6"/>
      <c r="K53" s="6"/>
    </row>
    <row r="54" spans="1:11" ht="33" customHeight="1" x14ac:dyDescent="0.25">
      <c r="A54" s="310" t="s">
        <v>391</v>
      </c>
      <c r="B54" s="310"/>
      <c r="C54" s="10"/>
      <c r="D54" s="66"/>
      <c r="E54" s="66"/>
      <c r="F54" s="6"/>
      <c r="G54" s="6"/>
      <c r="H54" s="6"/>
      <c r="I54" s="6"/>
      <c r="J54" s="6"/>
      <c r="K54" s="6"/>
    </row>
    <row r="55" spans="1:11" ht="15.75" customHeight="1" x14ac:dyDescent="0.25">
      <c r="A55" s="310" t="s">
        <v>392</v>
      </c>
      <c r="B55" s="310"/>
      <c r="C55" s="10" t="s">
        <v>393</v>
      </c>
      <c r="D55" s="67"/>
      <c r="E55" s="67"/>
      <c r="F55" s="67"/>
      <c r="G55" s="6"/>
      <c r="H55" s="6"/>
      <c r="I55" s="6"/>
      <c r="J55" s="6"/>
      <c r="K55" s="6"/>
    </row>
    <row r="56" spans="1:11" ht="15.75" customHeight="1" x14ac:dyDescent="0.25">
      <c r="A56" s="310" t="s">
        <v>384</v>
      </c>
      <c r="B56" s="310"/>
      <c r="C56" s="10" t="s">
        <v>394</v>
      </c>
      <c r="D56" s="66"/>
      <c r="E56" s="66"/>
      <c r="F56" s="66"/>
      <c r="G56" s="6"/>
      <c r="H56" s="6"/>
      <c r="I56" s="6"/>
      <c r="J56" s="6"/>
      <c r="K56" s="6"/>
    </row>
    <row r="57" spans="1:11" ht="15.75" customHeight="1" x14ac:dyDescent="0.25">
      <c r="A57" s="310" t="s">
        <v>385</v>
      </c>
      <c r="B57" s="310"/>
      <c r="C57" s="10" t="s">
        <v>395</v>
      </c>
      <c r="D57" s="66"/>
      <c r="E57" s="66"/>
      <c r="F57" s="66"/>
      <c r="G57" s="6"/>
      <c r="H57" s="6"/>
      <c r="I57" s="6"/>
      <c r="J57" s="6"/>
      <c r="K57" s="6"/>
    </row>
    <row r="58" spans="1:11" ht="30.75" customHeight="1" x14ac:dyDescent="0.25">
      <c r="A58" s="310" t="s">
        <v>396</v>
      </c>
      <c r="B58" s="310"/>
      <c r="C58" s="10"/>
      <c r="D58" s="66"/>
      <c r="E58" s="66"/>
      <c r="F58" s="6"/>
      <c r="G58" s="6"/>
      <c r="H58" s="6"/>
      <c r="I58" s="6"/>
      <c r="J58" s="6"/>
      <c r="K58" s="6"/>
    </row>
    <row r="59" spans="1:11" ht="15.75" customHeight="1" x14ac:dyDescent="0.25">
      <c r="A59" s="310" t="s">
        <v>392</v>
      </c>
      <c r="B59" s="310"/>
      <c r="C59" s="10" t="s">
        <v>397</v>
      </c>
      <c r="D59" s="66"/>
      <c r="E59" s="66"/>
      <c r="F59" s="6"/>
      <c r="G59" s="6"/>
      <c r="H59" s="6"/>
      <c r="I59" s="6"/>
      <c r="J59" s="6"/>
      <c r="K59" s="6"/>
    </row>
    <row r="60" spans="1:11" ht="15.75" customHeight="1" x14ac:dyDescent="0.25">
      <c r="A60" s="310" t="s">
        <v>384</v>
      </c>
      <c r="B60" s="310"/>
      <c r="C60" s="10" t="s">
        <v>398</v>
      </c>
      <c r="D60" s="66"/>
      <c r="E60" s="66"/>
      <c r="F60" s="6"/>
      <c r="G60" s="6"/>
      <c r="H60" s="6"/>
      <c r="I60" s="6"/>
      <c r="J60" s="6"/>
      <c r="K60" s="6"/>
    </row>
    <row r="61" spans="1:11" ht="15.75" customHeight="1" x14ac:dyDescent="0.25">
      <c r="A61" s="310" t="s">
        <v>385</v>
      </c>
      <c r="B61" s="310"/>
      <c r="C61" s="10" t="s">
        <v>399</v>
      </c>
      <c r="D61" s="66"/>
      <c r="E61" s="66"/>
      <c r="F61" s="6"/>
      <c r="G61" s="6"/>
      <c r="H61" s="6"/>
      <c r="I61" s="6"/>
      <c r="J61" s="6"/>
      <c r="K61" s="6"/>
    </row>
    <row r="62" spans="1:11" ht="15.75" customHeight="1" x14ac:dyDescent="0.25">
      <c r="A62" s="310" t="s">
        <v>378</v>
      </c>
      <c r="B62" s="310"/>
      <c r="C62" s="10" t="s">
        <v>400</v>
      </c>
      <c r="D62" s="6"/>
      <c r="E62" s="6"/>
      <c r="F62" s="6"/>
      <c r="G62" s="6"/>
      <c r="H62" s="6"/>
      <c r="I62" s="6"/>
      <c r="J62" s="6"/>
      <c r="K62" s="6"/>
    </row>
    <row r="63" spans="1:11" ht="15.75" customHeight="1" x14ac:dyDescent="0.25">
      <c r="A63" s="310" t="s">
        <v>401</v>
      </c>
      <c r="B63" s="310"/>
      <c r="C63" s="68" t="s">
        <v>83</v>
      </c>
      <c r="D63" s="69">
        <f>D39-D51</f>
        <v>0</v>
      </c>
      <c r="E63" s="69"/>
      <c r="F63" s="69">
        <f t="shared" ref="F63:K63" si="4">F39-F51</f>
        <v>0</v>
      </c>
      <c r="G63" s="69">
        <f t="shared" si="4"/>
        <v>0</v>
      </c>
      <c r="H63" s="69">
        <f t="shared" si="4"/>
        <v>0</v>
      </c>
      <c r="I63" s="69">
        <f t="shared" si="4"/>
        <v>0</v>
      </c>
      <c r="J63" s="69">
        <f t="shared" si="4"/>
        <v>0</v>
      </c>
      <c r="K63" s="69">
        <f t="shared" si="4"/>
        <v>0</v>
      </c>
    </row>
    <row r="64" spans="1:11" ht="26.25" customHeight="1" x14ac:dyDescent="0.25">
      <c r="A64" s="353" t="s">
        <v>402</v>
      </c>
      <c r="B64" s="353"/>
      <c r="C64" s="68"/>
      <c r="D64" s="69">
        <v>-1354.7</v>
      </c>
      <c r="E64" s="69"/>
      <c r="F64" s="69">
        <v>-862.5</v>
      </c>
      <c r="G64" s="69">
        <v>-971.5</v>
      </c>
      <c r="H64" s="69"/>
      <c r="I64" s="69"/>
      <c r="J64" s="69"/>
      <c r="K64" s="6"/>
    </row>
    <row r="65" spans="1:11" ht="15.75" customHeight="1" x14ac:dyDescent="0.25">
      <c r="A65" s="354" t="s">
        <v>403</v>
      </c>
      <c r="B65" s="354"/>
      <c r="C65" s="70"/>
      <c r="D65" s="30"/>
      <c r="E65" s="30"/>
      <c r="F65" s="30"/>
      <c r="G65" s="30"/>
      <c r="H65" s="30"/>
      <c r="I65" s="30"/>
      <c r="J65" s="30"/>
      <c r="K65" s="71"/>
    </row>
    <row r="66" spans="1:11" ht="15.75" customHeight="1" x14ac:dyDescent="0.25">
      <c r="A66" s="310" t="s">
        <v>404</v>
      </c>
      <c r="B66" s="310"/>
      <c r="C66" s="72" t="s">
        <v>77</v>
      </c>
      <c r="D66" s="18">
        <v>357</v>
      </c>
      <c r="E66" s="28">
        <v>-2953.7</v>
      </c>
      <c r="F66" s="28">
        <v>151.30000000000001</v>
      </c>
      <c r="G66" s="28">
        <v>522.79999999999995</v>
      </c>
      <c r="H66" s="28"/>
      <c r="I66" s="28"/>
      <c r="J66" s="28"/>
      <c r="K66" s="15"/>
    </row>
    <row r="67" spans="1:11" ht="24.2" customHeight="1" x14ac:dyDescent="0.25">
      <c r="A67" s="353" t="s">
        <v>405</v>
      </c>
      <c r="B67" s="353"/>
      <c r="C67" s="10" t="s">
        <v>85</v>
      </c>
      <c r="D67" s="18"/>
      <c r="E67" s="28"/>
      <c r="F67" s="28"/>
      <c r="G67" s="28"/>
      <c r="H67" s="28"/>
      <c r="I67" s="28"/>
      <c r="J67" s="28"/>
      <c r="K67" s="15"/>
    </row>
    <row r="68" spans="1:11" ht="25.15" customHeight="1" x14ac:dyDescent="0.25">
      <c r="A68" s="353" t="s">
        <v>406</v>
      </c>
      <c r="B68" s="353"/>
      <c r="C68" s="10"/>
      <c r="D68" s="18">
        <v>-862.5</v>
      </c>
      <c r="E68" s="6"/>
      <c r="F68" s="6">
        <v>-971.5</v>
      </c>
      <c r="G68" s="6">
        <v>0</v>
      </c>
      <c r="H68" s="6"/>
      <c r="I68" s="6"/>
      <c r="J68" s="6"/>
      <c r="K68" s="15"/>
    </row>
    <row r="69" spans="1:11" ht="15.75" customHeight="1" x14ac:dyDescent="0.25">
      <c r="A69" s="310" t="s">
        <v>407</v>
      </c>
      <c r="B69" s="310"/>
      <c r="C69" s="10" t="s">
        <v>87</v>
      </c>
      <c r="D69" s="6">
        <f>D66+D20+D37+D63+D64-D68</f>
        <v>151.29999999999995</v>
      </c>
      <c r="E69" s="6">
        <f>E66+E20+E37+E63+E64-E68</f>
        <v>-953.69999999999982</v>
      </c>
      <c r="F69" s="6">
        <f>F66+F20+F37+F63+F64-F68</f>
        <v>522.79999999999995</v>
      </c>
      <c r="G69" s="6">
        <f>G66+G20+G37+G63+G64-G68</f>
        <v>3161.3</v>
      </c>
      <c r="H69" s="6"/>
      <c r="I69" s="6"/>
      <c r="J69" s="6"/>
      <c r="K69" s="6"/>
    </row>
    <row r="70" spans="1:11" ht="15.75" customHeight="1" x14ac:dyDescent="0.25">
      <c r="A70" s="310" t="s">
        <v>408</v>
      </c>
      <c r="B70" s="310"/>
      <c r="C70" s="10" t="s">
        <v>409</v>
      </c>
      <c r="D70" s="6">
        <f>D69-D66</f>
        <v>-205.70000000000005</v>
      </c>
      <c r="E70" s="6">
        <f>E69-E66</f>
        <v>2000</v>
      </c>
      <c r="F70" s="6">
        <f>F69-F66</f>
        <v>371.49999999999994</v>
      </c>
      <c r="G70" s="6">
        <f>G69-G66</f>
        <v>2638.5</v>
      </c>
      <c r="H70" s="15"/>
      <c r="I70" s="15"/>
      <c r="J70" s="15"/>
      <c r="K70" s="15"/>
    </row>
    <row r="71" spans="1:11" x14ac:dyDescent="0.25">
      <c r="A71" s="73"/>
      <c r="B71" s="73"/>
      <c r="C71" s="74"/>
      <c r="D71" s="75"/>
      <c r="E71" s="75"/>
      <c r="F71" s="75"/>
      <c r="G71" s="31"/>
      <c r="H71" s="76"/>
      <c r="I71" s="76"/>
      <c r="J71" s="76"/>
      <c r="K71" s="31"/>
    </row>
    <row r="72" spans="1:11" x14ac:dyDescent="0.25">
      <c r="A72" s="73"/>
      <c r="B72" s="73"/>
      <c r="C72" s="74"/>
      <c r="D72" s="75"/>
      <c r="E72" s="75"/>
      <c r="F72" s="75"/>
      <c r="G72" s="31"/>
      <c r="H72" s="76"/>
      <c r="I72" s="76"/>
      <c r="J72" s="76"/>
      <c r="K72" s="31"/>
    </row>
    <row r="73" spans="1:11" x14ac:dyDescent="0.25">
      <c r="A73" s="77"/>
      <c r="B73" s="349"/>
      <c r="C73" s="349"/>
      <c r="D73" s="349"/>
      <c r="E73" s="349"/>
      <c r="F73" s="349"/>
      <c r="G73" s="349"/>
      <c r="H73" s="349"/>
      <c r="I73" s="350"/>
      <c r="J73" s="350"/>
      <c r="K73" s="350"/>
    </row>
    <row r="74" spans="1:11" ht="27" customHeight="1" x14ac:dyDescent="0.25">
      <c r="A74" s="77"/>
      <c r="B74" s="351" t="s">
        <v>410</v>
      </c>
      <c r="C74" s="351"/>
      <c r="D74" s="79"/>
      <c r="E74" s="352"/>
      <c r="F74" s="352"/>
      <c r="G74" s="79"/>
      <c r="H74" s="79"/>
      <c r="I74" s="351" t="s">
        <v>411</v>
      </c>
      <c r="J74" s="351"/>
      <c r="K74" s="351"/>
    </row>
  </sheetData>
  <mergeCells count="79">
    <mergeCell ref="A3:K3"/>
    <mergeCell ref="A4:B5"/>
    <mergeCell ref="C4:C5"/>
    <mergeCell ref="D4:D5"/>
    <mergeCell ref="E4:E5"/>
    <mergeCell ref="F4:F5"/>
    <mergeCell ref="G4:G5"/>
    <mergeCell ref="H4:K4"/>
    <mergeCell ref="A6:B6"/>
    <mergeCell ref="A7:K7"/>
    <mergeCell ref="A8:B8"/>
    <mergeCell ref="A9:B9"/>
    <mergeCell ref="A10:B10"/>
    <mergeCell ref="A11:B11"/>
    <mergeCell ref="A12:B12"/>
    <mergeCell ref="A13:B13"/>
    <mergeCell ref="A14:B14"/>
    <mergeCell ref="A15:B15"/>
    <mergeCell ref="A16:B16"/>
    <mergeCell ref="A17:B17"/>
    <mergeCell ref="A18:B18"/>
    <mergeCell ref="A19:B19"/>
    <mergeCell ref="A20:B20"/>
    <mergeCell ref="A21:K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K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B73:E73"/>
    <mergeCell ref="F73:H73"/>
    <mergeCell ref="I73:K73"/>
    <mergeCell ref="B74:C74"/>
    <mergeCell ref="E74:F74"/>
    <mergeCell ref="I74:K74"/>
  </mergeCells>
  <pageMargins left="0.78749999999999998" right="0.421527777777778" top="0.328472222222222" bottom="9.375E-2" header="0.51180555555555496" footer="0.51180555555555496"/>
  <pageSetup paperSize="9" firstPageNumber="0" orientation="landscape" horizontalDpi="300" verticalDpi="300" r:id="rId1"/>
  <rowBreaks count="2" manualBreakCount="2">
    <brk id="27" max="16383" man="1"/>
    <brk id="5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137" zoomScaleNormal="150" zoomScalePageLayoutView="137" workbookViewId="0">
      <selection activeCell="D13" sqref="D13"/>
    </sheetView>
  </sheetViews>
  <sheetFormatPr defaultRowHeight="15.75" x14ac:dyDescent="0.25"/>
  <cols>
    <col min="1" max="1" width="8.625" customWidth="1"/>
    <col min="2" max="2" width="27.75" customWidth="1"/>
    <col min="3" max="3" width="8.25" customWidth="1"/>
    <col min="4" max="4" width="9.5" customWidth="1"/>
    <col min="5" max="5" width="12.75" customWidth="1"/>
    <col min="6" max="6" width="10.625" customWidth="1"/>
    <col min="7" max="7" width="12.75" customWidth="1"/>
    <col min="8" max="1023" width="8.625" customWidth="1"/>
  </cols>
  <sheetData>
    <row r="1" spans="1:11" x14ac:dyDescent="0.25">
      <c r="A1" s="32"/>
      <c r="B1" s="27"/>
      <c r="C1" s="27"/>
      <c r="D1" s="27"/>
      <c r="E1" s="27"/>
      <c r="F1" s="27"/>
      <c r="G1" s="27"/>
      <c r="H1" s="27"/>
      <c r="I1" s="27"/>
      <c r="K1" s="80" t="s">
        <v>412</v>
      </c>
    </row>
    <row r="2" spans="1:11" x14ac:dyDescent="0.25">
      <c r="A2" s="27"/>
      <c r="B2" s="27"/>
      <c r="C2" s="27"/>
      <c r="D2" s="27"/>
      <c r="E2" s="27"/>
      <c r="F2" s="27"/>
      <c r="G2" s="27"/>
      <c r="H2" s="27"/>
      <c r="I2" s="27"/>
      <c r="J2" s="27"/>
      <c r="K2" s="27"/>
    </row>
    <row r="3" spans="1:11" x14ac:dyDescent="0.25">
      <c r="A3" s="27"/>
      <c r="B3" s="27"/>
      <c r="C3" s="27"/>
      <c r="D3" s="27"/>
      <c r="E3" s="27"/>
      <c r="F3" s="27"/>
      <c r="G3" s="27"/>
      <c r="H3" s="27"/>
      <c r="I3" s="27"/>
      <c r="J3" s="27"/>
      <c r="K3" s="27"/>
    </row>
    <row r="4" spans="1:11" ht="15.75" customHeight="1" x14ac:dyDescent="0.25">
      <c r="A4" s="352" t="s">
        <v>89</v>
      </c>
      <c r="B4" s="352"/>
      <c r="C4" s="352"/>
      <c r="D4" s="352"/>
      <c r="E4" s="352"/>
      <c r="F4" s="352"/>
      <c r="G4" s="352"/>
      <c r="H4" s="352"/>
      <c r="I4" s="352"/>
      <c r="J4" s="352"/>
      <c r="K4" s="352"/>
    </row>
    <row r="5" spans="1:11" x14ac:dyDescent="0.25">
      <c r="A5" s="79"/>
      <c r="B5" s="79"/>
      <c r="C5" s="79"/>
      <c r="D5" s="79"/>
      <c r="E5" s="79"/>
      <c r="F5" s="79"/>
      <c r="G5" s="79"/>
      <c r="H5" s="79"/>
      <c r="I5" s="79"/>
      <c r="J5" s="79"/>
      <c r="K5" s="79"/>
    </row>
    <row r="6" spans="1:11" ht="15.75" customHeight="1" x14ac:dyDescent="0.25">
      <c r="A6" s="316"/>
      <c r="B6" s="316"/>
      <c r="C6" s="316" t="s">
        <v>26</v>
      </c>
      <c r="D6" s="316" t="s">
        <v>346</v>
      </c>
      <c r="E6" s="316" t="s">
        <v>347</v>
      </c>
      <c r="F6" s="316" t="s">
        <v>302</v>
      </c>
      <c r="G6" s="316" t="s">
        <v>348</v>
      </c>
      <c r="H6" s="316" t="s">
        <v>125</v>
      </c>
      <c r="I6" s="316"/>
      <c r="J6" s="316"/>
      <c r="K6" s="316"/>
    </row>
    <row r="7" spans="1:11" x14ac:dyDescent="0.25">
      <c r="A7" s="316"/>
      <c r="B7" s="316"/>
      <c r="C7" s="316"/>
      <c r="D7" s="316"/>
      <c r="E7" s="316"/>
      <c r="F7" s="316"/>
      <c r="G7" s="316"/>
      <c r="H7" s="316"/>
      <c r="I7" s="316"/>
      <c r="J7" s="316"/>
      <c r="K7" s="316"/>
    </row>
    <row r="8" spans="1:11" ht="38.25" customHeight="1" x14ac:dyDescent="0.25">
      <c r="A8" s="316"/>
      <c r="B8" s="316"/>
      <c r="C8" s="316"/>
      <c r="D8" s="316"/>
      <c r="E8" s="316"/>
      <c r="F8" s="316"/>
      <c r="G8" s="316"/>
      <c r="H8" s="5" t="s">
        <v>413</v>
      </c>
      <c r="I8" s="5" t="s">
        <v>414</v>
      </c>
      <c r="J8" s="5" t="s">
        <v>415</v>
      </c>
      <c r="K8" s="5" t="s">
        <v>416</v>
      </c>
    </row>
    <row r="9" spans="1:11" x14ac:dyDescent="0.25">
      <c r="A9" s="316">
        <v>1</v>
      </c>
      <c r="B9" s="316"/>
      <c r="C9" s="5">
        <v>2</v>
      </c>
      <c r="D9" s="5">
        <v>3</v>
      </c>
      <c r="E9" s="5">
        <v>4</v>
      </c>
      <c r="F9" s="5">
        <v>5</v>
      </c>
      <c r="G9" s="5">
        <v>6</v>
      </c>
      <c r="H9" s="5">
        <v>7</v>
      </c>
      <c r="I9" s="5">
        <v>8</v>
      </c>
      <c r="J9" s="5">
        <v>9</v>
      </c>
      <c r="K9" s="5">
        <v>10</v>
      </c>
    </row>
    <row r="10" spans="1:11" ht="31.5" customHeight="1" x14ac:dyDescent="0.25">
      <c r="A10" s="314" t="s">
        <v>417</v>
      </c>
      <c r="B10" s="314"/>
      <c r="C10" s="13" t="s">
        <v>90</v>
      </c>
      <c r="D10" s="15">
        <f t="shared" ref="D10:K10" si="0">D11+D12+D13+D14+D15+D16+D17</f>
        <v>19216</v>
      </c>
      <c r="E10" s="15">
        <f t="shared" si="0"/>
        <v>24624.199999999997</v>
      </c>
      <c r="F10" s="15">
        <f t="shared" si="0"/>
        <v>18533</v>
      </c>
      <c r="G10" s="81">
        <f t="shared" si="0"/>
        <v>32863.97</v>
      </c>
      <c r="H10" s="81">
        <f t="shared" si="0"/>
        <v>1168.5700000000002</v>
      </c>
      <c r="I10" s="81">
        <f t="shared" si="0"/>
        <v>10676.98</v>
      </c>
      <c r="J10" s="81">
        <f t="shared" si="0"/>
        <v>12644.57</v>
      </c>
      <c r="K10" s="81">
        <f t="shared" si="0"/>
        <v>8373.85</v>
      </c>
    </row>
    <row r="11" spans="1:11" ht="15.75" customHeight="1" x14ac:dyDescent="0.25">
      <c r="A11" s="310" t="s">
        <v>418</v>
      </c>
      <c r="B11" s="310"/>
      <c r="C11" s="10" t="s">
        <v>419</v>
      </c>
      <c r="D11" s="18">
        <v>0</v>
      </c>
      <c r="E11" s="6"/>
      <c r="F11" s="6"/>
      <c r="G11" s="16">
        <f t="shared" ref="G11:G17" si="1">H11+I11+J11+K11</f>
        <v>0</v>
      </c>
      <c r="H11" s="16"/>
      <c r="I11" s="16"/>
      <c r="J11" s="16"/>
      <c r="K11" s="16"/>
    </row>
    <row r="12" spans="1:11" ht="15.75" customHeight="1" x14ac:dyDescent="0.25">
      <c r="A12" s="310" t="s">
        <v>420</v>
      </c>
      <c r="B12" s="310"/>
      <c r="C12" s="10" t="s">
        <v>421</v>
      </c>
      <c r="D12" s="18">
        <v>17508</v>
      </c>
      <c r="E12" s="6">
        <v>1236</v>
      </c>
      <c r="F12" s="6">
        <v>14000</v>
      </c>
      <c r="G12" s="16">
        <f t="shared" si="1"/>
        <v>13811.720000000001</v>
      </c>
      <c r="H12" s="16">
        <v>1117.44</v>
      </c>
      <c r="I12" s="16">
        <v>1626.82</v>
      </c>
      <c r="J12" s="16">
        <v>3222.01</v>
      </c>
      <c r="K12" s="16">
        <v>7845.45</v>
      </c>
    </row>
    <row r="13" spans="1:11" ht="27.75" customHeight="1" x14ac:dyDescent="0.25">
      <c r="A13" s="310" t="s">
        <v>422</v>
      </c>
      <c r="B13" s="310"/>
      <c r="C13" s="10" t="s">
        <v>423</v>
      </c>
      <c r="D13" s="18">
        <v>489</v>
      </c>
      <c r="E13" s="6">
        <v>0</v>
      </c>
      <c r="F13" s="6">
        <v>250</v>
      </c>
      <c r="G13" s="16">
        <f t="shared" si="1"/>
        <v>0</v>
      </c>
      <c r="H13" s="16"/>
      <c r="I13" s="16"/>
      <c r="J13" s="16"/>
      <c r="K13" s="16"/>
    </row>
    <row r="14" spans="1:11" ht="15.75" customHeight="1" x14ac:dyDescent="0.25">
      <c r="A14" s="310" t="s">
        <v>424</v>
      </c>
      <c r="B14" s="310"/>
      <c r="C14" s="10" t="s">
        <v>425</v>
      </c>
      <c r="D14" s="18">
        <v>329</v>
      </c>
      <c r="E14" s="6"/>
      <c r="F14" s="6">
        <v>250</v>
      </c>
      <c r="G14" s="16">
        <f t="shared" si="1"/>
        <v>116.67</v>
      </c>
      <c r="H14" s="16"/>
      <c r="I14" s="16">
        <v>116.67</v>
      </c>
      <c r="J14" s="16"/>
      <c r="K14" s="16"/>
    </row>
    <row r="15" spans="1:11" ht="30" customHeight="1" x14ac:dyDescent="0.25">
      <c r="A15" s="310" t="s">
        <v>426</v>
      </c>
      <c r="B15" s="310"/>
      <c r="C15" s="10" t="s">
        <v>427</v>
      </c>
      <c r="D15" s="18">
        <v>33</v>
      </c>
      <c r="E15" s="6">
        <v>10308.9</v>
      </c>
      <c r="F15" s="6">
        <v>3200</v>
      </c>
      <c r="G15" s="16">
        <f t="shared" si="1"/>
        <v>18004.190000000002</v>
      </c>
      <c r="H15" s="16"/>
      <c r="I15" s="16">
        <v>8933.49</v>
      </c>
      <c r="J15" s="16">
        <v>8542.2999999999993</v>
      </c>
      <c r="K15" s="16">
        <v>528.4</v>
      </c>
    </row>
    <row r="16" spans="1:11" ht="15.75" customHeight="1" x14ac:dyDescent="0.25">
      <c r="A16" s="310" t="s">
        <v>428</v>
      </c>
      <c r="B16" s="310"/>
      <c r="C16" s="10"/>
      <c r="D16" s="18">
        <v>0</v>
      </c>
      <c r="E16" s="6"/>
      <c r="F16" s="6">
        <v>833</v>
      </c>
      <c r="G16" s="16">
        <f t="shared" si="1"/>
        <v>0</v>
      </c>
      <c r="H16" s="16"/>
      <c r="I16" s="16"/>
      <c r="J16" s="16"/>
      <c r="K16" s="16"/>
    </row>
    <row r="17" spans="1:11" ht="15.75" customHeight="1" x14ac:dyDescent="0.25">
      <c r="A17" s="310" t="s">
        <v>429</v>
      </c>
      <c r="B17" s="310"/>
      <c r="C17" s="10"/>
      <c r="D17" s="18">
        <v>857</v>
      </c>
      <c r="E17" s="6">
        <v>13079.3</v>
      </c>
      <c r="F17" s="6"/>
      <c r="G17" s="16">
        <f t="shared" si="1"/>
        <v>931.39</v>
      </c>
      <c r="H17" s="16">
        <v>51.13</v>
      </c>
      <c r="I17" s="16"/>
      <c r="J17" s="16">
        <v>880.26</v>
      </c>
      <c r="K17" s="16"/>
    </row>
    <row r="18" spans="1:11" x14ac:dyDescent="0.25">
      <c r="A18" s="77"/>
      <c r="B18" s="349"/>
      <c r="C18" s="349"/>
      <c r="D18" s="349"/>
      <c r="E18" s="352"/>
      <c r="F18" s="352"/>
      <c r="G18" s="352"/>
      <c r="H18" s="352"/>
      <c r="I18" s="352"/>
      <c r="J18" s="352"/>
      <c r="K18" s="352"/>
    </row>
    <row r="19" spans="1:11" x14ac:dyDescent="0.25">
      <c r="A19" s="77"/>
      <c r="B19" s="77"/>
      <c r="C19" s="77"/>
      <c r="D19" s="77"/>
      <c r="E19" s="79"/>
      <c r="F19" s="79"/>
      <c r="G19" s="79"/>
      <c r="H19" s="79"/>
      <c r="I19" s="79"/>
      <c r="J19" s="79"/>
      <c r="K19" s="79"/>
    </row>
    <row r="20" spans="1:11" x14ac:dyDescent="0.25">
      <c r="A20" s="77"/>
      <c r="B20" s="77"/>
      <c r="C20" s="77"/>
      <c r="D20" s="77"/>
      <c r="E20" s="79"/>
      <c r="F20" s="79"/>
      <c r="G20" s="79"/>
      <c r="H20" s="79"/>
      <c r="I20" s="79"/>
      <c r="J20" s="79"/>
      <c r="K20" s="79"/>
    </row>
    <row r="21" spans="1:11" x14ac:dyDescent="0.25">
      <c r="A21" s="77"/>
      <c r="B21" s="77"/>
      <c r="C21" s="77"/>
      <c r="D21" s="77"/>
      <c r="E21" s="79"/>
      <c r="F21" s="79"/>
      <c r="G21" s="79"/>
      <c r="H21" s="79"/>
      <c r="I21" s="79"/>
      <c r="J21" s="79"/>
      <c r="K21" s="79"/>
    </row>
    <row r="22" spans="1:11" x14ac:dyDescent="0.25">
      <c r="A22" s="77"/>
      <c r="B22" s="77"/>
      <c r="C22" s="77"/>
      <c r="D22" s="77"/>
      <c r="E22" s="79"/>
      <c r="F22" s="79"/>
      <c r="G22" s="79"/>
      <c r="H22" s="79"/>
      <c r="I22" s="79"/>
      <c r="J22" s="79"/>
      <c r="K22" s="79"/>
    </row>
    <row r="23" spans="1:11" x14ac:dyDescent="0.25">
      <c r="A23" s="77"/>
      <c r="B23" s="77"/>
      <c r="C23" s="77"/>
      <c r="D23" s="77"/>
      <c r="E23" s="79"/>
      <c r="F23" s="79"/>
      <c r="G23" s="79"/>
      <c r="H23" s="79"/>
      <c r="I23" s="79"/>
      <c r="J23" s="79"/>
      <c r="K23" s="79"/>
    </row>
    <row r="24" spans="1:11" x14ac:dyDescent="0.25">
      <c r="A24" s="77"/>
      <c r="B24" s="362"/>
      <c r="C24" s="362"/>
      <c r="D24" s="362"/>
      <c r="E24" s="362"/>
      <c r="F24" s="362"/>
      <c r="G24" s="362"/>
      <c r="H24" s="362"/>
      <c r="I24" s="362"/>
      <c r="J24" s="362"/>
      <c r="K24" s="362"/>
    </row>
    <row r="25" spans="1:11" ht="15.75" customHeight="1" x14ac:dyDescent="0.25">
      <c r="A25" s="77"/>
      <c r="B25" s="352" t="s">
        <v>410</v>
      </c>
      <c r="C25" s="352"/>
      <c r="D25" s="352"/>
      <c r="E25" s="77"/>
      <c r="F25" s="77"/>
      <c r="G25" s="77"/>
      <c r="H25" s="77"/>
      <c r="I25" s="351" t="s">
        <v>411</v>
      </c>
      <c r="J25" s="351"/>
      <c r="K25" s="351"/>
    </row>
  </sheetData>
  <mergeCells count="25">
    <mergeCell ref="A4:K4"/>
    <mergeCell ref="A6:B8"/>
    <mergeCell ref="C6:C8"/>
    <mergeCell ref="D6:D8"/>
    <mergeCell ref="E6:E8"/>
    <mergeCell ref="F6:F8"/>
    <mergeCell ref="G6:G8"/>
    <mergeCell ref="H6:K7"/>
    <mergeCell ref="A9:B9"/>
    <mergeCell ref="A10:B10"/>
    <mergeCell ref="A11:B11"/>
    <mergeCell ref="A12:B12"/>
    <mergeCell ref="A13:B13"/>
    <mergeCell ref="A14:B14"/>
    <mergeCell ref="A15:B15"/>
    <mergeCell ref="A16:B16"/>
    <mergeCell ref="A17:B17"/>
    <mergeCell ref="B18:D18"/>
    <mergeCell ref="B25:D25"/>
    <mergeCell ref="I25:K25"/>
    <mergeCell ref="E18:H18"/>
    <mergeCell ref="I18:K18"/>
    <mergeCell ref="B24:D24"/>
    <mergeCell ref="E24:H24"/>
    <mergeCell ref="I24:K24"/>
  </mergeCells>
  <pageMargins left="0.70833333333333304" right="0.39374999999999999" top="0.59027777777777801" bottom="0.31527777777777799" header="0.51180555555555496" footer="0.51180555555555496"/>
  <pageSetup paperSize="9" firstPageNumber="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Y27"/>
  <sheetViews>
    <sheetView view="pageBreakPreview" topLeftCell="A4" zoomScale="137" zoomScaleNormal="150" zoomScalePageLayoutView="137" workbookViewId="0">
      <selection activeCell="E13" sqref="E13"/>
    </sheetView>
  </sheetViews>
  <sheetFormatPr defaultRowHeight="15.75" x14ac:dyDescent="0.25"/>
  <cols>
    <col min="1" max="1" width="39.75" customWidth="1"/>
    <col min="2" max="2" width="8.625" customWidth="1"/>
    <col min="3" max="3" width="10" customWidth="1"/>
    <col min="4" max="4" width="9.25" customWidth="1"/>
    <col min="5" max="5" width="12.75" customWidth="1"/>
    <col min="6" max="6" width="10.625" customWidth="1"/>
    <col min="7" max="7" width="8.625" customWidth="1"/>
    <col min="8" max="8" width="26" customWidth="1"/>
    <col min="9" max="1025" width="8.625" customWidth="1"/>
  </cols>
  <sheetData>
    <row r="1" spans="1:8" x14ac:dyDescent="0.25">
      <c r="A1" s="82"/>
      <c r="H1" s="83" t="s">
        <v>430</v>
      </c>
    </row>
    <row r="2" spans="1:8" x14ac:dyDescent="0.25">
      <c r="B2" s="363" t="s">
        <v>431</v>
      </c>
      <c r="C2" s="363"/>
      <c r="D2" s="363"/>
      <c r="E2" s="363"/>
      <c r="F2" s="363"/>
      <c r="G2" s="363"/>
    </row>
    <row r="3" spans="1:8" ht="65.25" customHeight="1" x14ac:dyDescent="0.25">
      <c r="A3" s="34" t="s">
        <v>432</v>
      </c>
      <c r="B3" s="5" t="s">
        <v>26</v>
      </c>
      <c r="C3" s="5" t="s">
        <v>433</v>
      </c>
      <c r="D3" s="5" t="s">
        <v>121</v>
      </c>
      <c r="E3" s="84" t="s">
        <v>434</v>
      </c>
      <c r="F3" s="5" t="s">
        <v>302</v>
      </c>
      <c r="G3" s="5" t="s">
        <v>435</v>
      </c>
      <c r="H3" s="5" t="s">
        <v>436</v>
      </c>
    </row>
    <row r="4" spans="1:8" x14ac:dyDescent="0.25">
      <c r="A4" s="5">
        <v>1</v>
      </c>
      <c r="B4" s="5">
        <v>2</v>
      </c>
      <c r="C4" s="5">
        <v>3</v>
      </c>
      <c r="D4" s="5">
        <v>4</v>
      </c>
      <c r="E4" s="5">
        <v>5</v>
      </c>
      <c r="F4" s="5">
        <v>6</v>
      </c>
      <c r="G4" s="5">
        <v>7</v>
      </c>
      <c r="H4" s="5">
        <v>8</v>
      </c>
    </row>
    <row r="5" spans="1:8" x14ac:dyDescent="0.25">
      <c r="A5" s="12" t="s">
        <v>437</v>
      </c>
      <c r="B5" s="34"/>
      <c r="C5" s="34"/>
      <c r="D5" s="34"/>
      <c r="E5" s="34"/>
      <c r="F5" s="34"/>
      <c r="G5" s="34"/>
      <c r="H5" s="34"/>
    </row>
    <row r="6" spans="1:8" ht="38.25" x14ac:dyDescent="0.25">
      <c r="A6" s="9" t="s">
        <v>438</v>
      </c>
      <c r="B6" s="5">
        <v>5000</v>
      </c>
      <c r="C6" s="5" t="s">
        <v>439</v>
      </c>
      <c r="D6" s="16">
        <v>0</v>
      </c>
      <c r="E6" s="16">
        <v>0</v>
      </c>
      <c r="F6" s="16">
        <v>0</v>
      </c>
      <c r="G6" s="16">
        <f>таб.1!G20/таб.1!G10*100</f>
        <v>5.9054566728123694</v>
      </c>
      <c r="H6" s="5"/>
    </row>
    <row r="7" spans="1:8" ht="38.25" x14ac:dyDescent="0.25">
      <c r="A7" s="9" t="s">
        <v>440</v>
      </c>
      <c r="B7" s="5">
        <v>5010</v>
      </c>
      <c r="C7" s="5" t="s">
        <v>439</v>
      </c>
      <c r="D7" s="16">
        <v>0</v>
      </c>
      <c r="E7" s="16">
        <v>0</v>
      </c>
      <c r="F7" s="16">
        <v>0</v>
      </c>
      <c r="G7" s="16">
        <f>(таб.1!G87/таб.1!G10)*100</f>
        <v>21.202311728832797</v>
      </c>
      <c r="H7" s="5"/>
    </row>
    <row r="8" spans="1:8" ht="39" customHeight="1" x14ac:dyDescent="0.25">
      <c r="A8" s="29" t="s">
        <v>441</v>
      </c>
      <c r="B8" s="5">
        <v>5020</v>
      </c>
      <c r="C8" s="5" t="s">
        <v>439</v>
      </c>
      <c r="D8" s="16">
        <v>0</v>
      </c>
      <c r="E8" s="16">
        <v>0</v>
      </c>
      <c r="F8" s="16">
        <v>0</v>
      </c>
      <c r="G8" s="16">
        <v>0</v>
      </c>
      <c r="H8" s="9" t="s">
        <v>442</v>
      </c>
    </row>
    <row r="9" spans="1:8" ht="38.25" x14ac:dyDescent="0.25">
      <c r="A9" s="29" t="s">
        <v>443</v>
      </c>
      <c r="B9" s="5">
        <v>5030</v>
      </c>
      <c r="C9" s="5" t="s">
        <v>439</v>
      </c>
      <c r="D9" s="16">
        <v>0</v>
      </c>
      <c r="E9" s="16">
        <v>0.06</v>
      </c>
      <c r="F9" s="16">
        <v>0</v>
      </c>
      <c r="G9" s="16">
        <v>0</v>
      </c>
      <c r="H9" s="9"/>
    </row>
    <row r="10" spans="1:8" ht="42.6" customHeight="1" x14ac:dyDescent="0.25">
      <c r="A10" s="29" t="s">
        <v>444</v>
      </c>
      <c r="B10" s="5">
        <v>5040</v>
      </c>
      <c r="C10" s="5" t="s">
        <v>445</v>
      </c>
      <c r="D10" s="16">
        <v>0</v>
      </c>
      <c r="E10" s="16">
        <v>0.06</v>
      </c>
      <c r="F10" s="16">
        <v>0</v>
      </c>
      <c r="G10" s="16">
        <v>0</v>
      </c>
      <c r="H10" s="9" t="s">
        <v>446</v>
      </c>
    </row>
    <row r="11" spans="1:8" x14ac:dyDescent="0.25">
      <c r="A11" s="12" t="s">
        <v>447</v>
      </c>
      <c r="B11" s="5"/>
      <c r="C11" s="5"/>
      <c r="D11" s="85"/>
      <c r="E11" s="85"/>
      <c r="F11" s="5"/>
      <c r="G11" s="5"/>
      <c r="H11" s="9"/>
    </row>
    <row r="12" spans="1:8" ht="38.25" x14ac:dyDescent="0.25">
      <c r="A12" s="9" t="s">
        <v>448</v>
      </c>
      <c r="B12" s="5">
        <v>5100</v>
      </c>
      <c r="C12" s="39"/>
      <c r="D12" s="16">
        <v>0</v>
      </c>
      <c r="E12" s="16">
        <v>0</v>
      </c>
      <c r="F12" s="16">
        <v>0</v>
      </c>
      <c r="G12" s="16">
        <v>0</v>
      </c>
      <c r="H12" s="9"/>
    </row>
    <row r="13" spans="1:8" ht="51.75" customHeight="1" x14ac:dyDescent="0.25">
      <c r="A13" s="9" t="s">
        <v>449</v>
      </c>
      <c r="B13" s="5">
        <v>5110</v>
      </c>
      <c r="C13" s="5" t="s">
        <v>450</v>
      </c>
      <c r="D13" s="16">
        <f>'фінансовий план'!D87/'фінансовий план'!D84</f>
        <v>0.73977654043290686</v>
      </c>
      <c r="E13" s="16">
        <f>81978/(0+111031)</f>
        <v>0.73833433905846113</v>
      </c>
      <c r="F13" s="16">
        <f>'фінансовий план'!F87/'фінансовий план'!F84</f>
        <v>0.80392156862745101</v>
      </c>
      <c r="G13" s="16">
        <f>'фінансовий план'!G87/'фінансовий план'!G84</f>
        <v>0.96190476190476193</v>
      </c>
      <c r="H13" s="9" t="s">
        <v>451</v>
      </c>
    </row>
    <row r="14" spans="1:8" ht="78.75" customHeight="1" x14ac:dyDescent="0.25">
      <c r="A14" s="9" t="s">
        <v>452</v>
      </c>
      <c r="B14" s="5">
        <v>5120</v>
      </c>
      <c r="C14" s="5" t="s">
        <v>450</v>
      </c>
      <c r="D14" s="16">
        <f>'фінансовий план'!D79/'фінансовий план'!D83</f>
        <v>0.59785574689332199</v>
      </c>
      <c r="E14" s="16">
        <f>77233/111031</f>
        <v>0.69559852653763365</v>
      </c>
      <c r="F14" s="16">
        <f>'фінансовий план'!F79/'фінансовий план'!F83</f>
        <v>0.57843137254901966</v>
      </c>
      <c r="G14" s="16">
        <f>'фінансовий план'!G79/'фінансовий план'!G83</f>
        <v>0.59047619047619049</v>
      </c>
      <c r="H14" s="9" t="s">
        <v>453</v>
      </c>
    </row>
    <row r="15" spans="1:8" ht="25.15" customHeight="1" x14ac:dyDescent="0.25">
      <c r="A15" s="12" t="s">
        <v>454</v>
      </c>
      <c r="B15" s="5"/>
      <c r="C15" s="5"/>
      <c r="D15" s="5"/>
      <c r="E15" s="5"/>
      <c r="F15" s="16"/>
      <c r="G15" s="16"/>
      <c r="H15" s="5"/>
    </row>
    <row r="16" spans="1:8" ht="27.95" customHeight="1" x14ac:dyDescent="0.25">
      <c r="A16" s="9" t="s">
        <v>455</v>
      </c>
      <c r="B16" s="5">
        <v>5200</v>
      </c>
      <c r="C16" s="5"/>
      <c r="D16" s="16">
        <f>таб.4!D10/таб.1!D94</f>
        <v>1.1512791324665987</v>
      </c>
      <c r="E16" s="16">
        <f>7895/9111</f>
        <v>0.86653495774338707</v>
      </c>
      <c r="F16" s="16">
        <f>таб.4!F10/таб.1!F94</f>
        <v>0.99399302762134623</v>
      </c>
      <c r="G16" s="16">
        <f>таб.4!G10/таб.1!G94</f>
        <v>1.60132388052429</v>
      </c>
      <c r="H16" s="5"/>
    </row>
    <row r="17" spans="1:155" ht="42.6" customHeight="1" x14ac:dyDescent="0.25">
      <c r="A17" s="9" t="s">
        <v>456</v>
      </c>
      <c r="B17" s="5">
        <v>5210</v>
      </c>
      <c r="C17" s="5"/>
      <c r="D17" s="16">
        <f>таб.4!D10/таб.1!D10</f>
        <v>0.12144039839731031</v>
      </c>
      <c r="E17" s="16">
        <f>7895/84217</f>
        <v>9.3745918282532037E-2</v>
      </c>
      <c r="F17" s="16">
        <f>таб.4!F10/таб.1!F10</f>
        <v>0.10296111111111111</v>
      </c>
      <c r="G17" s="16">
        <f>таб.4!G10/таб.1!G10</f>
        <v>0.14565296589136292</v>
      </c>
      <c r="H17" s="5"/>
    </row>
    <row r="18" spans="1:155" ht="42.2" customHeight="1" x14ac:dyDescent="0.25">
      <c r="A18" s="86" t="s">
        <v>457</v>
      </c>
      <c r="B18" s="87">
        <v>5220</v>
      </c>
      <c r="C18" s="5" t="s">
        <v>439</v>
      </c>
      <c r="D18" s="88">
        <f>160164/268975</f>
        <v>0.59546054466028442</v>
      </c>
      <c r="E18" s="88">
        <f>168796/276532</f>
        <v>0.61040313598426221</v>
      </c>
      <c r="F18" s="88">
        <v>0.62</v>
      </c>
      <c r="G18" s="88">
        <v>0.6</v>
      </c>
      <c r="H18" s="86" t="s">
        <v>458</v>
      </c>
    </row>
    <row r="19" spans="1:155" s="39" customFormat="1" ht="20.25" customHeight="1" x14ac:dyDescent="0.25">
      <c r="A19" s="89" t="s">
        <v>459</v>
      </c>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c r="BY19" s="90"/>
      <c r="BZ19" s="90"/>
      <c r="CA19" s="90"/>
      <c r="CB19" s="90"/>
      <c r="CC19" s="90"/>
      <c r="CD19" s="90"/>
      <c r="CE19" s="90"/>
      <c r="CF19" s="90"/>
      <c r="CG19" s="90"/>
      <c r="CH19" s="90"/>
      <c r="CI19" s="90"/>
      <c r="CJ19" s="90"/>
      <c r="CK19" s="90"/>
      <c r="CL19" s="90"/>
      <c r="CM19" s="90"/>
      <c r="CN19" s="90"/>
      <c r="CO19" s="90"/>
      <c r="CP19" s="90"/>
      <c r="CQ19" s="90"/>
      <c r="CR19" s="90"/>
      <c r="CS19" s="90"/>
      <c r="CT19" s="90"/>
      <c r="CU19" s="90"/>
      <c r="CV19" s="90"/>
      <c r="CW19" s="90"/>
      <c r="CX19" s="90"/>
      <c r="CY19" s="90"/>
      <c r="CZ19" s="90"/>
      <c r="DA19" s="90"/>
      <c r="DB19" s="90"/>
      <c r="DC19" s="90"/>
      <c r="DD19" s="90"/>
      <c r="DE19" s="90"/>
      <c r="DF19" s="90"/>
      <c r="DG19" s="90"/>
      <c r="DH19" s="90"/>
      <c r="DI19" s="90"/>
      <c r="DJ19" s="90"/>
      <c r="DK19" s="90"/>
      <c r="DL19" s="90"/>
      <c r="DM19" s="90"/>
      <c r="DN19" s="90"/>
      <c r="DO19" s="90"/>
      <c r="DP19" s="90"/>
      <c r="DQ19" s="90"/>
      <c r="DR19" s="90"/>
      <c r="DS19" s="90"/>
      <c r="DT19" s="90"/>
      <c r="DU19" s="90"/>
      <c r="DV19" s="90"/>
      <c r="DW19" s="90"/>
      <c r="DX19" s="90"/>
      <c r="DY19" s="90"/>
      <c r="DZ19" s="90"/>
      <c r="EA19" s="90"/>
      <c r="EB19" s="90"/>
      <c r="EC19" s="90"/>
      <c r="ED19" s="90"/>
      <c r="EE19" s="90"/>
      <c r="EF19" s="90"/>
      <c r="EG19" s="90"/>
      <c r="EH19" s="90"/>
      <c r="EI19" s="90"/>
      <c r="EJ19" s="90"/>
      <c r="EK19" s="90"/>
      <c r="EL19" s="90"/>
      <c r="EM19" s="90"/>
      <c r="EN19" s="90"/>
      <c r="EO19" s="90"/>
      <c r="EP19" s="90"/>
      <c r="EQ19" s="90"/>
      <c r="ER19" s="90"/>
      <c r="ES19" s="90"/>
      <c r="ET19" s="90"/>
      <c r="EU19" s="90"/>
      <c r="EV19" s="90"/>
      <c r="EW19" s="90"/>
      <c r="EX19" s="90"/>
      <c r="EY19" s="90"/>
    </row>
    <row r="20" spans="1:155" ht="58.5" customHeight="1" x14ac:dyDescent="0.25">
      <c r="A20" s="47" t="s">
        <v>460</v>
      </c>
      <c r="B20" s="38">
        <v>5300</v>
      </c>
      <c r="C20" s="39"/>
      <c r="D20" s="91">
        <v>0</v>
      </c>
      <c r="E20" s="91">
        <v>0</v>
      </c>
      <c r="F20" s="91">
        <v>0</v>
      </c>
      <c r="G20" s="91">
        <v>0</v>
      </c>
      <c r="H20" s="39"/>
    </row>
    <row r="21" spans="1:155" x14ac:dyDescent="0.25">
      <c r="A21" s="92"/>
      <c r="B21" s="93"/>
      <c r="C21" s="94"/>
    </row>
    <row r="22" spans="1:155" x14ac:dyDescent="0.25">
      <c r="A22" s="50"/>
      <c r="B22" s="50"/>
      <c r="C22" s="50"/>
    </row>
    <row r="23" spans="1:155" x14ac:dyDescent="0.25">
      <c r="A23" s="95"/>
      <c r="B23" s="93"/>
      <c r="C23" s="94"/>
    </row>
    <row r="24" spans="1:155" x14ac:dyDescent="0.25">
      <c r="A24" s="92"/>
      <c r="B24" s="96"/>
      <c r="C24" s="96"/>
      <c r="D24" s="90"/>
      <c r="E24" s="97"/>
      <c r="F24" s="90"/>
      <c r="G24" s="90"/>
      <c r="H24" s="90"/>
    </row>
    <row r="25" spans="1:155" ht="15.75" customHeight="1" x14ac:dyDescent="0.25">
      <c r="A25" s="364"/>
      <c r="B25" s="364"/>
      <c r="C25" s="77"/>
      <c r="D25" s="349"/>
      <c r="E25" s="349"/>
      <c r="F25" s="349"/>
      <c r="G25" s="77"/>
      <c r="H25" s="78"/>
    </row>
    <row r="26" spans="1:155" ht="15.75" customHeight="1" x14ac:dyDescent="0.25">
      <c r="A26" s="364"/>
      <c r="B26" s="364"/>
      <c r="C26" s="98"/>
      <c r="D26" s="365"/>
      <c r="E26" s="365"/>
      <c r="F26" s="365"/>
      <c r="G26" s="98"/>
      <c r="H26" s="98"/>
    </row>
    <row r="27" spans="1:155" ht="15" customHeight="1" x14ac:dyDescent="0.25">
      <c r="A27" s="352" t="s">
        <v>410</v>
      </c>
      <c r="B27" s="352"/>
      <c r="C27" s="352"/>
      <c r="D27" s="77"/>
      <c r="E27" s="77"/>
      <c r="F27" s="77"/>
      <c r="G27" s="77"/>
      <c r="H27" s="73" t="s">
        <v>411</v>
      </c>
      <c r="I27" s="78"/>
      <c r="J27" s="78"/>
    </row>
  </sheetData>
  <mergeCells count="6">
    <mergeCell ref="A27:C27"/>
    <mergeCell ref="B2:G2"/>
    <mergeCell ref="A25:B25"/>
    <mergeCell ref="D25:F25"/>
    <mergeCell ref="A26:B26"/>
    <mergeCell ref="D26:F26"/>
  </mergeCells>
  <pageMargins left="0.66944444444444395" right="0.39374999999999999" top="0.62847222222222199" bottom="0.30972222222222201" header="0.51180555555555496" footer="0.51180555555555496"/>
  <pageSetup paperSize="9" firstPageNumber="0" orientation="landscape" horizontalDpi="300" verticalDpi="300" r:id="rId1"/>
  <rowBreaks count="1" manualBreakCount="1">
    <brk id="1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8"/>
  <sheetViews>
    <sheetView view="pageBreakPreview" topLeftCell="A78" zoomScaleNormal="75" zoomScaleSheetLayoutView="100" workbookViewId="0">
      <selection activeCell="J58" sqref="J58"/>
    </sheetView>
  </sheetViews>
  <sheetFormatPr defaultColWidth="7.875" defaultRowHeight="18.75" outlineLevelRow="1" x14ac:dyDescent="0.25"/>
  <cols>
    <col min="1" max="1" width="39.125" style="99" customWidth="1"/>
    <col min="2" max="2" width="11.75" style="100" customWidth="1"/>
    <col min="3" max="3" width="16.125" style="99" customWidth="1"/>
    <col min="4" max="4" width="14" style="99" customWidth="1"/>
    <col min="5" max="5" width="13.375" style="99" customWidth="1"/>
    <col min="6" max="6" width="14.375" style="99" customWidth="1"/>
    <col min="7" max="7" width="13.25" style="99" customWidth="1"/>
    <col min="8" max="8" width="14.375" style="99" customWidth="1"/>
    <col min="9" max="9" width="14" style="99" customWidth="1"/>
    <col min="10" max="10" width="14.25" style="99" customWidth="1"/>
    <col min="11" max="11" width="14.375" style="99" customWidth="1"/>
    <col min="12" max="12" width="14.625" style="99" customWidth="1"/>
    <col min="13" max="15" width="14.5" style="99" customWidth="1"/>
    <col min="16" max="256" width="7.875" style="99"/>
    <col min="257" max="257" width="39.125" style="99" customWidth="1"/>
    <col min="258" max="258" width="11.75" style="99" customWidth="1"/>
    <col min="259" max="259" width="16.125" style="99" customWidth="1"/>
    <col min="260" max="260" width="14" style="99" customWidth="1"/>
    <col min="261" max="261" width="13.375" style="99" customWidth="1"/>
    <col min="262" max="262" width="14.375" style="99" customWidth="1"/>
    <col min="263" max="263" width="13.25" style="99" customWidth="1"/>
    <col min="264" max="264" width="14.375" style="99" customWidth="1"/>
    <col min="265" max="265" width="14" style="99" customWidth="1"/>
    <col min="266" max="266" width="14.25" style="99" customWidth="1"/>
    <col min="267" max="267" width="14.375" style="99" customWidth="1"/>
    <col min="268" max="268" width="14.625" style="99" customWidth="1"/>
    <col min="269" max="271" width="14.5" style="99" customWidth="1"/>
    <col min="272" max="512" width="7.875" style="99"/>
    <col min="513" max="513" width="39.125" style="99" customWidth="1"/>
    <col min="514" max="514" width="11.75" style="99" customWidth="1"/>
    <col min="515" max="515" width="16.125" style="99" customWidth="1"/>
    <col min="516" max="516" width="14" style="99" customWidth="1"/>
    <col min="517" max="517" width="13.375" style="99" customWidth="1"/>
    <col min="518" max="518" width="14.375" style="99" customWidth="1"/>
    <col min="519" max="519" width="13.25" style="99" customWidth="1"/>
    <col min="520" max="520" width="14.375" style="99" customWidth="1"/>
    <col min="521" max="521" width="14" style="99" customWidth="1"/>
    <col min="522" max="522" width="14.25" style="99" customWidth="1"/>
    <col min="523" max="523" width="14.375" style="99" customWidth="1"/>
    <col min="524" max="524" width="14.625" style="99" customWidth="1"/>
    <col min="525" max="527" width="14.5" style="99" customWidth="1"/>
    <col min="528" max="768" width="7.875" style="99"/>
    <col min="769" max="769" width="39.125" style="99" customWidth="1"/>
    <col min="770" max="770" width="11.75" style="99" customWidth="1"/>
    <col min="771" max="771" width="16.125" style="99" customWidth="1"/>
    <col min="772" max="772" width="14" style="99" customWidth="1"/>
    <col min="773" max="773" width="13.375" style="99" customWidth="1"/>
    <col min="774" max="774" width="14.375" style="99" customWidth="1"/>
    <col min="775" max="775" width="13.25" style="99" customWidth="1"/>
    <col min="776" max="776" width="14.375" style="99" customWidth="1"/>
    <col min="777" max="777" width="14" style="99" customWidth="1"/>
    <col min="778" max="778" width="14.25" style="99" customWidth="1"/>
    <col min="779" max="779" width="14.375" style="99" customWidth="1"/>
    <col min="780" max="780" width="14.625" style="99" customWidth="1"/>
    <col min="781" max="783" width="14.5" style="99" customWidth="1"/>
    <col min="784" max="1024" width="7.875" style="99"/>
    <col min="1025" max="1025" width="39.125" style="99" customWidth="1"/>
    <col min="1026" max="1026" width="11.75" style="99" customWidth="1"/>
    <col min="1027" max="1027" width="16.125" style="99" customWidth="1"/>
    <col min="1028" max="1028" width="14" style="99" customWidth="1"/>
    <col min="1029" max="1029" width="13.375" style="99" customWidth="1"/>
    <col min="1030" max="1030" width="14.375" style="99" customWidth="1"/>
    <col min="1031" max="1031" width="13.25" style="99" customWidth="1"/>
    <col min="1032" max="1032" width="14.375" style="99" customWidth="1"/>
    <col min="1033" max="1033" width="14" style="99" customWidth="1"/>
    <col min="1034" max="1034" width="14.25" style="99" customWidth="1"/>
    <col min="1035" max="1035" width="14.375" style="99" customWidth="1"/>
    <col min="1036" max="1036" width="14.625" style="99" customWidth="1"/>
    <col min="1037" max="1039" width="14.5" style="99" customWidth="1"/>
    <col min="1040" max="1280" width="7.875" style="99"/>
    <col min="1281" max="1281" width="39.125" style="99" customWidth="1"/>
    <col min="1282" max="1282" width="11.75" style="99" customWidth="1"/>
    <col min="1283" max="1283" width="16.125" style="99" customWidth="1"/>
    <col min="1284" max="1284" width="14" style="99" customWidth="1"/>
    <col min="1285" max="1285" width="13.375" style="99" customWidth="1"/>
    <col min="1286" max="1286" width="14.375" style="99" customWidth="1"/>
    <col min="1287" max="1287" width="13.25" style="99" customWidth="1"/>
    <col min="1288" max="1288" width="14.375" style="99" customWidth="1"/>
    <col min="1289" max="1289" width="14" style="99" customWidth="1"/>
    <col min="1290" max="1290" width="14.25" style="99" customWidth="1"/>
    <col min="1291" max="1291" width="14.375" style="99" customWidth="1"/>
    <col min="1292" max="1292" width="14.625" style="99" customWidth="1"/>
    <col min="1293" max="1295" width="14.5" style="99" customWidth="1"/>
    <col min="1296" max="1536" width="7.875" style="99"/>
    <col min="1537" max="1537" width="39.125" style="99" customWidth="1"/>
    <col min="1538" max="1538" width="11.75" style="99" customWidth="1"/>
    <col min="1539" max="1539" width="16.125" style="99" customWidth="1"/>
    <col min="1540" max="1540" width="14" style="99" customWidth="1"/>
    <col min="1541" max="1541" width="13.375" style="99" customWidth="1"/>
    <col min="1542" max="1542" width="14.375" style="99" customWidth="1"/>
    <col min="1543" max="1543" width="13.25" style="99" customWidth="1"/>
    <col min="1544" max="1544" width="14.375" style="99" customWidth="1"/>
    <col min="1545" max="1545" width="14" style="99" customWidth="1"/>
    <col min="1546" max="1546" width="14.25" style="99" customWidth="1"/>
    <col min="1547" max="1547" width="14.375" style="99" customWidth="1"/>
    <col min="1548" max="1548" width="14.625" style="99" customWidth="1"/>
    <col min="1549" max="1551" width="14.5" style="99" customWidth="1"/>
    <col min="1552" max="1792" width="7.875" style="99"/>
    <col min="1793" max="1793" width="39.125" style="99" customWidth="1"/>
    <col min="1794" max="1794" width="11.75" style="99" customWidth="1"/>
    <col min="1795" max="1795" width="16.125" style="99" customWidth="1"/>
    <col min="1796" max="1796" width="14" style="99" customWidth="1"/>
    <col min="1797" max="1797" width="13.375" style="99" customWidth="1"/>
    <col min="1798" max="1798" width="14.375" style="99" customWidth="1"/>
    <col min="1799" max="1799" width="13.25" style="99" customWidth="1"/>
    <col min="1800" max="1800" width="14.375" style="99" customWidth="1"/>
    <col min="1801" max="1801" width="14" style="99" customWidth="1"/>
    <col min="1802" max="1802" width="14.25" style="99" customWidth="1"/>
    <col min="1803" max="1803" width="14.375" style="99" customWidth="1"/>
    <col min="1804" max="1804" width="14.625" style="99" customWidth="1"/>
    <col min="1805" max="1807" width="14.5" style="99" customWidth="1"/>
    <col min="1808" max="2048" width="7.875" style="99"/>
    <col min="2049" max="2049" width="39.125" style="99" customWidth="1"/>
    <col min="2050" max="2050" width="11.75" style="99" customWidth="1"/>
    <col min="2051" max="2051" width="16.125" style="99" customWidth="1"/>
    <col min="2052" max="2052" width="14" style="99" customWidth="1"/>
    <col min="2053" max="2053" width="13.375" style="99" customWidth="1"/>
    <col min="2054" max="2054" width="14.375" style="99" customWidth="1"/>
    <col min="2055" max="2055" width="13.25" style="99" customWidth="1"/>
    <col min="2056" max="2056" width="14.375" style="99" customWidth="1"/>
    <col min="2057" max="2057" width="14" style="99" customWidth="1"/>
    <col min="2058" max="2058" width="14.25" style="99" customWidth="1"/>
    <col min="2059" max="2059" width="14.375" style="99" customWidth="1"/>
    <col min="2060" max="2060" width="14.625" style="99" customWidth="1"/>
    <col min="2061" max="2063" width="14.5" style="99" customWidth="1"/>
    <col min="2064" max="2304" width="7.875" style="99"/>
    <col min="2305" max="2305" width="39.125" style="99" customWidth="1"/>
    <col min="2306" max="2306" width="11.75" style="99" customWidth="1"/>
    <col min="2307" max="2307" width="16.125" style="99" customWidth="1"/>
    <col min="2308" max="2308" width="14" style="99" customWidth="1"/>
    <col min="2309" max="2309" width="13.375" style="99" customWidth="1"/>
    <col min="2310" max="2310" width="14.375" style="99" customWidth="1"/>
    <col min="2311" max="2311" width="13.25" style="99" customWidth="1"/>
    <col min="2312" max="2312" width="14.375" style="99" customWidth="1"/>
    <col min="2313" max="2313" width="14" style="99" customWidth="1"/>
    <col min="2314" max="2314" width="14.25" style="99" customWidth="1"/>
    <col min="2315" max="2315" width="14.375" style="99" customWidth="1"/>
    <col min="2316" max="2316" width="14.625" style="99" customWidth="1"/>
    <col min="2317" max="2319" width="14.5" style="99" customWidth="1"/>
    <col min="2320" max="2560" width="7.875" style="99"/>
    <col min="2561" max="2561" width="39.125" style="99" customWidth="1"/>
    <col min="2562" max="2562" width="11.75" style="99" customWidth="1"/>
    <col min="2563" max="2563" width="16.125" style="99" customWidth="1"/>
    <col min="2564" max="2564" width="14" style="99" customWidth="1"/>
    <col min="2565" max="2565" width="13.375" style="99" customWidth="1"/>
    <col min="2566" max="2566" width="14.375" style="99" customWidth="1"/>
    <col min="2567" max="2567" width="13.25" style="99" customWidth="1"/>
    <col min="2568" max="2568" width="14.375" style="99" customWidth="1"/>
    <col min="2569" max="2569" width="14" style="99" customWidth="1"/>
    <col min="2570" max="2570" width="14.25" style="99" customWidth="1"/>
    <col min="2571" max="2571" width="14.375" style="99" customWidth="1"/>
    <col min="2572" max="2572" width="14.625" style="99" customWidth="1"/>
    <col min="2573" max="2575" width="14.5" style="99" customWidth="1"/>
    <col min="2576" max="2816" width="7.875" style="99"/>
    <col min="2817" max="2817" width="39.125" style="99" customWidth="1"/>
    <col min="2818" max="2818" width="11.75" style="99" customWidth="1"/>
    <col min="2819" max="2819" width="16.125" style="99" customWidth="1"/>
    <col min="2820" max="2820" width="14" style="99" customWidth="1"/>
    <col min="2821" max="2821" width="13.375" style="99" customWidth="1"/>
    <col min="2822" max="2822" width="14.375" style="99" customWidth="1"/>
    <col min="2823" max="2823" width="13.25" style="99" customWidth="1"/>
    <col min="2824" max="2824" width="14.375" style="99" customWidth="1"/>
    <col min="2825" max="2825" width="14" style="99" customWidth="1"/>
    <col min="2826" max="2826" width="14.25" style="99" customWidth="1"/>
    <col min="2827" max="2827" width="14.375" style="99" customWidth="1"/>
    <col min="2828" max="2828" width="14.625" style="99" customWidth="1"/>
    <col min="2829" max="2831" width="14.5" style="99" customWidth="1"/>
    <col min="2832" max="3072" width="7.875" style="99"/>
    <col min="3073" max="3073" width="39.125" style="99" customWidth="1"/>
    <col min="3074" max="3074" width="11.75" style="99" customWidth="1"/>
    <col min="3075" max="3075" width="16.125" style="99" customWidth="1"/>
    <col min="3076" max="3076" width="14" style="99" customWidth="1"/>
    <col min="3077" max="3077" width="13.375" style="99" customWidth="1"/>
    <col min="3078" max="3078" width="14.375" style="99" customWidth="1"/>
    <col min="3079" max="3079" width="13.25" style="99" customWidth="1"/>
    <col min="3080" max="3080" width="14.375" style="99" customWidth="1"/>
    <col min="3081" max="3081" width="14" style="99" customWidth="1"/>
    <col min="3082" max="3082" width="14.25" style="99" customWidth="1"/>
    <col min="3083" max="3083" width="14.375" style="99" customWidth="1"/>
    <col min="3084" max="3084" width="14.625" style="99" customWidth="1"/>
    <col min="3085" max="3087" width="14.5" style="99" customWidth="1"/>
    <col min="3088" max="3328" width="7.875" style="99"/>
    <col min="3329" max="3329" width="39.125" style="99" customWidth="1"/>
    <col min="3330" max="3330" width="11.75" style="99" customWidth="1"/>
    <col min="3331" max="3331" width="16.125" style="99" customWidth="1"/>
    <col min="3332" max="3332" width="14" style="99" customWidth="1"/>
    <col min="3333" max="3333" width="13.375" style="99" customWidth="1"/>
    <col min="3334" max="3334" width="14.375" style="99" customWidth="1"/>
    <col min="3335" max="3335" width="13.25" style="99" customWidth="1"/>
    <col min="3336" max="3336" width="14.375" style="99" customWidth="1"/>
    <col min="3337" max="3337" width="14" style="99" customWidth="1"/>
    <col min="3338" max="3338" width="14.25" style="99" customWidth="1"/>
    <col min="3339" max="3339" width="14.375" style="99" customWidth="1"/>
    <col min="3340" max="3340" width="14.625" style="99" customWidth="1"/>
    <col min="3341" max="3343" width="14.5" style="99" customWidth="1"/>
    <col min="3344" max="3584" width="7.875" style="99"/>
    <col min="3585" max="3585" width="39.125" style="99" customWidth="1"/>
    <col min="3586" max="3586" width="11.75" style="99" customWidth="1"/>
    <col min="3587" max="3587" width="16.125" style="99" customWidth="1"/>
    <col min="3588" max="3588" width="14" style="99" customWidth="1"/>
    <col min="3589" max="3589" width="13.375" style="99" customWidth="1"/>
    <col min="3590" max="3590" width="14.375" style="99" customWidth="1"/>
    <col min="3591" max="3591" width="13.25" style="99" customWidth="1"/>
    <col min="3592" max="3592" width="14.375" style="99" customWidth="1"/>
    <col min="3593" max="3593" width="14" style="99" customWidth="1"/>
    <col min="3594" max="3594" width="14.25" style="99" customWidth="1"/>
    <col min="3595" max="3595" width="14.375" style="99" customWidth="1"/>
    <col min="3596" max="3596" width="14.625" style="99" customWidth="1"/>
    <col min="3597" max="3599" width="14.5" style="99" customWidth="1"/>
    <col min="3600" max="3840" width="7.875" style="99"/>
    <col min="3841" max="3841" width="39.125" style="99" customWidth="1"/>
    <col min="3842" max="3842" width="11.75" style="99" customWidth="1"/>
    <col min="3843" max="3843" width="16.125" style="99" customWidth="1"/>
    <col min="3844" max="3844" width="14" style="99" customWidth="1"/>
    <col min="3845" max="3845" width="13.375" style="99" customWidth="1"/>
    <col min="3846" max="3846" width="14.375" style="99" customWidth="1"/>
    <col min="3847" max="3847" width="13.25" style="99" customWidth="1"/>
    <col min="3848" max="3848" width="14.375" style="99" customWidth="1"/>
    <col min="3849" max="3849" width="14" style="99" customWidth="1"/>
    <col min="3850" max="3850" width="14.25" style="99" customWidth="1"/>
    <col min="3851" max="3851" width="14.375" style="99" customWidth="1"/>
    <col min="3852" max="3852" width="14.625" style="99" customWidth="1"/>
    <col min="3853" max="3855" width="14.5" style="99" customWidth="1"/>
    <col min="3856" max="4096" width="7.875" style="99"/>
    <col min="4097" max="4097" width="39.125" style="99" customWidth="1"/>
    <col min="4098" max="4098" width="11.75" style="99" customWidth="1"/>
    <col min="4099" max="4099" width="16.125" style="99" customWidth="1"/>
    <col min="4100" max="4100" width="14" style="99" customWidth="1"/>
    <col min="4101" max="4101" width="13.375" style="99" customWidth="1"/>
    <col min="4102" max="4102" width="14.375" style="99" customWidth="1"/>
    <col min="4103" max="4103" width="13.25" style="99" customWidth="1"/>
    <col min="4104" max="4104" width="14.375" style="99" customWidth="1"/>
    <col min="4105" max="4105" width="14" style="99" customWidth="1"/>
    <col min="4106" max="4106" width="14.25" style="99" customWidth="1"/>
    <col min="4107" max="4107" width="14.375" style="99" customWidth="1"/>
    <col min="4108" max="4108" width="14.625" style="99" customWidth="1"/>
    <col min="4109" max="4111" width="14.5" style="99" customWidth="1"/>
    <col min="4112" max="4352" width="7.875" style="99"/>
    <col min="4353" max="4353" width="39.125" style="99" customWidth="1"/>
    <col min="4354" max="4354" width="11.75" style="99" customWidth="1"/>
    <col min="4355" max="4355" width="16.125" style="99" customWidth="1"/>
    <col min="4356" max="4356" width="14" style="99" customWidth="1"/>
    <col min="4357" max="4357" width="13.375" style="99" customWidth="1"/>
    <col min="4358" max="4358" width="14.375" style="99" customWidth="1"/>
    <col min="4359" max="4359" width="13.25" style="99" customWidth="1"/>
    <col min="4360" max="4360" width="14.375" style="99" customWidth="1"/>
    <col min="4361" max="4361" width="14" style="99" customWidth="1"/>
    <col min="4362" max="4362" width="14.25" style="99" customWidth="1"/>
    <col min="4363" max="4363" width="14.375" style="99" customWidth="1"/>
    <col min="4364" max="4364" width="14.625" style="99" customWidth="1"/>
    <col min="4365" max="4367" width="14.5" style="99" customWidth="1"/>
    <col min="4368" max="4608" width="7.875" style="99"/>
    <col min="4609" max="4609" width="39.125" style="99" customWidth="1"/>
    <col min="4610" max="4610" width="11.75" style="99" customWidth="1"/>
    <col min="4611" max="4611" width="16.125" style="99" customWidth="1"/>
    <col min="4612" max="4612" width="14" style="99" customWidth="1"/>
    <col min="4613" max="4613" width="13.375" style="99" customWidth="1"/>
    <col min="4614" max="4614" width="14.375" style="99" customWidth="1"/>
    <col min="4615" max="4615" width="13.25" style="99" customWidth="1"/>
    <col min="4616" max="4616" width="14.375" style="99" customWidth="1"/>
    <col min="4617" max="4617" width="14" style="99" customWidth="1"/>
    <col min="4618" max="4618" width="14.25" style="99" customWidth="1"/>
    <col min="4619" max="4619" width="14.375" style="99" customWidth="1"/>
    <col min="4620" max="4620" width="14.625" style="99" customWidth="1"/>
    <col min="4621" max="4623" width="14.5" style="99" customWidth="1"/>
    <col min="4624" max="4864" width="7.875" style="99"/>
    <col min="4865" max="4865" width="39.125" style="99" customWidth="1"/>
    <col min="4866" max="4866" width="11.75" style="99" customWidth="1"/>
    <col min="4867" max="4867" width="16.125" style="99" customWidth="1"/>
    <col min="4868" max="4868" width="14" style="99" customWidth="1"/>
    <col min="4869" max="4869" width="13.375" style="99" customWidth="1"/>
    <col min="4870" max="4870" width="14.375" style="99" customWidth="1"/>
    <col min="4871" max="4871" width="13.25" style="99" customWidth="1"/>
    <col min="4872" max="4872" width="14.375" style="99" customWidth="1"/>
    <col min="4873" max="4873" width="14" style="99" customWidth="1"/>
    <col min="4874" max="4874" width="14.25" style="99" customWidth="1"/>
    <col min="4875" max="4875" width="14.375" style="99" customWidth="1"/>
    <col min="4876" max="4876" width="14.625" style="99" customWidth="1"/>
    <col min="4877" max="4879" width="14.5" style="99" customWidth="1"/>
    <col min="4880" max="5120" width="7.875" style="99"/>
    <col min="5121" max="5121" width="39.125" style="99" customWidth="1"/>
    <col min="5122" max="5122" width="11.75" style="99" customWidth="1"/>
    <col min="5123" max="5123" width="16.125" style="99" customWidth="1"/>
    <col min="5124" max="5124" width="14" style="99" customWidth="1"/>
    <col min="5125" max="5125" width="13.375" style="99" customWidth="1"/>
    <col min="5126" max="5126" width="14.375" style="99" customWidth="1"/>
    <col min="5127" max="5127" width="13.25" style="99" customWidth="1"/>
    <col min="5128" max="5128" width="14.375" style="99" customWidth="1"/>
    <col min="5129" max="5129" width="14" style="99" customWidth="1"/>
    <col min="5130" max="5130" width="14.25" style="99" customWidth="1"/>
    <col min="5131" max="5131" width="14.375" style="99" customWidth="1"/>
    <col min="5132" max="5132" width="14.625" style="99" customWidth="1"/>
    <col min="5133" max="5135" width="14.5" style="99" customWidth="1"/>
    <col min="5136" max="5376" width="7.875" style="99"/>
    <col min="5377" max="5377" width="39.125" style="99" customWidth="1"/>
    <col min="5378" max="5378" width="11.75" style="99" customWidth="1"/>
    <col min="5379" max="5379" width="16.125" style="99" customWidth="1"/>
    <col min="5380" max="5380" width="14" style="99" customWidth="1"/>
    <col min="5381" max="5381" width="13.375" style="99" customWidth="1"/>
    <col min="5382" max="5382" width="14.375" style="99" customWidth="1"/>
    <col min="5383" max="5383" width="13.25" style="99" customWidth="1"/>
    <col min="5384" max="5384" width="14.375" style="99" customWidth="1"/>
    <col min="5385" max="5385" width="14" style="99" customWidth="1"/>
    <col min="5386" max="5386" width="14.25" style="99" customWidth="1"/>
    <col min="5387" max="5387" width="14.375" style="99" customWidth="1"/>
    <col min="5388" max="5388" width="14.625" style="99" customWidth="1"/>
    <col min="5389" max="5391" width="14.5" style="99" customWidth="1"/>
    <col min="5392" max="5632" width="7.875" style="99"/>
    <col min="5633" max="5633" width="39.125" style="99" customWidth="1"/>
    <col min="5634" max="5634" width="11.75" style="99" customWidth="1"/>
    <col min="5635" max="5635" width="16.125" style="99" customWidth="1"/>
    <col min="5636" max="5636" width="14" style="99" customWidth="1"/>
    <col min="5637" max="5637" width="13.375" style="99" customWidth="1"/>
    <col min="5638" max="5638" width="14.375" style="99" customWidth="1"/>
    <col min="5639" max="5639" width="13.25" style="99" customWidth="1"/>
    <col min="5640" max="5640" width="14.375" style="99" customWidth="1"/>
    <col min="5641" max="5641" width="14" style="99" customWidth="1"/>
    <col min="5642" max="5642" width="14.25" style="99" customWidth="1"/>
    <col min="5643" max="5643" width="14.375" style="99" customWidth="1"/>
    <col min="5644" max="5644" width="14.625" style="99" customWidth="1"/>
    <col min="5645" max="5647" width="14.5" style="99" customWidth="1"/>
    <col min="5648" max="5888" width="7.875" style="99"/>
    <col min="5889" max="5889" width="39.125" style="99" customWidth="1"/>
    <col min="5890" max="5890" width="11.75" style="99" customWidth="1"/>
    <col min="5891" max="5891" width="16.125" style="99" customWidth="1"/>
    <col min="5892" max="5892" width="14" style="99" customWidth="1"/>
    <col min="5893" max="5893" width="13.375" style="99" customWidth="1"/>
    <col min="5894" max="5894" width="14.375" style="99" customWidth="1"/>
    <col min="5895" max="5895" width="13.25" style="99" customWidth="1"/>
    <col min="5896" max="5896" width="14.375" style="99" customWidth="1"/>
    <col min="5897" max="5897" width="14" style="99" customWidth="1"/>
    <col min="5898" max="5898" width="14.25" style="99" customWidth="1"/>
    <col min="5899" max="5899" width="14.375" style="99" customWidth="1"/>
    <col min="5900" max="5900" width="14.625" style="99" customWidth="1"/>
    <col min="5901" max="5903" width="14.5" style="99" customWidth="1"/>
    <col min="5904" max="6144" width="7.875" style="99"/>
    <col min="6145" max="6145" width="39.125" style="99" customWidth="1"/>
    <col min="6146" max="6146" width="11.75" style="99" customWidth="1"/>
    <col min="6147" max="6147" width="16.125" style="99" customWidth="1"/>
    <col min="6148" max="6148" width="14" style="99" customWidth="1"/>
    <col min="6149" max="6149" width="13.375" style="99" customWidth="1"/>
    <col min="6150" max="6150" width="14.375" style="99" customWidth="1"/>
    <col min="6151" max="6151" width="13.25" style="99" customWidth="1"/>
    <col min="6152" max="6152" width="14.375" style="99" customWidth="1"/>
    <col min="6153" max="6153" width="14" style="99" customWidth="1"/>
    <col min="6154" max="6154" width="14.25" style="99" customWidth="1"/>
    <col min="6155" max="6155" width="14.375" style="99" customWidth="1"/>
    <col min="6156" max="6156" width="14.625" style="99" customWidth="1"/>
    <col min="6157" max="6159" width="14.5" style="99" customWidth="1"/>
    <col min="6160" max="6400" width="7.875" style="99"/>
    <col min="6401" max="6401" width="39.125" style="99" customWidth="1"/>
    <col min="6402" max="6402" width="11.75" style="99" customWidth="1"/>
    <col min="6403" max="6403" width="16.125" style="99" customWidth="1"/>
    <col min="6404" max="6404" width="14" style="99" customWidth="1"/>
    <col min="6405" max="6405" width="13.375" style="99" customWidth="1"/>
    <col min="6406" max="6406" width="14.375" style="99" customWidth="1"/>
    <col min="6407" max="6407" width="13.25" style="99" customWidth="1"/>
    <col min="6408" max="6408" width="14.375" style="99" customWidth="1"/>
    <col min="6409" max="6409" width="14" style="99" customWidth="1"/>
    <col min="6410" max="6410" width="14.25" style="99" customWidth="1"/>
    <col min="6411" max="6411" width="14.375" style="99" customWidth="1"/>
    <col min="6412" max="6412" width="14.625" style="99" customWidth="1"/>
    <col min="6413" max="6415" width="14.5" style="99" customWidth="1"/>
    <col min="6416" max="6656" width="7.875" style="99"/>
    <col min="6657" max="6657" width="39.125" style="99" customWidth="1"/>
    <col min="6658" max="6658" width="11.75" style="99" customWidth="1"/>
    <col min="6659" max="6659" width="16.125" style="99" customWidth="1"/>
    <col min="6660" max="6660" width="14" style="99" customWidth="1"/>
    <col min="6661" max="6661" width="13.375" style="99" customWidth="1"/>
    <col min="6662" max="6662" width="14.375" style="99" customWidth="1"/>
    <col min="6663" max="6663" width="13.25" style="99" customWidth="1"/>
    <col min="6664" max="6664" width="14.375" style="99" customWidth="1"/>
    <col min="6665" max="6665" width="14" style="99" customWidth="1"/>
    <col min="6666" max="6666" width="14.25" style="99" customWidth="1"/>
    <col min="6667" max="6667" width="14.375" style="99" customWidth="1"/>
    <col min="6668" max="6668" width="14.625" style="99" customWidth="1"/>
    <col min="6669" max="6671" width="14.5" style="99" customWidth="1"/>
    <col min="6672" max="6912" width="7.875" style="99"/>
    <col min="6913" max="6913" width="39.125" style="99" customWidth="1"/>
    <col min="6914" max="6914" width="11.75" style="99" customWidth="1"/>
    <col min="6915" max="6915" width="16.125" style="99" customWidth="1"/>
    <col min="6916" max="6916" width="14" style="99" customWidth="1"/>
    <col min="6917" max="6917" width="13.375" style="99" customWidth="1"/>
    <col min="6918" max="6918" width="14.375" style="99" customWidth="1"/>
    <col min="6919" max="6919" width="13.25" style="99" customWidth="1"/>
    <col min="6920" max="6920" width="14.375" style="99" customWidth="1"/>
    <col min="6921" max="6921" width="14" style="99" customWidth="1"/>
    <col min="6922" max="6922" width="14.25" style="99" customWidth="1"/>
    <col min="6923" max="6923" width="14.375" style="99" customWidth="1"/>
    <col min="6924" max="6924" width="14.625" style="99" customWidth="1"/>
    <col min="6925" max="6927" width="14.5" style="99" customWidth="1"/>
    <col min="6928" max="7168" width="7.875" style="99"/>
    <col min="7169" max="7169" width="39.125" style="99" customWidth="1"/>
    <col min="7170" max="7170" width="11.75" style="99" customWidth="1"/>
    <col min="7171" max="7171" width="16.125" style="99" customWidth="1"/>
    <col min="7172" max="7172" width="14" style="99" customWidth="1"/>
    <col min="7173" max="7173" width="13.375" style="99" customWidth="1"/>
    <col min="7174" max="7174" width="14.375" style="99" customWidth="1"/>
    <col min="7175" max="7175" width="13.25" style="99" customWidth="1"/>
    <col min="7176" max="7176" width="14.375" style="99" customWidth="1"/>
    <col min="7177" max="7177" width="14" style="99" customWidth="1"/>
    <col min="7178" max="7178" width="14.25" style="99" customWidth="1"/>
    <col min="7179" max="7179" width="14.375" style="99" customWidth="1"/>
    <col min="7180" max="7180" width="14.625" style="99" customWidth="1"/>
    <col min="7181" max="7183" width="14.5" style="99" customWidth="1"/>
    <col min="7184" max="7424" width="7.875" style="99"/>
    <col min="7425" max="7425" width="39.125" style="99" customWidth="1"/>
    <col min="7426" max="7426" width="11.75" style="99" customWidth="1"/>
    <col min="7427" max="7427" width="16.125" style="99" customWidth="1"/>
    <col min="7428" max="7428" width="14" style="99" customWidth="1"/>
    <col min="7429" max="7429" width="13.375" style="99" customWidth="1"/>
    <col min="7430" max="7430" width="14.375" style="99" customWidth="1"/>
    <col min="7431" max="7431" width="13.25" style="99" customWidth="1"/>
    <col min="7432" max="7432" width="14.375" style="99" customWidth="1"/>
    <col min="7433" max="7433" width="14" style="99" customWidth="1"/>
    <col min="7434" max="7434" width="14.25" style="99" customWidth="1"/>
    <col min="7435" max="7435" width="14.375" style="99" customWidth="1"/>
    <col min="7436" max="7436" width="14.625" style="99" customWidth="1"/>
    <col min="7437" max="7439" width="14.5" style="99" customWidth="1"/>
    <col min="7440" max="7680" width="7.875" style="99"/>
    <col min="7681" max="7681" width="39.125" style="99" customWidth="1"/>
    <col min="7682" max="7682" width="11.75" style="99" customWidth="1"/>
    <col min="7683" max="7683" width="16.125" style="99" customWidth="1"/>
    <col min="7684" max="7684" width="14" style="99" customWidth="1"/>
    <col min="7685" max="7685" width="13.375" style="99" customWidth="1"/>
    <col min="7686" max="7686" width="14.375" style="99" customWidth="1"/>
    <col min="7687" max="7687" width="13.25" style="99" customWidth="1"/>
    <col min="7688" max="7688" width="14.375" style="99" customWidth="1"/>
    <col min="7689" max="7689" width="14" style="99" customWidth="1"/>
    <col min="7690" max="7690" width="14.25" style="99" customWidth="1"/>
    <col min="7691" max="7691" width="14.375" style="99" customWidth="1"/>
    <col min="7692" max="7692" width="14.625" style="99" customWidth="1"/>
    <col min="7693" max="7695" width="14.5" style="99" customWidth="1"/>
    <col min="7696" max="7936" width="7.875" style="99"/>
    <col min="7937" max="7937" width="39.125" style="99" customWidth="1"/>
    <col min="7938" max="7938" width="11.75" style="99" customWidth="1"/>
    <col min="7939" max="7939" width="16.125" style="99" customWidth="1"/>
    <col min="7940" max="7940" width="14" style="99" customWidth="1"/>
    <col min="7941" max="7941" width="13.375" style="99" customWidth="1"/>
    <col min="7942" max="7942" width="14.375" style="99" customWidth="1"/>
    <col min="7943" max="7943" width="13.25" style="99" customWidth="1"/>
    <col min="7944" max="7944" width="14.375" style="99" customWidth="1"/>
    <col min="7945" max="7945" width="14" style="99" customWidth="1"/>
    <col min="7946" max="7946" width="14.25" style="99" customWidth="1"/>
    <col min="7947" max="7947" width="14.375" style="99" customWidth="1"/>
    <col min="7948" max="7948" width="14.625" style="99" customWidth="1"/>
    <col min="7949" max="7951" width="14.5" style="99" customWidth="1"/>
    <col min="7952" max="8192" width="7.875" style="99"/>
    <col min="8193" max="8193" width="39.125" style="99" customWidth="1"/>
    <col min="8194" max="8194" width="11.75" style="99" customWidth="1"/>
    <col min="8195" max="8195" width="16.125" style="99" customWidth="1"/>
    <col min="8196" max="8196" width="14" style="99" customWidth="1"/>
    <col min="8197" max="8197" width="13.375" style="99" customWidth="1"/>
    <col min="8198" max="8198" width="14.375" style="99" customWidth="1"/>
    <col min="8199" max="8199" width="13.25" style="99" customWidth="1"/>
    <col min="8200" max="8200" width="14.375" style="99" customWidth="1"/>
    <col min="8201" max="8201" width="14" style="99" customWidth="1"/>
    <col min="8202" max="8202" width="14.25" style="99" customWidth="1"/>
    <col min="8203" max="8203" width="14.375" style="99" customWidth="1"/>
    <col min="8204" max="8204" width="14.625" style="99" customWidth="1"/>
    <col min="8205" max="8207" width="14.5" style="99" customWidth="1"/>
    <col min="8208" max="8448" width="7.875" style="99"/>
    <col min="8449" max="8449" width="39.125" style="99" customWidth="1"/>
    <col min="8450" max="8450" width="11.75" style="99" customWidth="1"/>
    <col min="8451" max="8451" width="16.125" style="99" customWidth="1"/>
    <col min="8452" max="8452" width="14" style="99" customWidth="1"/>
    <col min="8453" max="8453" width="13.375" style="99" customWidth="1"/>
    <col min="8454" max="8454" width="14.375" style="99" customWidth="1"/>
    <col min="8455" max="8455" width="13.25" style="99" customWidth="1"/>
    <col min="8456" max="8456" width="14.375" style="99" customWidth="1"/>
    <col min="8457" max="8457" width="14" style="99" customWidth="1"/>
    <col min="8458" max="8458" width="14.25" style="99" customWidth="1"/>
    <col min="8459" max="8459" width="14.375" style="99" customWidth="1"/>
    <col min="8460" max="8460" width="14.625" style="99" customWidth="1"/>
    <col min="8461" max="8463" width="14.5" style="99" customWidth="1"/>
    <col min="8464" max="8704" width="7.875" style="99"/>
    <col min="8705" max="8705" width="39.125" style="99" customWidth="1"/>
    <col min="8706" max="8706" width="11.75" style="99" customWidth="1"/>
    <col min="8707" max="8707" width="16.125" style="99" customWidth="1"/>
    <col min="8708" max="8708" width="14" style="99" customWidth="1"/>
    <col min="8709" max="8709" width="13.375" style="99" customWidth="1"/>
    <col min="8710" max="8710" width="14.375" style="99" customWidth="1"/>
    <col min="8711" max="8711" width="13.25" style="99" customWidth="1"/>
    <col min="8712" max="8712" width="14.375" style="99" customWidth="1"/>
    <col min="8713" max="8713" width="14" style="99" customWidth="1"/>
    <col min="8714" max="8714" width="14.25" style="99" customWidth="1"/>
    <col min="8715" max="8715" width="14.375" style="99" customWidth="1"/>
    <col min="8716" max="8716" width="14.625" style="99" customWidth="1"/>
    <col min="8717" max="8719" width="14.5" style="99" customWidth="1"/>
    <col min="8720" max="8960" width="7.875" style="99"/>
    <col min="8961" max="8961" width="39.125" style="99" customWidth="1"/>
    <col min="8962" max="8962" width="11.75" style="99" customWidth="1"/>
    <col min="8963" max="8963" width="16.125" style="99" customWidth="1"/>
    <col min="8964" max="8964" width="14" style="99" customWidth="1"/>
    <col min="8965" max="8965" width="13.375" style="99" customWidth="1"/>
    <col min="8966" max="8966" width="14.375" style="99" customWidth="1"/>
    <col min="8967" max="8967" width="13.25" style="99" customWidth="1"/>
    <col min="8968" max="8968" width="14.375" style="99" customWidth="1"/>
    <col min="8969" max="8969" width="14" style="99" customWidth="1"/>
    <col min="8970" max="8970" width="14.25" style="99" customWidth="1"/>
    <col min="8971" max="8971" width="14.375" style="99" customWidth="1"/>
    <col min="8972" max="8972" width="14.625" style="99" customWidth="1"/>
    <col min="8973" max="8975" width="14.5" style="99" customWidth="1"/>
    <col min="8976" max="9216" width="7.875" style="99"/>
    <col min="9217" max="9217" width="39.125" style="99" customWidth="1"/>
    <col min="9218" max="9218" width="11.75" style="99" customWidth="1"/>
    <col min="9219" max="9219" width="16.125" style="99" customWidth="1"/>
    <col min="9220" max="9220" width="14" style="99" customWidth="1"/>
    <col min="9221" max="9221" width="13.375" style="99" customWidth="1"/>
    <col min="9222" max="9222" width="14.375" style="99" customWidth="1"/>
    <col min="9223" max="9223" width="13.25" style="99" customWidth="1"/>
    <col min="9224" max="9224" width="14.375" style="99" customWidth="1"/>
    <col min="9225" max="9225" width="14" style="99" customWidth="1"/>
    <col min="9226" max="9226" width="14.25" style="99" customWidth="1"/>
    <col min="9227" max="9227" width="14.375" style="99" customWidth="1"/>
    <col min="9228" max="9228" width="14.625" style="99" customWidth="1"/>
    <col min="9229" max="9231" width="14.5" style="99" customWidth="1"/>
    <col min="9232" max="9472" width="7.875" style="99"/>
    <col min="9473" max="9473" width="39.125" style="99" customWidth="1"/>
    <col min="9474" max="9474" width="11.75" style="99" customWidth="1"/>
    <col min="9475" max="9475" width="16.125" style="99" customWidth="1"/>
    <col min="9476" max="9476" width="14" style="99" customWidth="1"/>
    <col min="9477" max="9477" width="13.375" style="99" customWidth="1"/>
    <col min="9478" max="9478" width="14.375" style="99" customWidth="1"/>
    <col min="9479" max="9479" width="13.25" style="99" customWidth="1"/>
    <col min="9480" max="9480" width="14.375" style="99" customWidth="1"/>
    <col min="9481" max="9481" width="14" style="99" customWidth="1"/>
    <col min="9482" max="9482" width="14.25" style="99" customWidth="1"/>
    <col min="9483" max="9483" width="14.375" style="99" customWidth="1"/>
    <col min="9484" max="9484" width="14.625" style="99" customWidth="1"/>
    <col min="9485" max="9487" width="14.5" style="99" customWidth="1"/>
    <col min="9488" max="9728" width="7.875" style="99"/>
    <col min="9729" max="9729" width="39.125" style="99" customWidth="1"/>
    <col min="9730" max="9730" width="11.75" style="99" customWidth="1"/>
    <col min="9731" max="9731" width="16.125" style="99" customWidth="1"/>
    <col min="9732" max="9732" width="14" style="99" customWidth="1"/>
    <col min="9733" max="9733" width="13.375" style="99" customWidth="1"/>
    <col min="9734" max="9734" width="14.375" style="99" customWidth="1"/>
    <col min="9735" max="9735" width="13.25" style="99" customWidth="1"/>
    <col min="9736" max="9736" width="14.375" style="99" customWidth="1"/>
    <col min="9737" max="9737" width="14" style="99" customWidth="1"/>
    <col min="9738" max="9738" width="14.25" style="99" customWidth="1"/>
    <col min="9739" max="9739" width="14.375" style="99" customWidth="1"/>
    <col min="9740" max="9740" width="14.625" style="99" customWidth="1"/>
    <col min="9741" max="9743" width="14.5" style="99" customWidth="1"/>
    <col min="9744" max="9984" width="7.875" style="99"/>
    <col min="9985" max="9985" width="39.125" style="99" customWidth="1"/>
    <col min="9986" max="9986" width="11.75" style="99" customWidth="1"/>
    <col min="9987" max="9987" width="16.125" style="99" customWidth="1"/>
    <col min="9988" max="9988" width="14" style="99" customWidth="1"/>
    <col min="9989" max="9989" width="13.375" style="99" customWidth="1"/>
    <col min="9990" max="9990" width="14.375" style="99" customWidth="1"/>
    <col min="9991" max="9991" width="13.25" style="99" customWidth="1"/>
    <col min="9992" max="9992" width="14.375" style="99" customWidth="1"/>
    <col min="9993" max="9993" width="14" style="99" customWidth="1"/>
    <col min="9994" max="9994" width="14.25" style="99" customWidth="1"/>
    <col min="9995" max="9995" width="14.375" style="99" customWidth="1"/>
    <col min="9996" max="9996" width="14.625" style="99" customWidth="1"/>
    <col min="9997" max="9999" width="14.5" style="99" customWidth="1"/>
    <col min="10000" max="10240" width="7.875" style="99"/>
    <col min="10241" max="10241" width="39.125" style="99" customWidth="1"/>
    <col min="10242" max="10242" width="11.75" style="99" customWidth="1"/>
    <col min="10243" max="10243" width="16.125" style="99" customWidth="1"/>
    <col min="10244" max="10244" width="14" style="99" customWidth="1"/>
    <col min="10245" max="10245" width="13.375" style="99" customWidth="1"/>
    <col min="10246" max="10246" width="14.375" style="99" customWidth="1"/>
    <col min="10247" max="10247" width="13.25" style="99" customWidth="1"/>
    <col min="10248" max="10248" width="14.375" style="99" customWidth="1"/>
    <col min="10249" max="10249" width="14" style="99" customWidth="1"/>
    <col min="10250" max="10250" width="14.25" style="99" customWidth="1"/>
    <col min="10251" max="10251" width="14.375" style="99" customWidth="1"/>
    <col min="10252" max="10252" width="14.625" style="99" customWidth="1"/>
    <col min="10253" max="10255" width="14.5" style="99" customWidth="1"/>
    <col min="10256" max="10496" width="7.875" style="99"/>
    <col min="10497" max="10497" width="39.125" style="99" customWidth="1"/>
    <col min="10498" max="10498" width="11.75" style="99" customWidth="1"/>
    <col min="10499" max="10499" width="16.125" style="99" customWidth="1"/>
    <col min="10500" max="10500" width="14" style="99" customWidth="1"/>
    <col min="10501" max="10501" width="13.375" style="99" customWidth="1"/>
    <col min="10502" max="10502" width="14.375" style="99" customWidth="1"/>
    <col min="10503" max="10503" width="13.25" style="99" customWidth="1"/>
    <col min="10504" max="10504" width="14.375" style="99" customWidth="1"/>
    <col min="10505" max="10505" width="14" style="99" customWidth="1"/>
    <col min="10506" max="10506" width="14.25" style="99" customWidth="1"/>
    <col min="10507" max="10507" width="14.375" style="99" customWidth="1"/>
    <col min="10508" max="10508" width="14.625" style="99" customWidth="1"/>
    <col min="10509" max="10511" width="14.5" style="99" customWidth="1"/>
    <col min="10512" max="10752" width="7.875" style="99"/>
    <col min="10753" max="10753" width="39.125" style="99" customWidth="1"/>
    <col min="10754" max="10754" width="11.75" style="99" customWidth="1"/>
    <col min="10755" max="10755" width="16.125" style="99" customWidth="1"/>
    <col min="10756" max="10756" width="14" style="99" customWidth="1"/>
    <col min="10757" max="10757" width="13.375" style="99" customWidth="1"/>
    <col min="10758" max="10758" width="14.375" style="99" customWidth="1"/>
    <col min="10759" max="10759" width="13.25" style="99" customWidth="1"/>
    <col min="10760" max="10760" width="14.375" style="99" customWidth="1"/>
    <col min="10761" max="10761" width="14" style="99" customWidth="1"/>
    <col min="10762" max="10762" width="14.25" style="99" customWidth="1"/>
    <col min="10763" max="10763" width="14.375" style="99" customWidth="1"/>
    <col min="10764" max="10764" width="14.625" style="99" customWidth="1"/>
    <col min="10765" max="10767" width="14.5" style="99" customWidth="1"/>
    <col min="10768" max="11008" width="7.875" style="99"/>
    <col min="11009" max="11009" width="39.125" style="99" customWidth="1"/>
    <col min="11010" max="11010" width="11.75" style="99" customWidth="1"/>
    <col min="11011" max="11011" width="16.125" style="99" customWidth="1"/>
    <col min="11012" max="11012" width="14" style="99" customWidth="1"/>
    <col min="11013" max="11013" width="13.375" style="99" customWidth="1"/>
    <col min="11014" max="11014" width="14.375" style="99" customWidth="1"/>
    <col min="11015" max="11015" width="13.25" style="99" customWidth="1"/>
    <col min="11016" max="11016" width="14.375" style="99" customWidth="1"/>
    <col min="11017" max="11017" width="14" style="99" customWidth="1"/>
    <col min="11018" max="11018" width="14.25" style="99" customWidth="1"/>
    <col min="11019" max="11019" width="14.375" style="99" customWidth="1"/>
    <col min="11020" max="11020" width="14.625" style="99" customWidth="1"/>
    <col min="11021" max="11023" width="14.5" style="99" customWidth="1"/>
    <col min="11024" max="11264" width="7.875" style="99"/>
    <col min="11265" max="11265" width="39.125" style="99" customWidth="1"/>
    <col min="11266" max="11266" width="11.75" style="99" customWidth="1"/>
    <col min="11267" max="11267" width="16.125" style="99" customWidth="1"/>
    <col min="11268" max="11268" width="14" style="99" customWidth="1"/>
    <col min="11269" max="11269" width="13.375" style="99" customWidth="1"/>
    <col min="11270" max="11270" width="14.375" style="99" customWidth="1"/>
    <col min="11271" max="11271" width="13.25" style="99" customWidth="1"/>
    <col min="11272" max="11272" width="14.375" style="99" customWidth="1"/>
    <col min="11273" max="11273" width="14" style="99" customWidth="1"/>
    <col min="11274" max="11274" width="14.25" style="99" customWidth="1"/>
    <col min="11275" max="11275" width="14.375" style="99" customWidth="1"/>
    <col min="11276" max="11276" width="14.625" style="99" customWidth="1"/>
    <col min="11277" max="11279" width="14.5" style="99" customWidth="1"/>
    <col min="11280" max="11520" width="7.875" style="99"/>
    <col min="11521" max="11521" width="39.125" style="99" customWidth="1"/>
    <col min="11522" max="11522" width="11.75" style="99" customWidth="1"/>
    <col min="11523" max="11523" width="16.125" style="99" customWidth="1"/>
    <col min="11524" max="11524" width="14" style="99" customWidth="1"/>
    <col min="11525" max="11525" width="13.375" style="99" customWidth="1"/>
    <col min="11526" max="11526" width="14.375" style="99" customWidth="1"/>
    <col min="11527" max="11527" width="13.25" style="99" customWidth="1"/>
    <col min="11528" max="11528" width="14.375" style="99" customWidth="1"/>
    <col min="11529" max="11529" width="14" style="99" customWidth="1"/>
    <col min="11530" max="11530" width="14.25" style="99" customWidth="1"/>
    <col min="11531" max="11531" width="14.375" style="99" customWidth="1"/>
    <col min="11532" max="11532" width="14.625" style="99" customWidth="1"/>
    <col min="11533" max="11535" width="14.5" style="99" customWidth="1"/>
    <col min="11536" max="11776" width="7.875" style="99"/>
    <col min="11777" max="11777" width="39.125" style="99" customWidth="1"/>
    <col min="11778" max="11778" width="11.75" style="99" customWidth="1"/>
    <col min="11779" max="11779" width="16.125" style="99" customWidth="1"/>
    <col min="11780" max="11780" width="14" style="99" customWidth="1"/>
    <col min="11781" max="11781" width="13.375" style="99" customWidth="1"/>
    <col min="11782" max="11782" width="14.375" style="99" customWidth="1"/>
    <col min="11783" max="11783" width="13.25" style="99" customWidth="1"/>
    <col min="11784" max="11784" width="14.375" style="99" customWidth="1"/>
    <col min="11785" max="11785" width="14" style="99" customWidth="1"/>
    <col min="11786" max="11786" width="14.25" style="99" customWidth="1"/>
    <col min="11787" max="11787" width="14.375" style="99" customWidth="1"/>
    <col min="11788" max="11788" width="14.625" style="99" customWidth="1"/>
    <col min="11789" max="11791" width="14.5" style="99" customWidth="1"/>
    <col min="11792" max="12032" width="7.875" style="99"/>
    <col min="12033" max="12033" width="39.125" style="99" customWidth="1"/>
    <col min="12034" max="12034" width="11.75" style="99" customWidth="1"/>
    <col min="12035" max="12035" width="16.125" style="99" customWidth="1"/>
    <col min="12036" max="12036" width="14" style="99" customWidth="1"/>
    <col min="12037" max="12037" width="13.375" style="99" customWidth="1"/>
    <col min="12038" max="12038" width="14.375" style="99" customWidth="1"/>
    <col min="12039" max="12039" width="13.25" style="99" customWidth="1"/>
    <col min="12040" max="12040" width="14.375" style="99" customWidth="1"/>
    <col min="12041" max="12041" width="14" style="99" customWidth="1"/>
    <col min="12042" max="12042" width="14.25" style="99" customWidth="1"/>
    <col min="12043" max="12043" width="14.375" style="99" customWidth="1"/>
    <col min="12044" max="12044" width="14.625" style="99" customWidth="1"/>
    <col min="12045" max="12047" width="14.5" style="99" customWidth="1"/>
    <col min="12048" max="12288" width="7.875" style="99"/>
    <col min="12289" max="12289" width="39.125" style="99" customWidth="1"/>
    <col min="12290" max="12290" width="11.75" style="99" customWidth="1"/>
    <col min="12291" max="12291" width="16.125" style="99" customWidth="1"/>
    <col min="12292" max="12292" width="14" style="99" customWidth="1"/>
    <col min="12293" max="12293" width="13.375" style="99" customWidth="1"/>
    <col min="12294" max="12294" width="14.375" style="99" customWidth="1"/>
    <col min="12295" max="12295" width="13.25" style="99" customWidth="1"/>
    <col min="12296" max="12296" width="14.375" style="99" customWidth="1"/>
    <col min="12297" max="12297" width="14" style="99" customWidth="1"/>
    <col min="12298" max="12298" width="14.25" style="99" customWidth="1"/>
    <col min="12299" max="12299" width="14.375" style="99" customWidth="1"/>
    <col min="12300" max="12300" width="14.625" style="99" customWidth="1"/>
    <col min="12301" max="12303" width="14.5" style="99" customWidth="1"/>
    <col min="12304" max="12544" width="7.875" style="99"/>
    <col min="12545" max="12545" width="39.125" style="99" customWidth="1"/>
    <col min="12546" max="12546" width="11.75" style="99" customWidth="1"/>
    <col min="12547" max="12547" width="16.125" style="99" customWidth="1"/>
    <col min="12548" max="12548" width="14" style="99" customWidth="1"/>
    <col min="12549" max="12549" width="13.375" style="99" customWidth="1"/>
    <col min="12550" max="12550" width="14.375" style="99" customWidth="1"/>
    <col min="12551" max="12551" width="13.25" style="99" customWidth="1"/>
    <col min="12552" max="12552" width="14.375" style="99" customWidth="1"/>
    <col min="12553" max="12553" width="14" style="99" customWidth="1"/>
    <col min="12554" max="12554" width="14.25" style="99" customWidth="1"/>
    <col min="12555" max="12555" width="14.375" style="99" customWidth="1"/>
    <col min="12556" max="12556" width="14.625" style="99" customWidth="1"/>
    <col min="12557" max="12559" width="14.5" style="99" customWidth="1"/>
    <col min="12560" max="12800" width="7.875" style="99"/>
    <col min="12801" max="12801" width="39.125" style="99" customWidth="1"/>
    <col min="12802" max="12802" width="11.75" style="99" customWidth="1"/>
    <col min="12803" max="12803" width="16.125" style="99" customWidth="1"/>
    <col min="12804" max="12804" width="14" style="99" customWidth="1"/>
    <col min="12805" max="12805" width="13.375" style="99" customWidth="1"/>
    <col min="12806" max="12806" width="14.375" style="99" customWidth="1"/>
    <col min="12807" max="12807" width="13.25" style="99" customWidth="1"/>
    <col min="12808" max="12808" width="14.375" style="99" customWidth="1"/>
    <col min="12809" max="12809" width="14" style="99" customWidth="1"/>
    <col min="12810" max="12810" width="14.25" style="99" customWidth="1"/>
    <col min="12811" max="12811" width="14.375" style="99" customWidth="1"/>
    <col min="12812" max="12812" width="14.625" style="99" customWidth="1"/>
    <col min="12813" max="12815" width="14.5" style="99" customWidth="1"/>
    <col min="12816" max="13056" width="7.875" style="99"/>
    <col min="13057" max="13057" width="39.125" style="99" customWidth="1"/>
    <col min="13058" max="13058" width="11.75" style="99" customWidth="1"/>
    <col min="13059" max="13059" width="16.125" style="99" customWidth="1"/>
    <col min="13060" max="13060" width="14" style="99" customWidth="1"/>
    <col min="13061" max="13061" width="13.375" style="99" customWidth="1"/>
    <col min="13062" max="13062" width="14.375" style="99" customWidth="1"/>
    <col min="13063" max="13063" width="13.25" style="99" customWidth="1"/>
    <col min="13064" max="13064" width="14.375" style="99" customWidth="1"/>
    <col min="13065" max="13065" width="14" style="99" customWidth="1"/>
    <col min="13066" max="13066" width="14.25" style="99" customWidth="1"/>
    <col min="13067" max="13067" width="14.375" style="99" customWidth="1"/>
    <col min="13068" max="13068" width="14.625" style="99" customWidth="1"/>
    <col min="13069" max="13071" width="14.5" style="99" customWidth="1"/>
    <col min="13072" max="13312" width="7.875" style="99"/>
    <col min="13313" max="13313" width="39.125" style="99" customWidth="1"/>
    <col min="13314" max="13314" width="11.75" style="99" customWidth="1"/>
    <col min="13315" max="13315" width="16.125" style="99" customWidth="1"/>
    <col min="13316" max="13316" width="14" style="99" customWidth="1"/>
    <col min="13317" max="13317" width="13.375" style="99" customWidth="1"/>
    <col min="13318" max="13318" width="14.375" style="99" customWidth="1"/>
    <col min="13319" max="13319" width="13.25" style="99" customWidth="1"/>
    <col min="13320" max="13320" width="14.375" style="99" customWidth="1"/>
    <col min="13321" max="13321" width="14" style="99" customWidth="1"/>
    <col min="13322" max="13322" width="14.25" style="99" customWidth="1"/>
    <col min="13323" max="13323" width="14.375" style="99" customWidth="1"/>
    <col min="13324" max="13324" width="14.625" style="99" customWidth="1"/>
    <col min="13325" max="13327" width="14.5" style="99" customWidth="1"/>
    <col min="13328" max="13568" width="7.875" style="99"/>
    <col min="13569" max="13569" width="39.125" style="99" customWidth="1"/>
    <col min="13570" max="13570" width="11.75" style="99" customWidth="1"/>
    <col min="13571" max="13571" width="16.125" style="99" customWidth="1"/>
    <col min="13572" max="13572" width="14" style="99" customWidth="1"/>
    <col min="13573" max="13573" width="13.375" style="99" customWidth="1"/>
    <col min="13574" max="13574" width="14.375" style="99" customWidth="1"/>
    <col min="13575" max="13575" width="13.25" style="99" customWidth="1"/>
    <col min="13576" max="13576" width="14.375" style="99" customWidth="1"/>
    <col min="13577" max="13577" width="14" style="99" customWidth="1"/>
    <col min="13578" max="13578" width="14.25" style="99" customWidth="1"/>
    <col min="13579" max="13579" width="14.375" style="99" customWidth="1"/>
    <col min="13580" max="13580" width="14.625" style="99" customWidth="1"/>
    <col min="13581" max="13583" width="14.5" style="99" customWidth="1"/>
    <col min="13584" max="13824" width="7.875" style="99"/>
    <col min="13825" max="13825" width="39.125" style="99" customWidth="1"/>
    <col min="13826" max="13826" width="11.75" style="99" customWidth="1"/>
    <col min="13827" max="13827" width="16.125" style="99" customWidth="1"/>
    <col min="13828" max="13828" width="14" style="99" customWidth="1"/>
    <col min="13829" max="13829" width="13.375" style="99" customWidth="1"/>
    <col min="13830" max="13830" width="14.375" style="99" customWidth="1"/>
    <col min="13831" max="13831" width="13.25" style="99" customWidth="1"/>
    <col min="13832" max="13832" width="14.375" style="99" customWidth="1"/>
    <col min="13833" max="13833" width="14" style="99" customWidth="1"/>
    <col min="13834" max="13834" width="14.25" style="99" customWidth="1"/>
    <col min="13835" max="13835" width="14.375" style="99" customWidth="1"/>
    <col min="13836" max="13836" width="14.625" style="99" customWidth="1"/>
    <col min="13837" max="13839" width="14.5" style="99" customWidth="1"/>
    <col min="13840" max="14080" width="7.875" style="99"/>
    <col min="14081" max="14081" width="39.125" style="99" customWidth="1"/>
    <col min="14082" max="14082" width="11.75" style="99" customWidth="1"/>
    <col min="14083" max="14083" width="16.125" style="99" customWidth="1"/>
    <col min="14084" max="14084" width="14" style="99" customWidth="1"/>
    <col min="14085" max="14085" width="13.375" style="99" customWidth="1"/>
    <col min="14086" max="14086" width="14.375" style="99" customWidth="1"/>
    <col min="14087" max="14087" width="13.25" style="99" customWidth="1"/>
    <col min="14088" max="14088" width="14.375" style="99" customWidth="1"/>
    <col min="14089" max="14089" width="14" style="99" customWidth="1"/>
    <col min="14090" max="14090" width="14.25" style="99" customWidth="1"/>
    <col min="14091" max="14091" width="14.375" style="99" customWidth="1"/>
    <col min="14092" max="14092" width="14.625" style="99" customWidth="1"/>
    <col min="14093" max="14095" width="14.5" style="99" customWidth="1"/>
    <col min="14096" max="14336" width="7.875" style="99"/>
    <col min="14337" max="14337" width="39.125" style="99" customWidth="1"/>
    <col min="14338" max="14338" width="11.75" style="99" customWidth="1"/>
    <col min="14339" max="14339" width="16.125" style="99" customWidth="1"/>
    <col min="14340" max="14340" width="14" style="99" customWidth="1"/>
    <col min="14341" max="14341" width="13.375" style="99" customWidth="1"/>
    <col min="14342" max="14342" width="14.375" style="99" customWidth="1"/>
    <col min="14343" max="14343" width="13.25" style="99" customWidth="1"/>
    <col min="14344" max="14344" width="14.375" style="99" customWidth="1"/>
    <col min="14345" max="14345" width="14" style="99" customWidth="1"/>
    <col min="14346" max="14346" width="14.25" style="99" customWidth="1"/>
    <col min="14347" max="14347" width="14.375" style="99" customWidth="1"/>
    <col min="14348" max="14348" width="14.625" style="99" customWidth="1"/>
    <col min="14349" max="14351" width="14.5" style="99" customWidth="1"/>
    <col min="14352" max="14592" width="7.875" style="99"/>
    <col min="14593" max="14593" width="39.125" style="99" customWidth="1"/>
    <col min="14594" max="14594" width="11.75" style="99" customWidth="1"/>
    <col min="14595" max="14595" width="16.125" style="99" customWidth="1"/>
    <col min="14596" max="14596" width="14" style="99" customWidth="1"/>
    <col min="14597" max="14597" width="13.375" style="99" customWidth="1"/>
    <col min="14598" max="14598" width="14.375" style="99" customWidth="1"/>
    <col min="14599" max="14599" width="13.25" style="99" customWidth="1"/>
    <col min="14600" max="14600" width="14.375" style="99" customWidth="1"/>
    <col min="14601" max="14601" width="14" style="99" customWidth="1"/>
    <col min="14602" max="14602" width="14.25" style="99" customWidth="1"/>
    <col min="14603" max="14603" width="14.375" style="99" customWidth="1"/>
    <col min="14604" max="14604" width="14.625" style="99" customWidth="1"/>
    <col min="14605" max="14607" width="14.5" style="99" customWidth="1"/>
    <col min="14608" max="14848" width="7.875" style="99"/>
    <col min="14849" max="14849" width="39.125" style="99" customWidth="1"/>
    <col min="14850" max="14850" width="11.75" style="99" customWidth="1"/>
    <col min="14851" max="14851" width="16.125" style="99" customWidth="1"/>
    <col min="14852" max="14852" width="14" style="99" customWidth="1"/>
    <col min="14853" max="14853" width="13.375" style="99" customWidth="1"/>
    <col min="14854" max="14854" width="14.375" style="99" customWidth="1"/>
    <col min="14855" max="14855" width="13.25" style="99" customWidth="1"/>
    <col min="14856" max="14856" width="14.375" style="99" customWidth="1"/>
    <col min="14857" max="14857" width="14" style="99" customWidth="1"/>
    <col min="14858" max="14858" width="14.25" style="99" customWidth="1"/>
    <col min="14859" max="14859" width="14.375" style="99" customWidth="1"/>
    <col min="14860" max="14860" width="14.625" style="99" customWidth="1"/>
    <col min="14861" max="14863" width="14.5" style="99" customWidth="1"/>
    <col min="14864" max="15104" width="7.875" style="99"/>
    <col min="15105" max="15105" width="39.125" style="99" customWidth="1"/>
    <col min="15106" max="15106" width="11.75" style="99" customWidth="1"/>
    <col min="15107" max="15107" width="16.125" style="99" customWidth="1"/>
    <col min="15108" max="15108" width="14" style="99" customWidth="1"/>
    <col min="15109" max="15109" width="13.375" style="99" customWidth="1"/>
    <col min="15110" max="15110" width="14.375" style="99" customWidth="1"/>
    <col min="15111" max="15111" width="13.25" style="99" customWidth="1"/>
    <col min="15112" max="15112" width="14.375" style="99" customWidth="1"/>
    <col min="15113" max="15113" width="14" style="99" customWidth="1"/>
    <col min="15114" max="15114" width="14.25" style="99" customWidth="1"/>
    <col min="15115" max="15115" width="14.375" style="99" customWidth="1"/>
    <col min="15116" max="15116" width="14.625" style="99" customWidth="1"/>
    <col min="15117" max="15119" width="14.5" style="99" customWidth="1"/>
    <col min="15120" max="15360" width="7.875" style="99"/>
    <col min="15361" max="15361" width="39.125" style="99" customWidth="1"/>
    <col min="15362" max="15362" width="11.75" style="99" customWidth="1"/>
    <col min="15363" max="15363" width="16.125" style="99" customWidth="1"/>
    <col min="15364" max="15364" width="14" style="99" customWidth="1"/>
    <col min="15365" max="15365" width="13.375" style="99" customWidth="1"/>
    <col min="15366" max="15366" width="14.375" style="99" customWidth="1"/>
    <col min="15367" max="15367" width="13.25" style="99" customWidth="1"/>
    <col min="15368" max="15368" width="14.375" style="99" customWidth="1"/>
    <col min="15369" max="15369" width="14" style="99" customWidth="1"/>
    <col min="15370" max="15370" width="14.25" style="99" customWidth="1"/>
    <col min="15371" max="15371" width="14.375" style="99" customWidth="1"/>
    <col min="15372" max="15372" width="14.625" style="99" customWidth="1"/>
    <col min="15373" max="15375" width="14.5" style="99" customWidth="1"/>
    <col min="15376" max="15616" width="7.875" style="99"/>
    <col min="15617" max="15617" width="39.125" style="99" customWidth="1"/>
    <col min="15618" max="15618" width="11.75" style="99" customWidth="1"/>
    <col min="15619" max="15619" width="16.125" style="99" customWidth="1"/>
    <col min="15620" max="15620" width="14" style="99" customWidth="1"/>
    <col min="15621" max="15621" width="13.375" style="99" customWidth="1"/>
    <col min="15622" max="15622" width="14.375" style="99" customWidth="1"/>
    <col min="15623" max="15623" width="13.25" style="99" customWidth="1"/>
    <col min="15624" max="15624" width="14.375" style="99" customWidth="1"/>
    <col min="15625" max="15625" width="14" style="99" customWidth="1"/>
    <col min="15626" max="15626" width="14.25" style="99" customWidth="1"/>
    <col min="15627" max="15627" width="14.375" style="99" customWidth="1"/>
    <col min="15628" max="15628" width="14.625" style="99" customWidth="1"/>
    <col min="15629" max="15631" width="14.5" style="99" customWidth="1"/>
    <col min="15632" max="15872" width="7.875" style="99"/>
    <col min="15873" max="15873" width="39.125" style="99" customWidth="1"/>
    <col min="15874" max="15874" width="11.75" style="99" customWidth="1"/>
    <col min="15875" max="15875" width="16.125" style="99" customWidth="1"/>
    <col min="15876" max="15876" width="14" style="99" customWidth="1"/>
    <col min="15877" max="15877" width="13.375" style="99" customWidth="1"/>
    <col min="15878" max="15878" width="14.375" style="99" customWidth="1"/>
    <col min="15879" max="15879" width="13.25" style="99" customWidth="1"/>
    <col min="15880" max="15880" width="14.375" style="99" customWidth="1"/>
    <col min="15881" max="15881" width="14" style="99" customWidth="1"/>
    <col min="15882" max="15882" width="14.25" style="99" customWidth="1"/>
    <col min="15883" max="15883" width="14.375" style="99" customWidth="1"/>
    <col min="15884" max="15884" width="14.625" style="99" customWidth="1"/>
    <col min="15885" max="15887" width="14.5" style="99" customWidth="1"/>
    <col min="15888" max="16128" width="7.875" style="99"/>
    <col min="16129" max="16129" width="39.125" style="99" customWidth="1"/>
    <col min="16130" max="16130" width="11.75" style="99" customWidth="1"/>
    <col min="16131" max="16131" width="16.125" style="99" customWidth="1"/>
    <col min="16132" max="16132" width="14" style="99" customWidth="1"/>
    <col min="16133" max="16133" width="13.375" style="99" customWidth="1"/>
    <col min="16134" max="16134" width="14.375" style="99" customWidth="1"/>
    <col min="16135" max="16135" width="13.25" style="99" customWidth="1"/>
    <col min="16136" max="16136" width="14.375" style="99" customWidth="1"/>
    <col min="16137" max="16137" width="14" style="99" customWidth="1"/>
    <col min="16138" max="16138" width="14.25" style="99" customWidth="1"/>
    <col min="16139" max="16139" width="14.375" style="99" customWidth="1"/>
    <col min="16140" max="16140" width="14.625" style="99" customWidth="1"/>
    <col min="16141" max="16143" width="14.5" style="99" customWidth="1"/>
    <col min="16144" max="16384" width="7.875" style="99"/>
  </cols>
  <sheetData>
    <row r="1" spans="1:16" ht="18.75" hidden="1" customHeight="1" outlineLevel="1" x14ac:dyDescent="0.25">
      <c r="N1" s="389" t="s">
        <v>461</v>
      </c>
      <c r="O1" s="389"/>
    </row>
    <row r="2" spans="1:16" ht="18.75" hidden="1" customHeight="1" outlineLevel="1" x14ac:dyDescent="0.25">
      <c r="N2" s="389" t="s">
        <v>462</v>
      </c>
      <c r="O2" s="389"/>
    </row>
    <row r="3" spans="1:16" outlineLevel="1" x14ac:dyDescent="0.25">
      <c r="N3" s="101" t="s">
        <v>462</v>
      </c>
      <c r="O3" s="102"/>
    </row>
    <row r="4" spans="1:16" x14ac:dyDescent="0.25">
      <c r="A4" s="390" t="s">
        <v>463</v>
      </c>
      <c r="B4" s="390"/>
      <c r="C4" s="390"/>
      <c r="D4" s="390"/>
      <c r="E4" s="390"/>
      <c r="F4" s="390"/>
      <c r="G4" s="390"/>
      <c r="H4" s="390"/>
      <c r="I4" s="390"/>
      <c r="J4" s="390"/>
      <c r="K4" s="390"/>
      <c r="L4" s="390"/>
      <c r="M4" s="390"/>
      <c r="N4" s="390"/>
      <c r="O4" s="390"/>
      <c r="P4" s="375"/>
    </row>
    <row r="5" spans="1:16" x14ac:dyDescent="0.25">
      <c r="A5" s="390" t="s">
        <v>464</v>
      </c>
      <c r="B5" s="390"/>
      <c r="C5" s="390"/>
      <c r="D5" s="390"/>
      <c r="E5" s="390"/>
      <c r="F5" s="390"/>
      <c r="G5" s="390"/>
      <c r="H5" s="390"/>
      <c r="I5" s="390"/>
      <c r="J5" s="390"/>
      <c r="K5" s="390"/>
      <c r="L5" s="390"/>
      <c r="M5" s="390"/>
      <c r="N5" s="390"/>
      <c r="O5" s="390"/>
      <c r="P5" s="375"/>
    </row>
    <row r="6" spans="1:16" x14ac:dyDescent="0.25">
      <c r="A6" s="390" t="s">
        <v>465</v>
      </c>
      <c r="B6" s="390"/>
      <c r="C6" s="390"/>
      <c r="D6" s="390"/>
      <c r="E6" s="390"/>
      <c r="F6" s="390"/>
      <c r="G6" s="390"/>
      <c r="H6" s="390"/>
      <c r="I6" s="390"/>
      <c r="J6" s="390"/>
      <c r="K6" s="390"/>
      <c r="L6" s="390"/>
      <c r="M6" s="390"/>
      <c r="N6" s="390"/>
      <c r="O6" s="390"/>
      <c r="P6" s="375"/>
    </row>
    <row r="7" spans="1:16" x14ac:dyDescent="0.25">
      <c r="A7" s="392" t="s">
        <v>466</v>
      </c>
      <c r="B7" s="392"/>
      <c r="C7" s="392"/>
      <c r="D7" s="392"/>
      <c r="E7" s="392"/>
      <c r="F7" s="392"/>
      <c r="G7" s="392"/>
      <c r="H7" s="392"/>
      <c r="I7" s="392"/>
      <c r="J7" s="392"/>
      <c r="K7" s="392"/>
      <c r="L7" s="392"/>
      <c r="M7" s="392"/>
      <c r="N7" s="392"/>
      <c r="O7" s="392"/>
      <c r="P7" s="375"/>
    </row>
    <row r="8" spans="1:16" ht="24.95" customHeight="1" x14ac:dyDescent="0.25">
      <c r="A8" s="370" t="s">
        <v>467</v>
      </c>
      <c r="B8" s="370"/>
      <c r="C8" s="370"/>
      <c r="D8" s="370"/>
      <c r="E8" s="370"/>
      <c r="F8" s="370"/>
      <c r="G8" s="370"/>
      <c r="H8" s="370"/>
      <c r="I8" s="370"/>
      <c r="J8" s="370"/>
      <c r="K8" s="370"/>
      <c r="L8" s="370"/>
      <c r="M8" s="370"/>
      <c r="N8" s="370"/>
      <c r="O8" s="370"/>
      <c r="P8" s="375"/>
    </row>
    <row r="9" spans="1:16" ht="9" customHeight="1" x14ac:dyDescent="0.25">
      <c r="A9" s="103"/>
      <c r="B9" s="103"/>
      <c r="C9" s="103"/>
      <c r="D9" s="103"/>
      <c r="E9" s="103"/>
      <c r="F9" s="103"/>
      <c r="G9" s="103"/>
      <c r="H9" s="103"/>
      <c r="I9" s="103"/>
      <c r="J9" s="103"/>
      <c r="K9" s="103"/>
      <c r="L9" s="103"/>
      <c r="M9" s="103"/>
      <c r="N9" s="103"/>
      <c r="O9" s="103"/>
      <c r="P9" s="375"/>
    </row>
    <row r="10" spans="1:16" ht="26.25" customHeight="1" x14ac:dyDescent="0.25">
      <c r="A10" s="393" t="s">
        <v>468</v>
      </c>
      <c r="B10" s="393"/>
      <c r="C10" s="393"/>
      <c r="D10" s="393"/>
      <c r="E10" s="393"/>
      <c r="F10" s="393"/>
      <c r="G10" s="393"/>
      <c r="H10" s="393"/>
      <c r="I10" s="393"/>
      <c r="J10" s="393"/>
      <c r="K10" s="393"/>
      <c r="L10" s="393"/>
      <c r="M10" s="393"/>
      <c r="N10" s="393"/>
      <c r="O10" s="393"/>
      <c r="P10" s="375"/>
    </row>
    <row r="11" spans="1:16" ht="12.75" customHeight="1" x14ac:dyDescent="0.25">
      <c r="B11" s="99"/>
      <c r="P11" s="375"/>
    </row>
    <row r="12" spans="1:16" s="105" customFormat="1" ht="40.5" customHeight="1" x14ac:dyDescent="0.25">
      <c r="A12" s="104" t="s">
        <v>432</v>
      </c>
      <c r="B12" s="369" t="s">
        <v>469</v>
      </c>
      <c r="C12" s="369"/>
      <c r="D12" s="369" t="s">
        <v>121</v>
      </c>
      <c r="E12" s="369"/>
      <c r="F12" s="369" t="s">
        <v>470</v>
      </c>
      <c r="G12" s="369"/>
      <c r="H12" s="369" t="s">
        <v>471</v>
      </c>
      <c r="I12" s="369"/>
      <c r="J12" s="369" t="s">
        <v>472</v>
      </c>
      <c r="K12" s="369"/>
      <c r="L12" s="369" t="s">
        <v>473</v>
      </c>
      <c r="M12" s="369"/>
      <c r="N12" s="369" t="s">
        <v>474</v>
      </c>
      <c r="O12" s="369"/>
      <c r="P12" s="375"/>
    </row>
    <row r="13" spans="1:16" s="105" customFormat="1" ht="17.25" customHeight="1" x14ac:dyDescent="0.25">
      <c r="A13" s="104">
        <v>1</v>
      </c>
      <c r="B13" s="369">
        <v>2</v>
      </c>
      <c r="C13" s="369"/>
      <c r="D13" s="369">
        <v>3</v>
      </c>
      <c r="E13" s="369"/>
      <c r="F13" s="369">
        <v>4</v>
      </c>
      <c r="G13" s="369"/>
      <c r="H13" s="369">
        <v>5</v>
      </c>
      <c r="I13" s="369"/>
      <c r="J13" s="369">
        <v>6</v>
      </c>
      <c r="K13" s="369"/>
      <c r="L13" s="369">
        <v>7</v>
      </c>
      <c r="M13" s="369"/>
      <c r="N13" s="369">
        <v>8</v>
      </c>
      <c r="O13" s="369"/>
      <c r="P13" s="375"/>
    </row>
    <row r="14" spans="1:16" s="105" customFormat="1" ht="34.5" customHeight="1" x14ac:dyDescent="0.25">
      <c r="A14" s="106" t="s">
        <v>475</v>
      </c>
      <c r="B14" s="391">
        <f>B15+B16+B17+B18+B19+B20</f>
        <v>700</v>
      </c>
      <c r="C14" s="391"/>
      <c r="D14" s="391">
        <f>D15+D16+D17+D18+D19+D20</f>
        <v>707</v>
      </c>
      <c r="E14" s="391"/>
      <c r="F14" s="384">
        <f>F15+F16+F17+F18+F19+F20</f>
        <v>720</v>
      </c>
      <c r="G14" s="384"/>
      <c r="H14" s="391">
        <f>H15+H16+H17+H18+H19+H20</f>
        <v>705</v>
      </c>
      <c r="I14" s="391"/>
      <c r="J14" s="391">
        <f>J15+J16+J17+J18+J19+J20</f>
        <v>720</v>
      </c>
      <c r="K14" s="391"/>
      <c r="L14" s="373">
        <f t="shared" ref="L14:L19" si="0">J14-H14</f>
        <v>15</v>
      </c>
      <c r="M14" s="373"/>
      <c r="N14" s="373">
        <f t="shared" ref="N14:N19" si="1">J14/H14*100</f>
        <v>102.12765957446808</v>
      </c>
      <c r="O14" s="373"/>
      <c r="P14" s="375"/>
    </row>
    <row r="15" spans="1:16" s="105" customFormat="1" ht="20.100000000000001" customHeight="1" x14ac:dyDescent="0.25">
      <c r="A15" s="107" t="s">
        <v>476</v>
      </c>
      <c r="B15" s="366">
        <v>61</v>
      </c>
      <c r="C15" s="366"/>
      <c r="D15" s="366">
        <v>63</v>
      </c>
      <c r="E15" s="366"/>
      <c r="F15" s="366">
        <v>63</v>
      </c>
      <c r="G15" s="366"/>
      <c r="H15" s="366">
        <v>63</v>
      </c>
      <c r="I15" s="366"/>
      <c r="J15" s="366">
        <v>63</v>
      </c>
      <c r="K15" s="366"/>
      <c r="L15" s="373">
        <f t="shared" si="0"/>
        <v>0</v>
      </c>
      <c r="M15" s="373"/>
      <c r="N15" s="373">
        <f t="shared" si="1"/>
        <v>100</v>
      </c>
      <c r="O15" s="373"/>
      <c r="P15" s="375"/>
    </row>
    <row r="16" spans="1:16" s="105" customFormat="1" ht="20.100000000000001" customHeight="1" x14ac:dyDescent="0.25">
      <c r="A16" s="107" t="s">
        <v>477</v>
      </c>
      <c r="B16" s="366">
        <v>3</v>
      </c>
      <c r="C16" s="366"/>
      <c r="D16" s="366">
        <v>3</v>
      </c>
      <c r="E16" s="366"/>
      <c r="F16" s="366">
        <v>3</v>
      </c>
      <c r="G16" s="366"/>
      <c r="H16" s="366">
        <v>3</v>
      </c>
      <c r="I16" s="366"/>
      <c r="J16" s="366">
        <v>3</v>
      </c>
      <c r="K16" s="366"/>
      <c r="L16" s="373">
        <f t="shared" si="0"/>
        <v>0</v>
      </c>
      <c r="M16" s="373"/>
      <c r="N16" s="373">
        <f t="shared" si="1"/>
        <v>100</v>
      </c>
      <c r="O16" s="373"/>
      <c r="P16" s="375"/>
    </row>
    <row r="17" spans="1:16" s="105" customFormat="1" ht="20.100000000000001" customHeight="1" x14ac:dyDescent="0.25">
      <c r="A17" s="107" t="s">
        <v>478</v>
      </c>
      <c r="B17" s="366">
        <v>69</v>
      </c>
      <c r="C17" s="366"/>
      <c r="D17" s="366">
        <v>75</v>
      </c>
      <c r="E17" s="366"/>
      <c r="F17" s="366">
        <v>74</v>
      </c>
      <c r="G17" s="366"/>
      <c r="H17" s="366">
        <v>72</v>
      </c>
      <c r="I17" s="366"/>
      <c r="J17" s="366">
        <v>74</v>
      </c>
      <c r="K17" s="366"/>
      <c r="L17" s="373">
        <f t="shared" si="0"/>
        <v>2</v>
      </c>
      <c r="M17" s="373"/>
      <c r="N17" s="373">
        <f t="shared" si="1"/>
        <v>102.77777777777777</v>
      </c>
      <c r="O17" s="373"/>
      <c r="P17" s="375"/>
    </row>
    <row r="18" spans="1:16" s="105" customFormat="1" ht="20.100000000000001" customHeight="1" x14ac:dyDescent="0.25">
      <c r="A18" s="107" t="s">
        <v>479</v>
      </c>
      <c r="B18" s="366">
        <v>3</v>
      </c>
      <c r="C18" s="366"/>
      <c r="D18" s="366">
        <v>3</v>
      </c>
      <c r="E18" s="366"/>
      <c r="F18" s="366">
        <v>3</v>
      </c>
      <c r="G18" s="366"/>
      <c r="H18" s="366">
        <v>3</v>
      </c>
      <c r="I18" s="366"/>
      <c r="J18" s="366">
        <v>3</v>
      </c>
      <c r="K18" s="366"/>
      <c r="L18" s="373">
        <f t="shared" si="0"/>
        <v>0</v>
      </c>
      <c r="M18" s="373"/>
      <c r="N18" s="373">
        <f t="shared" si="1"/>
        <v>100</v>
      </c>
      <c r="O18" s="373"/>
      <c r="P18" s="375"/>
    </row>
    <row r="19" spans="1:16" s="105" customFormat="1" ht="20.100000000000001" customHeight="1" x14ac:dyDescent="0.25">
      <c r="A19" s="107" t="s">
        <v>480</v>
      </c>
      <c r="B19" s="366">
        <v>564</v>
      </c>
      <c r="C19" s="366"/>
      <c r="D19" s="366">
        <v>563</v>
      </c>
      <c r="E19" s="366"/>
      <c r="F19" s="366">
        <v>577</v>
      </c>
      <c r="G19" s="366"/>
      <c r="H19" s="366">
        <v>564</v>
      </c>
      <c r="I19" s="366"/>
      <c r="J19" s="366">
        <v>577</v>
      </c>
      <c r="K19" s="366"/>
      <c r="L19" s="373">
        <f t="shared" si="0"/>
        <v>13</v>
      </c>
      <c r="M19" s="373"/>
      <c r="N19" s="373">
        <f t="shared" si="1"/>
        <v>102.30496453900709</v>
      </c>
      <c r="O19" s="373"/>
      <c r="P19" s="375"/>
    </row>
    <row r="20" spans="1:16" s="105" customFormat="1" ht="20.100000000000001" customHeight="1" x14ac:dyDescent="0.25">
      <c r="A20" s="107" t="s">
        <v>481</v>
      </c>
      <c r="B20" s="366"/>
      <c r="C20" s="366"/>
      <c r="D20" s="366"/>
      <c r="E20" s="366"/>
      <c r="F20" s="366"/>
      <c r="G20" s="366"/>
      <c r="H20" s="366"/>
      <c r="I20" s="366"/>
      <c r="J20" s="366"/>
      <c r="K20" s="366"/>
      <c r="L20" s="373"/>
      <c r="M20" s="373"/>
      <c r="N20" s="373"/>
      <c r="O20" s="373"/>
      <c r="P20" s="375"/>
    </row>
    <row r="21" spans="1:16" s="105" customFormat="1" ht="37.5" customHeight="1" x14ac:dyDescent="0.25">
      <c r="A21" s="106" t="s">
        <v>482</v>
      </c>
      <c r="B21" s="388">
        <f>B22+B23+B24</f>
        <v>48200</v>
      </c>
      <c r="C21" s="388"/>
      <c r="D21" s="385">
        <f>D22+D23+D24</f>
        <v>49585.599999999999</v>
      </c>
      <c r="E21" s="385"/>
      <c r="F21" s="388">
        <f>F22+F23+F24</f>
        <v>83924</v>
      </c>
      <c r="G21" s="388"/>
      <c r="H21" s="388">
        <f>H22+H23+H24</f>
        <v>35737.1</v>
      </c>
      <c r="I21" s="388"/>
      <c r="J21" s="388">
        <f>J22+J23+J24</f>
        <v>30174.7</v>
      </c>
      <c r="K21" s="388"/>
      <c r="L21" s="373">
        <f t="shared" ref="L21:L36" si="2">J21-H21</f>
        <v>-5562.3999999999978</v>
      </c>
      <c r="M21" s="373"/>
      <c r="N21" s="373">
        <f t="shared" ref="N21:N36" si="3">J21/H21*100</f>
        <v>84.435222779688345</v>
      </c>
      <c r="O21" s="373"/>
      <c r="P21" s="375"/>
    </row>
    <row r="22" spans="1:16" s="105" customFormat="1" ht="20.100000000000001" customHeight="1" x14ac:dyDescent="0.25">
      <c r="A22" s="107" t="s">
        <v>483</v>
      </c>
      <c r="B22" s="386">
        <v>445</v>
      </c>
      <c r="C22" s="386"/>
      <c r="D22" s="386">
        <v>616</v>
      </c>
      <c r="E22" s="386"/>
      <c r="F22" s="386">
        <v>705</v>
      </c>
      <c r="G22" s="386"/>
      <c r="H22" s="386">
        <v>343.8</v>
      </c>
      <c r="I22" s="386"/>
      <c r="J22" s="386">
        <v>360.7</v>
      </c>
      <c r="K22" s="386"/>
      <c r="L22" s="373">
        <f t="shared" si="2"/>
        <v>16.899999999999977</v>
      </c>
      <c r="M22" s="373"/>
      <c r="N22" s="373">
        <f t="shared" si="3"/>
        <v>104.91564863292611</v>
      </c>
      <c r="O22" s="373"/>
      <c r="P22" s="375"/>
    </row>
    <row r="23" spans="1:16" s="105" customFormat="1" ht="40.5" customHeight="1" x14ac:dyDescent="0.25">
      <c r="A23" s="107" t="s">
        <v>484</v>
      </c>
      <c r="B23" s="386">
        <v>2075.1999999999998</v>
      </c>
      <c r="C23" s="386"/>
      <c r="D23" s="373">
        <v>3069.5</v>
      </c>
      <c r="E23" s="373"/>
      <c r="F23" s="386">
        <v>5239</v>
      </c>
      <c r="G23" s="386"/>
      <c r="H23" s="386">
        <v>1538.7</v>
      </c>
      <c r="I23" s="386"/>
      <c r="J23" s="386">
        <v>1865.7</v>
      </c>
      <c r="K23" s="386"/>
      <c r="L23" s="373">
        <f t="shared" si="2"/>
        <v>327</v>
      </c>
      <c r="M23" s="373"/>
      <c r="N23" s="373">
        <f t="shared" si="3"/>
        <v>121.25170598557224</v>
      </c>
      <c r="O23" s="373"/>
      <c r="P23" s="375"/>
    </row>
    <row r="24" spans="1:16" s="105" customFormat="1" ht="20.100000000000001" customHeight="1" x14ac:dyDescent="0.25">
      <c r="A24" s="107" t="s">
        <v>485</v>
      </c>
      <c r="B24" s="386">
        <v>45679.8</v>
      </c>
      <c r="C24" s="386"/>
      <c r="D24" s="373">
        <v>45900.1</v>
      </c>
      <c r="E24" s="373"/>
      <c r="F24" s="386">
        <v>77980</v>
      </c>
      <c r="G24" s="386"/>
      <c r="H24" s="386">
        <v>33854.6</v>
      </c>
      <c r="I24" s="386"/>
      <c r="J24" s="386">
        <v>27948.3</v>
      </c>
      <c r="K24" s="386"/>
      <c r="L24" s="373">
        <f t="shared" si="2"/>
        <v>-5906.2999999999993</v>
      </c>
      <c r="M24" s="373"/>
      <c r="N24" s="373">
        <f t="shared" si="3"/>
        <v>82.553921771339787</v>
      </c>
      <c r="O24" s="373"/>
      <c r="P24" s="375"/>
    </row>
    <row r="25" spans="1:16" s="105" customFormat="1" ht="36" customHeight="1" x14ac:dyDescent="0.25">
      <c r="A25" s="106" t="s">
        <v>486</v>
      </c>
      <c r="B25" s="388">
        <f>B26+B27+B28</f>
        <v>48200</v>
      </c>
      <c r="C25" s="388"/>
      <c r="D25" s="385">
        <f>D26+D27+D28</f>
        <v>50312</v>
      </c>
      <c r="E25" s="385"/>
      <c r="F25" s="388">
        <f>F26+F27+F28</f>
        <v>83924</v>
      </c>
      <c r="G25" s="388"/>
      <c r="H25" s="388">
        <f>H26+H27+H28</f>
        <v>35737.1</v>
      </c>
      <c r="I25" s="388"/>
      <c r="J25" s="388">
        <f>J26+J27+J28</f>
        <v>30598</v>
      </c>
      <c r="K25" s="388"/>
      <c r="L25" s="373">
        <f t="shared" si="2"/>
        <v>-5139.0999999999985</v>
      </c>
      <c r="M25" s="373"/>
      <c r="N25" s="373">
        <f t="shared" si="3"/>
        <v>85.619706131723063</v>
      </c>
      <c r="O25" s="373"/>
      <c r="P25" s="375"/>
    </row>
    <row r="26" spans="1:16" s="105" customFormat="1" ht="20.100000000000001" customHeight="1" x14ac:dyDescent="0.25">
      <c r="A26" s="107" t="s">
        <v>483</v>
      </c>
      <c r="B26" s="386">
        <v>445</v>
      </c>
      <c r="C26" s="386"/>
      <c r="D26" s="386">
        <v>616</v>
      </c>
      <c r="E26" s="386"/>
      <c r="F26" s="386">
        <f t="shared" ref="F26:F28" si="4">F22</f>
        <v>705</v>
      </c>
      <c r="G26" s="386"/>
      <c r="H26" s="386">
        <f t="shared" ref="H26:H28" si="5">H22</f>
        <v>343.8</v>
      </c>
      <c r="I26" s="386"/>
      <c r="J26" s="386">
        <v>360.7</v>
      </c>
      <c r="K26" s="386"/>
      <c r="L26" s="373">
        <f t="shared" si="2"/>
        <v>16.899999999999977</v>
      </c>
      <c r="M26" s="373"/>
      <c r="N26" s="373">
        <f t="shared" si="3"/>
        <v>104.91564863292611</v>
      </c>
      <c r="O26" s="373"/>
      <c r="P26" s="375"/>
    </row>
    <row r="27" spans="1:16" s="105" customFormat="1" ht="33.75" customHeight="1" x14ac:dyDescent="0.25">
      <c r="A27" s="107" t="s">
        <v>484</v>
      </c>
      <c r="B27" s="386">
        <v>2075.1999999999998</v>
      </c>
      <c r="C27" s="386"/>
      <c r="D27" s="373">
        <v>3114.46</v>
      </c>
      <c r="E27" s="373"/>
      <c r="F27" s="386">
        <f t="shared" si="4"/>
        <v>5239</v>
      </c>
      <c r="G27" s="386"/>
      <c r="H27" s="386">
        <f t="shared" si="5"/>
        <v>1538.7</v>
      </c>
      <c r="I27" s="386"/>
      <c r="J27" s="386">
        <v>1891.9</v>
      </c>
      <c r="K27" s="386"/>
      <c r="L27" s="373">
        <f t="shared" si="2"/>
        <v>353.20000000000005</v>
      </c>
      <c r="M27" s="373"/>
      <c r="N27" s="373">
        <f t="shared" si="3"/>
        <v>122.95444206148048</v>
      </c>
      <c r="O27" s="373"/>
      <c r="P27" s="375"/>
    </row>
    <row r="28" spans="1:16" s="105" customFormat="1" ht="23.65" customHeight="1" x14ac:dyDescent="0.25">
      <c r="A28" s="107" t="s">
        <v>485</v>
      </c>
      <c r="B28" s="386">
        <v>45679.8</v>
      </c>
      <c r="C28" s="386"/>
      <c r="D28" s="373">
        <v>46581.54</v>
      </c>
      <c r="E28" s="373"/>
      <c r="F28" s="386">
        <f t="shared" si="4"/>
        <v>77980</v>
      </c>
      <c r="G28" s="386"/>
      <c r="H28" s="387">
        <f t="shared" si="5"/>
        <v>33854.6</v>
      </c>
      <c r="I28" s="387"/>
      <c r="J28" s="386">
        <v>28345.4</v>
      </c>
      <c r="K28" s="386"/>
      <c r="L28" s="373">
        <f t="shared" si="2"/>
        <v>-5509.1999999999971</v>
      </c>
      <c r="M28" s="373"/>
      <c r="N28" s="373">
        <f t="shared" si="3"/>
        <v>83.726879065178736</v>
      </c>
      <c r="O28" s="373"/>
      <c r="P28" s="375"/>
    </row>
    <row r="29" spans="1:16" s="105" customFormat="1" ht="36" customHeight="1" x14ac:dyDescent="0.25">
      <c r="A29" s="106" t="s">
        <v>487</v>
      </c>
      <c r="B29" s="383">
        <v>5738</v>
      </c>
      <c r="C29" s="383"/>
      <c r="D29" s="384">
        <f>D21/D14/12*1000</f>
        <v>5844.6016030174451</v>
      </c>
      <c r="E29" s="384"/>
      <c r="F29" s="383">
        <f>F21/F14/12*1000</f>
        <v>9713.425925925927</v>
      </c>
      <c r="G29" s="383" t="e">
        <f>G21/G14/12*1000</f>
        <v>#DIV/0!</v>
      </c>
      <c r="H29" s="385">
        <f>H21/H14/6*1000</f>
        <v>8448.4869976359332</v>
      </c>
      <c r="I29" s="385" t="e">
        <f>I21/I14/12*1000</f>
        <v>#DIV/0!</v>
      </c>
      <c r="J29" s="385">
        <f>J21/J14/6*1000</f>
        <v>6984.8842592592591</v>
      </c>
      <c r="K29" s="385"/>
      <c r="L29" s="373">
        <f t="shared" si="2"/>
        <v>-1463.6027383766741</v>
      </c>
      <c r="M29" s="373"/>
      <c r="N29" s="373">
        <f t="shared" si="3"/>
        <v>82.67615563844484</v>
      </c>
      <c r="O29" s="373"/>
      <c r="P29" s="375"/>
    </row>
    <row r="30" spans="1:16" s="105" customFormat="1" ht="20.100000000000001" customHeight="1" x14ac:dyDescent="0.25">
      <c r="A30" s="107" t="s">
        <v>483</v>
      </c>
      <c r="B30" s="382">
        <v>37083</v>
      </c>
      <c r="C30" s="382"/>
      <c r="D30" s="366">
        <f>D22/12*1000</f>
        <v>51333.333333333336</v>
      </c>
      <c r="E30" s="366"/>
      <c r="F30" s="382">
        <f>F22/12*1000</f>
        <v>58750</v>
      </c>
      <c r="G30" s="382">
        <f>G22/12*1000</f>
        <v>0</v>
      </c>
      <c r="H30" s="373">
        <f>H22/6*1000</f>
        <v>57300.000000000007</v>
      </c>
      <c r="I30" s="373">
        <f>I22/12*1000</f>
        <v>0</v>
      </c>
      <c r="J30" s="373">
        <f>J22/6*1000</f>
        <v>60116.666666666664</v>
      </c>
      <c r="K30" s="373"/>
      <c r="L30" s="373">
        <f t="shared" si="2"/>
        <v>2816.666666666657</v>
      </c>
      <c r="M30" s="373"/>
      <c r="N30" s="373">
        <f t="shared" si="3"/>
        <v>104.91564863292611</v>
      </c>
      <c r="O30" s="373"/>
      <c r="P30" s="375"/>
    </row>
    <row r="31" spans="1:16" s="105" customFormat="1" ht="33" customHeight="1" x14ac:dyDescent="0.25">
      <c r="A31" s="107" t="s">
        <v>484</v>
      </c>
      <c r="B31" s="366">
        <v>6176</v>
      </c>
      <c r="C31" s="366"/>
      <c r="D31" s="366">
        <v>7994</v>
      </c>
      <c r="E31" s="366"/>
      <c r="F31" s="366">
        <f>F23/33/12*1000</f>
        <v>13229.797979797979</v>
      </c>
      <c r="G31" s="366"/>
      <c r="H31" s="373">
        <v>8843</v>
      </c>
      <c r="I31" s="373"/>
      <c r="J31" s="373">
        <v>9423</v>
      </c>
      <c r="K31" s="373"/>
      <c r="L31" s="373">
        <f t="shared" si="2"/>
        <v>580</v>
      </c>
      <c r="M31" s="373"/>
      <c r="N31" s="373">
        <f t="shared" si="3"/>
        <v>106.55886011534548</v>
      </c>
      <c r="O31" s="373"/>
      <c r="P31" s="375"/>
    </row>
    <row r="32" spans="1:16" s="105" customFormat="1" ht="20.100000000000001" customHeight="1" x14ac:dyDescent="0.25">
      <c r="A32" s="107" t="s">
        <v>485</v>
      </c>
      <c r="B32" s="366">
        <v>5673</v>
      </c>
      <c r="C32" s="366"/>
      <c r="D32" s="366">
        <v>5675</v>
      </c>
      <c r="E32" s="366"/>
      <c r="F32" s="366">
        <f>F28/686/12*1000</f>
        <v>9472.7891156462592</v>
      </c>
      <c r="G32" s="366"/>
      <c r="H32" s="373">
        <v>8359</v>
      </c>
      <c r="I32" s="373"/>
      <c r="J32" s="373">
        <v>6790</v>
      </c>
      <c r="K32" s="373"/>
      <c r="L32" s="373">
        <f t="shared" si="2"/>
        <v>-1569</v>
      </c>
      <c r="M32" s="373"/>
      <c r="N32" s="373">
        <f t="shared" si="3"/>
        <v>81.229812178490249</v>
      </c>
      <c r="O32" s="373"/>
      <c r="P32" s="375"/>
    </row>
    <row r="33" spans="1:16" s="105" customFormat="1" ht="35.25" customHeight="1" x14ac:dyDescent="0.25">
      <c r="A33" s="106" t="s">
        <v>488</v>
      </c>
      <c r="B33" s="383">
        <f>B25/12/B14*1000</f>
        <v>5738.0952380952385</v>
      </c>
      <c r="C33" s="383" t="e">
        <f>C25/12/C14*1000</f>
        <v>#DIV/0!</v>
      </c>
      <c r="D33" s="384">
        <f>D25/D14/12*1000</f>
        <v>5930.2215935879303</v>
      </c>
      <c r="E33" s="384"/>
      <c r="F33" s="383">
        <f>F25/F14/12*1000</f>
        <v>9713.425925925927</v>
      </c>
      <c r="G33" s="383" t="e">
        <f>G25/G14/12*1000</f>
        <v>#DIV/0!</v>
      </c>
      <c r="H33" s="385">
        <f>H25/H14/6*1000</f>
        <v>8448.4869976359332</v>
      </c>
      <c r="I33" s="385"/>
      <c r="J33" s="385">
        <f>J25/J14/6*1000</f>
        <v>7082.8703703703695</v>
      </c>
      <c r="K33" s="385"/>
      <c r="L33" s="373">
        <f t="shared" si="2"/>
        <v>-1365.6166272655637</v>
      </c>
      <c r="M33" s="373"/>
      <c r="N33" s="373">
        <f t="shared" si="3"/>
        <v>83.835962253978821</v>
      </c>
      <c r="O33" s="373"/>
      <c r="P33" s="375"/>
    </row>
    <row r="34" spans="1:16" s="105" customFormat="1" ht="20.100000000000001" customHeight="1" x14ac:dyDescent="0.25">
      <c r="A34" s="107" t="s">
        <v>483</v>
      </c>
      <c r="B34" s="382">
        <v>37083</v>
      </c>
      <c r="C34" s="382"/>
      <c r="D34" s="366">
        <f>D26/12*1000</f>
        <v>51333.333333333336</v>
      </c>
      <c r="E34" s="366"/>
      <c r="F34" s="366">
        <f>F26/12*1000</f>
        <v>58750</v>
      </c>
      <c r="G34" s="366">
        <f>G26/12*1000</f>
        <v>0</v>
      </c>
      <c r="H34" s="373">
        <f>H26/6*1000</f>
        <v>57300.000000000007</v>
      </c>
      <c r="I34" s="373">
        <f>I26/3*1000</f>
        <v>0</v>
      </c>
      <c r="J34" s="373">
        <f>J26/6*1000</f>
        <v>60116.666666666664</v>
      </c>
      <c r="K34" s="373"/>
      <c r="L34" s="373">
        <f t="shared" si="2"/>
        <v>2816.666666666657</v>
      </c>
      <c r="M34" s="373"/>
      <c r="N34" s="373">
        <f t="shared" si="3"/>
        <v>104.91564863292611</v>
      </c>
      <c r="O34" s="373"/>
      <c r="P34" s="375"/>
    </row>
    <row r="35" spans="1:16" s="105" customFormat="1" ht="35.25" customHeight="1" x14ac:dyDescent="0.25">
      <c r="A35" s="107" t="s">
        <v>484</v>
      </c>
      <c r="B35" s="366">
        <v>6176</v>
      </c>
      <c r="C35" s="366"/>
      <c r="D35" s="366">
        <v>8110</v>
      </c>
      <c r="E35" s="366"/>
      <c r="F35" s="366">
        <f>F27/33/12*1000</f>
        <v>13229.797979797979</v>
      </c>
      <c r="G35" s="366"/>
      <c r="H35" s="373">
        <v>8843</v>
      </c>
      <c r="I35" s="373"/>
      <c r="J35" s="373">
        <v>9555</v>
      </c>
      <c r="K35" s="373"/>
      <c r="L35" s="373">
        <f t="shared" si="2"/>
        <v>712</v>
      </c>
      <c r="M35" s="373"/>
      <c r="N35" s="373">
        <f t="shared" si="3"/>
        <v>108.05156621056202</v>
      </c>
      <c r="O35" s="373"/>
      <c r="P35" s="375"/>
    </row>
    <row r="36" spans="1:16" s="105" customFormat="1" ht="20.100000000000001" customHeight="1" x14ac:dyDescent="0.25">
      <c r="A36" s="107" t="s">
        <v>485</v>
      </c>
      <c r="B36" s="366">
        <v>5673</v>
      </c>
      <c r="C36" s="366"/>
      <c r="D36" s="366">
        <v>5759</v>
      </c>
      <c r="E36" s="366"/>
      <c r="F36" s="366">
        <f>F28/686/12*1000</f>
        <v>9472.7891156462592</v>
      </c>
      <c r="G36" s="366"/>
      <c r="H36" s="373">
        <v>8359</v>
      </c>
      <c r="I36" s="373"/>
      <c r="J36" s="373">
        <v>6887</v>
      </c>
      <c r="K36" s="373"/>
      <c r="L36" s="373">
        <f t="shared" si="2"/>
        <v>-1472</v>
      </c>
      <c r="M36" s="373"/>
      <c r="N36" s="373">
        <f t="shared" si="3"/>
        <v>82.390238066754392</v>
      </c>
      <c r="O36" s="373"/>
      <c r="P36" s="375"/>
    </row>
    <row r="37" spans="1:16" s="105" customFormat="1" ht="13.5" customHeight="1" x14ac:dyDescent="0.25">
      <c r="A37" s="108"/>
      <c r="B37" s="108"/>
      <c r="C37" s="108"/>
      <c r="D37" s="109"/>
      <c r="E37" s="109"/>
      <c r="F37" s="109"/>
      <c r="G37" s="109"/>
      <c r="H37" s="109"/>
      <c r="I37" s="109"/>
      <c r="J37" s="109"/>
      <c r="K37" s="109"/>
      <c r="L37" s="109"/>
      <c r="M37" s="109"/>
      <c r="N37" s="110"/>
      <c r="O37" s="110"/>
      <c r="P37" s="375"/>
    </row>
    <row r="38" spans="1:16" ht="22.5" customHeight="1" x14ac:dyDescent="0.25">
      <c r="A38" s="380" t="s">
        <v>489</v>
      </c>
      <c r="B38" s="380"/>
      <c r="C38" s="380"/>
      <c r="D38" s="380"/>
      <c r="E38" s="380"/>
      <c r="F38" s="380"/>
      <c r="G38" s="380"/>
      <c r="H38" s="380"/>
      <c r="I38" s="380"/>
      <c r="J38" s="380"/>
      <c r="K38" s="380"/>
      <c r="L38" s="380"/>
      <c r="M38" s="380"/>
      <c r="N38" s="380"/>
      <c r="O38" s="380"/>
      <c r="P38" s="375"/>
    </row>
    <row r="39" spans="1:16" ht="11.25" customHeight="1" x14ac:dyDescent="0.25">
      <c r="A39" s="111"/>
      <c r="B39" s="111"/>
      <c r="C39" s="111"/>
      <c r="D39" s="111"/>
      <c r="E39" s="111"/>
      <c r="F39" s="111"/>
      <c r="G39" s="111"/>
      <c r="H39" s="111"/>
      <c r="I39" s="111"/>
      <c r="P39" s="375"/>
    </row>
    <row r="40" spans="1:16" ht="30.75" customHeight="1" x14ac:dyDescent="0.25">
      <c r="A40" s="370" t="s">
        <v>490</v>
      </c>
      <c r="B40" s="370"/>
      <c r="C40" s="370"/>
      <c r="D40" s="370"/>
      <c r="E40" s="370"/>
      <c r="F40" s="370"/>
      <c r="G40" s="370"/>
      <c r="H40" s="370"/>
      <c r="I40" s="370"/>
      <c r="J40" s="370"/>
      <c r="K40" s="370"/>
      <c r="L40" s="370"/>
      <c r="M40" s="370"/>
      <c r="N40" s="370"/>
      <c r="O40" s="370"/>
      <c r="P40" s="375"/>
    </row>
    <row r="41" spans="1:16" ht="12.75" customHeight="1" x14ac:dyDescent="0.25">
      <c r="P41" s="375"/>
    </row>
    <row r="42" spans="1:16" ht="24.95" customHeight="1" x14ac:dyDescent="0.25">
      <c r="A42" s="112" t="s">
        <v>491</v>
      </c>
      <c r="B42" s="381" t="s">
        <v>492</v>
      </c>
      <c r="C42" s="381"/>
      <c r="D42" s="381"/>
      <c r="E42" s="381"/>
      <c r="F42" s="368" t="s">
        <v>493</v>
      </c>
      <c r="G42" s="368"/>
      <c r="H42" s="368"/>
      <c r="I42" s="368"/>
      <c r="J42" s="368"/>
      <c r="K42" s="368"/>
      <c r="L42" s="368"/>
      <c r="M42" s="368"/>
      <c r="N42" s="368"/>
      <c r="O42" s="368"/>
      <c r="P42" s="375"/>
    </row>
    <row r="43" spans="1:16" ht="17.25" customHeight="1" x14ac:dyDescent="0.25">
      <c r="A43" s="112">
        <v>1</v>
      </c>
      <c r="B43" s="381">
        <v>2</v>
      </c>
      <c r="C43" s="381"/>
      <c r="D43" s="381"/>
      <c r="E43" s="381"/>
      <c r="F43" s="368">
        <v>3</v>
      </c>
      <c r="G43" s="368"/>
      <c r="H43" s="368"/>
      <c r="I43" s="368"/>
      <c r="J43" s="368"/>
      <c r="K43" s="368"/>
      <c r="L43" s="368"/>
      <c r="M43" s="368"/>
      <c r="N43" s="368"/>
      <c r="O43" s="368"/>
      <c r="P43" s="375"/>
    </row>
    <row r="44" spans="1:16" ht="20.100000000000001" customHeight="1" x14ac:dyDescent="0.25">
      <c r="A44" s="113"/>
      <c r="B44" s="377"/>
      <c r="C44" s="377"/>
      <c r="D44" s="377"/>
      <c r="E44" s="377"/>
      <c r="F44" s="372"/>
      <c r="G44" s="372"/>
      <c r="H44" s="372"/>
      <c r="I44" s="372"/>
      <c r="J44" s="372"/>
      <c r="K44" s="372"/>
      <c r="L44" s="372"/>
      <c r="M44" s="372"/>
      <c r="N44" s="372"/>
      <c r="O44" s="372"/>
      <c r="P44" s="375"/>
    </row>
    <row r="45" spans="1:16" ht="20.100000000000001" customHeight="1" x14ac:dyDescent="0.25">
      <c r="A45" s="113"/>
      <c r="B45" s="377"/>
      <c r="C45" s="377"/>
      <c r="D45" s="377"/>
      <c r="E45" s="377"/>
      <c r="F45" s="372"/>
      <c r="G45" s="372"/>
      <c r="H45" s="372"/>
      <c r="I45" s="372"/>
      <c r="J45" s="372"/>
      <c r="K45" s="372"/>
      <c r="L45" s="372"/>
      <c r="M45" s="372"/>
      <c r="N45" s="372"/>
      <c r="O45" s="372"/>
      <c r="P45" s="375"/>
    </row>
    <row r="46" spans="1:16" ht="20.100000000000001" customHeight="1" x14ac:dyDescent="0.25">
      <c r="A46" s="113"/>
      <c r="B46" s="377"/>
      <c r="C46" s="377"/>
      <c r="D46" s="377"/>
      <c r="E46" s="377"/>
      <c r="F46" s="372"/>
      <c r="G46" s="372"/>
      <c r="H46" s="372"/>
      <c r="I46" s="372"/>
      <c r="J46" s="372"/>
      <c r="K46" s="372"/>
      <c r="L46" s="372"/>
      <c r="M46" s="372"/>
      <c r="N46" s="372"/>
      <c r="O46" s="372"/>
      <c r="P46" s="375"/>
    </row>
    <row r="47" spans="1:16" ht="20.100000000000001" customHeight="1" x14ac:dyDescent="0.25">
      <c r="A47" s="113"/>
      <c r="B47" s="377"/>
      <c r="C47" s="377"/>
      <c r="D47" s="377"/>
      <c r="E47" s="377"/>
      <c r="F47" s="372"/>
      <c r="G47" s="372"/>
      <c r="H47" s="372"/>
      <c r="I47" s="372"/>
      <c r="J47" s="372"/>
      <c r="K47" s="372"/>
      <c r="L47" s="372"/>
      <c r="M47" s="372"/>
      <c r="N47" s="372"/>
      <c r="O47" s="372"/>
      <c r="P47" s="375"/>
    </row>
    <row r="48" spans="1:16" ht="20.100000000000001" customHeight="1" x14ac:dyDescent="0.25">
      <c r="A48" s="113"/>
      <c r="B48" s="377"/>
      <c r="C48" s="377"/>
      <c r="D48" s="377"/>
      <c r="E48" s="377"/>
      <c r="F48" s="372"/>
      <c r="G48" s="372"/>
      <c r="H48" s="372"/>
      <c r="I48" s="372"/>
      <c r="J48" s="372"/>
      <c r="K48" s="372"/>
      <c r="L48" s="372"/>
      <c r="M48" s="372"/>
      <c r="N48" s="372"/>
      <c r="O48" s="372"/>
      <c r="P48" s="375"/>
    </row>
    <row r="49" spans="1:16" ht="20.100000000000001" hidden="1" customHeight="1" outlineLevel="1" x14ac:dyDescent="0.25">
      <c r="A49" s="114"/>
      <c r="B49" s="115"/>
      <c r="C49" s="115"/>
      <c r="D49" s="115"/>
      <c r="E49" s="115"/>
      <c r="F49" s="116"/>
      <c r="G49" s="116"/>
      <c r="H49" s="116"/>
      <c r="I49" s="116"/>
      <c r="J49" s="116"/>
      <c r="K49" s="116"/>
      <c r="L49" s="116"/>
      <c r="M49" s="378" t="s">
        <v>461</v>
      </c>
      <c r="N49" s="378"/>
      <c r="O49" s="378"/>
      <c r="P49" s="117"/>
    </row>
    <row r="50" spans="1:16" ht="20.100000000000001" hidden="1" customHeight="1" outlineLevel="1" x14ac:dyDescent="0.25">
      <c r="A50" s="114"/>
      <c r="B50" s="115"/>
      <c r="C50" s="115"/>
      <c r="D50" s="115"/>
      <c r="E50" s="115"/>
      <c r="F50" s="116"/>
      <c r="G50" s="116"/>
      <c r="H50" s="116"/>
      <c r="I50" s="116"/>
      <c r="J50" s="116"/>
      <c r="K50" s="116"/>
      <c r="L50" s="116"/>
      <c r="M50" s="379" t="s">
        <v>494</v>
      </c>
      <c r="N50" s="379"/>
      <c r="O50" s="379"/>
      <c r="P50" s="117"/>
    </row>
    <row r="51" spans="1:16" collapsed="1" x14ac:dyDescent="0.25">
      <c r="A51" s="370" t="s">
        <v>495</v>
      </c>
      <c r="B51" s="370"/>
      <c r="C51" s="370"/>
      <c r="D51" s="370"/>
      <c r="E51" s="370"/>
      <c r="F51" s="370"/>
      <c r="G51" s="370"/>
      <c r="H51" s="370"/>
      <c r="I51" s="370"/>
      <c r="J51" s="370"/>
      <c r="P51" s="375"/>
    </row>
    <row r="52" spans="1:16" x14ac:dyDescent="0.25">
      <c r="A52" s="118"/>
      <c r="P52" s="375"/>
    </row>
    <row r="53" spans="1:16" ht="52.5" customHeight="1" x14ac:dyDescent="0.25">
      <c r="A53" s="369" t="s">
        <v>432</v>
      </c>
      <c r="B53" s="369"/>
      <c r="C53" s="369"/>
      <c r="D53" s="369" t="s">
        <v>496</v>
      </c>
      <c r="E53" s="369"/>
      <c r="F53" s="369"/>
      <c r="G53" s="369" t="s">
        <v>497</v>
      </c>
      <c r="H53" s="369"/>
      <c r="I53" s="369"/>
      <c r="J53" s="369" t="s">
        <v>473</v>
      </c>
      <c r="K53" s="369"/>
      <c r="L53" s="369"/>
      <c r="M53" s="369" t="s">
        <v>474</v>
      </c>
      <c r="N53" s="369"/>
      <c r="O53" s="369" t="s">
        <v>498</v>
      </c>
      <c r="P53" s="375"/>
    </row>
    <row r="54" spans="1:16" ht="146.25" customHeight="1" x14ac:dyDescent="0.25">
      <c r="A54" s="369"/>
      <c r="B54" s="369"/>
      <c r="C54" s="369"/>
      <c r="D54" s="104" t="s">
        <v>499</v>
      </c>
      <c r="E54" s="104" t="s">
        <v>500</v>
      </c>
      <c r="F54" s="104" t="s">
        <v>501</v>
      </c>
      <c r="G54" s="104" t="s">
        <v>499</v>
      </c>
      <c r="H54" s="104" t="s">
        <v>502</v>
      </c>
      <c r="I54" s="104" t="s">
        <v>501</v>
      </c>
      <c r="J54" s="104" t="s">
        <v>499</v>
      </c>
      <c r="K54" s="104" t="s">
        <v>502</v>
      </c>
      <c r="L54" s="104" t="s">
        <v>501</v>
      </c>
      <c r="M54" s="104" t="s">
        <v>503</v>
      </c>
      <c r="N54" s="104" t="s">
        <v>504</v>
      </c>
      <c r="O54" s="369"/>
      <c r="P54" s="375"/>
    </row>
    <row r="55" spans="1:16" ht="18.75" customHeight="1" x14ac:dyDescent="0.25">
      <c r="A55" s="369">
        <v>1</v>
      </c>
      <c r="B55" s="369"/>
      <c r="C55" s="369"/>
      <c r="D55" s="104">
        <v>4</v>
      </c>
      <c r="E55" s="104">
        <v>5</v>
      </c>
      <c r="F55" s="104">
        <v>6</v>
      </c>
      <c r="G55" s="104">
        <v>7</v>
      </c>
      <c r="H55" s="119">
        <v>8</v>
      </c>
      <c r="I55" s="119">
        <v>9</v>
      </c>
      <c r="J55" s="119">
        <v>10</v>
      </c>
      <c r="K55" s="119">
        <v>11</v>
      </c>
      <c r="L55" s="119">
        <v>12</v>
      </c>
      <c r="M55" s="119">
        <v>13</v>
      </c>
      <c r="N55" s="119">
        <v>14</v>
      </c>
      <c r="O55" s="119">
        <v>15</v>
      </c>
      <c r="P55" s="375"/>
    </row>
    <row r="56" spans="1:16" ht="18.75" customHeight="1" x14ac:dyDescent="0.25">
      <c r="A56" s="367" t="s">
        <v>505</v>
      </c>
      <c r="B56" s="367"/>
      <c r="C56" s="367"/>
      <c r="D56" s="120">
        <v>112102</v>
      </c>
      <c r="E56" s="121">
        <v>12220</v>
      </c>
      <c r="F56" s="122">
        <f t="shared" ref="F56:F57" si="6">D56/E56</f>
        <v>9.1736497545008184</v>
      </c>
      <c r="G56" s="123">
        <v>37926</v>
      </c>
      <c r="H56" s="119">
        <v>5729</v>
      </c>
      <c r="I56" s="124">
        <f t="shared" ref="I56:I59" si="7">G56/H56</f>
        <v>6.6200034910106478</v>
      </c>
      <c r="J56" s="125">
        <f t="shared" ref="J56:L59" si="8">G56-D56</f>
        <v>-74176</v>
      </c>
      <c r="K56" s="119">
        <f t="shared" si="8"/>
        <v>-6491</v>
      </c>
      <c r="L56" s="125">
        <f t="shared" si="8"/>
        <v>-2.5536462634901707</v>
      </c>
      <c r="M56" s="125">
        <f t="shared" ref="M56:N57" si="9">G56/D56*100</f>
        <v>33.831688997520118</v>
      </c>
      <c r="N56" s="125">
        <f t="shared" si="9"/>
        <v>46.882160392798689</v>
      </c>
      <c r="O56" s="119"/>
      <c r="P56" s="375"/>
    </row>
    <row r="57" spans="1:16" ht="18.75" customHeight="1" x14ac:dyDescent="0.25">
      <c r="A57" s="367" t="s">
        <v>506</v>
      </c>
      <c r="B57" s="367"/>
      <c r="C57" s="367"/>
      <c r="D57" s="120">
        <v>104830</v>
      </c>
      <c r="E57" s="121">
        <v>11120</v>
      </c>
      <c r="F57" s="122">
        <f t="shared" si="6"/>
        <v>9.4271582733812949</v>
      </c>
      <c r="G57" s="123">
        <v>14688</v>
      </c>
      <c r="H57" s="119">
        <v>2628</v>
      </c>
      <c r="I57" s="124">
        <f t="shared" si="7"/>
        <v>5.5890410958904111</v>
      </c>
      <c r="J57" s="125">
        <f t="shared" si="8"/>
        <v>-90142</v>
      </c>
      <c r="K57" s="119">
        <f t="shared" si="8"/>
        <v>-8492</v>
      </c>
      <c r="L57" s="125">
        <f t="shared" si="8"/>
        <v>-3.8381171774908838</v>
      </c>
      <c r="M57" s="125">
        <f t="shared" si="9"/>
        <v>14.011256319755795</v>
      </c>
      <c r="N57" s="125">
        <f t="shared" si="9"/>
        <v>23.633093525179856</v>
      </c>
      <c r="O57" s="119"/>
      <c r="P57" s="375"/>
    </row>
    <row r="58" spans="1:16" ht="20.100000000000001" customHeight="1" x14ac:dyDescent="0.25">
      <c r="A58" s="367" t="s">
        <v>507</v>
      </c>
      <c r="B58" s="367"/>
      <c r="C58" s="367"/>
      <c r="D58" s="123"/>
      <c r="E58" s="121"/>
      <c r="F58" s="122"/>
      <c r="G58" s="123">
        <v>46214</v>
      </c>
      <c r="H58" s="119">
        <v>6758</v>
      </c>
      <c r="I58" s="124">
        <f t="shared" si="7"/>
        <v>6.8384137318733353</v>
      </c>
      <c r="J58" s="125">
        <f t="shared" si="8"/>
        <v>46214</v>
      </c>
      <c r="K58" s="119">
        <f t="shared" si="8"/>
        <v>6758</v>
      </c>
      <c r="L58" s="125">
        <f t="shared" si="8"/>
        <v>6.8384137318733353</v>
      </c>
      <c r="M58" s="125"/>
      <c r="N58" s="125"/>
      <c r="O58" s="126"/>
      <c r="P58" s="375"/>
    </row>
    <row r="59" spans="1:16" ht="20.100000000000001" customHeight="1" x14ac:dyDescent="0.25">
      <c r="A59" s="367" t="s">
        <v>508</v>
      </c>
      <c r="B59" s="367"/>
      <c r="C59" s="367"/>
      <c r="D59" s="123"/>
      <c r="E59" s="121"/>
      <c r="F59" s="122"/>
      <c r="G59" s="123">
        <v>50144</v>
      </c>
      <c r="H59" s="119">
        <v>8764</v>
      </c>
      <c r="I59" s="124">
        <f t="shared" si="7"/>
        <v>5.7215883158375167</v>
      </c>
      <c r="J59" s="125">
        <f t="shared" si="8"/>
        <v>50144</v>
      </c>
      <c r="K59" s="119">
        <f t="shared" si="8"/>
        <v>8764</v>
      </c>
      <c r="L59" s="125">
        <f t="shared" si="8"/>
        <v>5.7215883158375167</v>
      </c>
      <c r="M59" s="125"/>
      <c r="N59" s="125"/>
      <c r="O59" s="126"/>
      <c r="P59" s="375"/>
    </row>
    <row r="60" spans="1:16" ht="24.95" customHeight="1" x14ac:dyDescent="0.25">
      <c r="A60" s="376" t="s">
        <v>509</v>
      </c>
      <c r="B60" s="376"/>
      <c r="C60" s="376"/>
      <c r="D60" s="123"/>
      <c r="E60" s="120"/>
      <c r="F60" s="122"/>
      <c r="G60" s="123"/>
      <c r="H60" s="119"/>
      <c r="I60" s="124"/>
      <c r="J60" s="125"/>
      <c r="K60" s="119"/>
      <c r="L60" s="125"/>
      <c r="M60" s="125"/>
      <c r="N60" s="125"/>
      <c r="O60" s="127"/>
      <c r="P60" s="375"/>
    </row>
    <row r="61" spans="1:16" ht="24.95" customHeight="1" x14ac:dyDescent="0.25">
      <c r="A61" s="376" t="s">
        <v>510</v>
      </c>
      <c r="B61" s="376"/>
      <c r="C61" s="376"/>
      <c r="D61" s="123">
        <f>D56+D57+D58+D59</f>
        <v>216932</v>
      </c>
      <c r="E61" s="120"/>
      <c r="F61" s="120"/>
      <c r="G61" s="123">
        <f>G56+G57+G58+G59</f>
        <v>148972</v>
      </c>
      <c r="H61" s="120">
        <f>H56+H57+H58+H59</f>
        <v>23879</v>
      </c>
      <c r="I61" s="128">
        <f>G61/H61</f>
        <v>6.2386197076929522</v>
      </c>
      <c r="J61" s="125">
        <f t="shared" ref="J61:J63" si="10">G61-D61</f>
        <v>-67960</v>
      </c>
      <c r="K61" s="119">
        <f>H61-E61</f>
        <v>23879</v>
      </c>
      <c r="L61" s="125">
        <f>I61-F61</f>
        <v>6.2386197076929522</v>
      </c>
      <c r="M61" s="125">
        <f t="shared" ref="M61:M63" si="11">G61/D61*100</f>
        <v>68.67221064665425</v>
      </c>
      <c r="N61" s="125"/>
      <c r="O61" s="127"/>
      <c r="P61" s="375"/>
    </row>
    <row r="62" spans="1:16" ht="24.95" customHeight="1" x14ac:dyDescent="0.25">
      <c r="A62" s="376" t="s">
        <v>511</v>
      </c>
      <c r="B62" s="376"/>
      <c r="C62" s="376"/>
      <c r="D62" s="123">
        <v>8700</v>
      </c>
      <c r="E62" s="120"/>
      <c r="F62" s="120"/>
      <c r="G62" s="123">
        <v>9262</v>
      </c>
      <c r="H62" s="120"/>
      <c r="I62" s="128"/>
      <c r="J62" s="125">
        <f t="shared" si="10"/>
        <v>562</v>
      </c>
      <c r="K62" s="119"/>
      <c r="L62" s="119"/>
      <c r="M62" s="125">
        <f t="shared" si="11"/>
        <v>106.45977011494251</v>
      </c>
      <c r="N62" s="128"/>
      <c r="O62" s="127"/>
      <c r="P62" s="375"/>
    </row>
    <row r="63" spans="1:16" ht="24.95" customHeight="1" x14ac:dyDescent="0.25">
      <c r="A63" s="376" t="s">
        <v>512</v>
      </c>
      <c r="B63" s="376"/>
      <c r="C63" s="376"/>
      <c r="D63" s="123">
        <f>D61+D62</f>
        <v>225632</v>
      </c>
      <c r="E63" s="120"/>
      <c r="F63" s="120"/>
      <c r="G63" s="123">
        <f>G61+G62</f>
        <v>158234</v>
      </c>
      <c r="H63" s="120"/>
      <c r="I63" s="128"/>
      <c r="J63" s="125">
        <f t="shared" si="10"/>
        <v>-67398</v>
      </c>
      <c r="K63" s="119"/>
      <c r="L63" s="119"/>
      <c r="M63" s="125">
        <f t="shared" si="11"/>
        <v>70.129236987661329</v>
      </c>
      <c r="N63" s="128"/>
      <c r="O63" s="127"/>
      <c r="P63" s="375"/>
    </row>
    <row r="64" spans="1:16" x14ac:dyDescent="0.25">
      <c r="A64" s="129"/>
      <c r="B64" s="130"/>
      <c r="C64" s="130"/>
      <c r="D64" s="130"/>
      <c r="E64" s="130"/>
      <c r="F64" s="131"/>
      <c r="G64" s="131"/>
      <c r="H64" s="131"/>
      <c r="I64" s="103"/>
      <c r="J64" s="103"/>
      <c r="K64" s="103"/>
      <c r="L64" s="103"/>
      <c r="M64" s="103"/>
      <c r="N64" s="103"/>
      <c r="O64" s="103"/>
      <c r="P64" s="375"/>
    </row>
    <row r="65" spans="1:16" x14ac:dyDescent="0.25">
      <c r="A65" s="370" t="s">
        <v>513</v>
      </c>
      <c r="B65" s="370"/>
      <c r="C65" s="370"/>
      <c r="D65" s="370"/>
      <c r="E65" s="370"/>
      <c r="F65" s="370"/>
      <c r="G65" s="370"/>
      <c r="H65" s="370"/>
      <c r="I65" s="370"/>
      <c r="J65" s="370"/>
      <c r="K65" s="370"/>
      <c r="L65" s="370"/>
      <c r="M65" s="370"/>
      <c r="N65" s="370"/>
      <c r="O65" s="370"/>
      <c r="P65" s="375"/>
    </row>
    <row r="66" spans="1:16" x14ac:dyDescent="0.25">
      <c r="A66" s="118"/>
      <c r="P66" s="375"/>
    </row>
    <row r="67" spans="1:16" ht="56.25" customHeight="1" x14ac:dyDescent="0.25">
      <c r="A67" s="104" t="s">
        <v>514</v>
      </c>
      <c r="B67" s="369" t="s">
        <v>515</v>
      </c>
      <c r="C67" s="369"/>
      <c r="D67" s="369" t="s">
        <v>516</v>
      </c>
      <c r="E67" s="369"/>
      <c r="F67" s="369" t="s">
        <v>517</v>
      </c>
      <c r="G67" s="369"/>
      <c r="H67" s="369" t="s">
        <v>518</v>
      </c>
      <c r="I67" s="369"/>
      <c r="J67" s="369"/>
      <c r="K67" s="369" t="s">
        <v>519</v>
      </c>
      <c r="L67" s="369"/>
      <c r="M67" s="369" t="s">
        <v>520</v>
      </c>
      <c r="N67" s="369"/>
      <c r="O67" s="369"/>
      <c r="P67" s="375"/>
    </row>
    <row r="68" spans="1:16" x14ac:dyDescent="0.25">
      <c r="A68" s="119">
        <v>1</v>
      </c>
      <c r="B68" s="368">
        <v>2</v>
      </c>
      <c r="C68" s="368"/>
      <c r="D68" s="368">
        <v>3</v>
      </c>
      <c r="E68" s="368"/>
      <c r="F68" s="368">
        <v>4</v>
      </c>
      <c r="G68" s="368"/>
      <c r="H68" s="368">
        <v>5</v>
      </c>
      <c r="I68" s="368"/>
      <c r="J68" s="368"/>
      <c r="K68" s="368">
        <v>6</v>
      </c>
      <c r="L68" s="368"/>
      <c r="M68" s="368">
        <v>7</v>
      </c>
      <c r="N68" s="368"/>
      <c r="O68" s="368"/>
      <c r="P68" s="375"/>
    </row>
    <row r="69" spans="1:16" ht="18.75" customHeight="1" x14ac:dyDescent="0.25">
      <c r="A69" s="132"/>
      <c r="B69" s="372"/>
      <c r="C69" s="372"/>
      <c r="D69" s="366"/>
      <c r="E69" s="366"/>
      <c r="F69" s="373" t="s">
        <v>521</v>
      </c>
      <c r="G69" s="373"/>
      <c r="H69" s="371"/>
      <c r="I69" s="371"/>
      <c r="J69" s="371"/>
      <c r="K69" s="366"/>
      <c r="L69" s="366"/>
      <c r="M69" s="366"/>
      <c r="N69" s="366"/>
      <c r="O69" s="366"/>
      <c r="P69" s="375"/>
    </row>
    <row r="70" spans="1:16" ht="18.75" customHeight="1" x14ac:dyDescent="0.25">
      <c r="A70" s="132"/>
      <c r="B70" s="372"/>
      <c r="C70" s="372"/>
      <c r="D70" s="366"/>
      <c r="E70" s="366"/>
      <c r="F70" s="373"/>
      <c r="G70" s="373"/>
      <c r="H70" s="371"/>
      <c r="I70" s="371"/>
      <c r="J70" s="371"/>
      <c r="K70" s="366"/>
      <c r="L70" s="366"/>
      <c r="M70" s="366"/>
      <c r="N70" s="366"/>
      <c r="O70" s="366"/>
      <c r="P70" s="375"/>
    </row>
    <row r="71" spans="1:16" ht="18.75" customHeight="1" x14ac:dyDescent="0.25">
      <c r="A71" s="132"/>
      <c r="B71" s="374"/>
      <c r="C71" s="374"/>
      <c r="D71" s="366"/>
      <c r="E71" s="366"/>
      <c r="F71" s="373"/>
      <c r="G71" s="373"/>
      <c r="H71" s="371"/>
      <c r="I71" s="371"/>
      <c r="J71" s="371"/>
      <c r="K71" s="366"/>
      <c r="L71" s="366"/>
      <c r="M71" s="366"/>
      <c r="N71" s="366"/>
      <c r="O71" s="366"/>
      <c r="P71" s="375"/>
    </row>
    <row r="72" spans="1:16" ht="18.75" customHeight="1" x14ac:dyDescent="0.25">
      <c r="A72" s="132"/>
      <c r="B72" s="372"/>
      <c r="C72" s="372"/>
      <c r="D72" s="366"/>
      <c r="E72" s="366"/>
      <c r="F72" s="373"/>
      <c r="G72" s="373"/>
      <c r="H72" s="371"/>
      <c r="I72" s="371"/>
      <c r="J72" s="371"/>
      <c r="K72" s="366"/>
      <c r="L72" s="366"/>
      <c r="M72" s="366"/>
      <c r="N72" s="366"/>
      <c r="O72" s="366"/>
      <c r="P72" s="375"/>
    </row>
    <row r="73" spans="1:16" ht="18.75" customHeight="1" x14ac:dyDescent="0.25">
      <c r="A73" s="133" t="s">
        <v>296</v>
      </c>
      <c r="B73" s="368" t="s">
        <v>522</v>
      </c>
      <c r="C73" s="368"/>
      <c r="D73" s="368" t="s">
        <v>522</v>
      </c>
      <c r="E73" s="368"/>
      <c r="F73" s="368" t="s">
        <v>522</v>
      </c>
      <c r="G73" s="368"/>
      <c r="H73" s="371"/>
      <c r="I73" s="371"/>
      <c r="J73" s="371"/>
      <c r="K73" s="366"/>
      <c r="L73" s="366"/>
      <c r="M73" s="366"/>
      <c r="N73" s="366"/>
      <c r="O73" s="366"/>
      <c r="P73" s="375"/>
    </row>
    <row r="74" spans="1:16" ht="12" customHeight="1" x14ac:dyDescent="0.25">
      <c r="A74" s="131"/>
      <c r="B74" s="134"/>
      <c r="C74" s="134"/>
      <c r="D74" s="134"/>
      <c r="E74" s="134"/>
      <c r="F74" s="134"/>
      <c r="G74" s="134"/>
      <c r="H74" s="134"/>
      <c r="I74" s="134"/>
      <c r="J74" s="134"/>
      <c r="K74" s="105"/>
      <c r="L74" s="105"/>
      <c r="M74" s="105"/>
      <c r="N74" s="105"/>
      <c r="O74" s="105"/>
      <c r="P74" s="375"/>
    </row>
    <row r="75" spans="1:16" x14ac:dyDescent="0.25">
      <c r="A75" s="370" t="s">
        <v>523</v>
      </c>
      <c r="B75" s="370"/>
      <c r="C75" s="370"/>
      <c r="D75" s="370"/>
      <c r="E75" s="370"/>
      <c r="F75" s="370"/>
      <c r="G75" s="370"/>
      <c r="H75" s="370"/>
      <c r="I75" s="370"/>
      <c r="J75" s="370"/>
      <c r="K75" s="370"/>
      <c r="L75" s="370"/>
      <c r="M75" s="370"/>
      <c r="N75" s="370"/>
      <c r="O75" s="370"/>
      <c r="P75" s="375"/>
    </row>
    <row r="76" spans="1:16" ht="9" customHeight="1" x14ac:dyDescent="0.25">
      <c r="A76" s="103"/>
      <c r="B76" s="135"/>
      <c r="C76" s="103"/>
      <c r="D76" s="103"/>
      <c r="E76" s="103"/>
      <c r="F76" s="103"/>
      <c r="G76" s="103"/>
      <c r="H76" s="103"/>
      <c r="I76" s="136"/>
      <c r="P76" s="375"/>
    </row>
    <row r="77" spans="1:16" ht="42.75" customHeight="1" x14ac:dyDescent="0.25">
      <c r="A77" s="369" t="s">
        <v>524</v>
      </c>
      <c r="B77" s="369"/>
      <c r="C77" s="369"/>
      <c r="D77" s="369" t="s">
        <v>525</v>
      </c>
      <c r="E77" s="369"/>
      <c r="F77" s="369" t="s">
        <v>526</v>
      </c>
      <c r="G77" s="369"/>
      <c r="H77" s="369"/>
      <c r="I77" s="369"/>
      <c r="J77" s="369" t="s">
        <v>527</v>
      </c>
      <c r="K77" s="369"/>
      <c r="L77" s="369"/>
      <c r="M77" s="369"/>
      <c r="N77" s="369" t="s">
        <v>528</v>
      </c>
      <c r="O77" s="369"/>
      <c r="P77" s="375"/>
    </row>
    <row r="78" spans="1:16" ht="21.75" customHeight="1" x14ac:dyDescent="0.25">
      <c r="A78" s="369"/>
      <c r="B78" s="369"/>
      <c r="C78" s="369"/>
      <c r="D78" s="369"/>
      <c r="E78" s="369"/>
      <c r="F78" s="368" t="s">
        <v>529</v>
      </c>
      <c r="G78" s="368"/>
      <c r="H78" s="369" t="s">
        <v>530</v>
      </c>
      <c r="I78" s="369"/>
      <c r="J78" s="368" t="s">
        <v>529</v>
      </c>
      <c r="K78" s="368"/>
      <c r="L78" s="369" t="s">
        <v>530</v>
      </c>
      <c r="M78" s="369"/>
      <c r="N78" s="369"/>
      <c r="O78" s="369"/>
      <c r="P78" s="375"/>
    </row>
    <row r="79" spans="1:16" ht="18.75" customHeight="1" x14ac:dyDescent="0.25">
      <c r="A79" s="369">
        <v>1</v>
      </c>
      <c r="B79" s="369"/>
      <c r="C79" s="369"/>
      <c r="D79" s="369">
        <v>2</v>
      </c>
      <c r="E79" s="369"/>
      <c r="F79" s="369">
        <v>3</v>
      </c>
      <c r="G79" s="369"/>
      <c r="H79" s="368">
        <v>4</v>
      </c>
      <c r="I79" s="368"/>
      <c r="J79" s="368">
        <v>5</v>
      </c>
      <c r="K79" s="368"/>
      <c r="L79" s="368">
        <v>6</v>
      </c>
      <c r="M79" s="368"/>
      <c r="N79" s="368">
        <v>7</v>
      </c>
      <c r="O79" s="368"/>
      <c r="P79" s="375"/>
    </row>
    <row r="80" spans="1:16" ht="20.100000000000001" customHeight="1" x14ac:dyDescent="0.25">
      <c r="A80" s="367" t="s">
        <v>531</v>
      </c>
      <c r="B80" s="367"/>
      <c r="C80" s="367"/>
      <c r="D80" s="366"/>
      <c r="E80" s="366"/>
      <c r="F80" s="366"/>
      <c r="G80" s="366"/>
      <c r="H80" s="366"/>
      <c r="I80" s="366"/>
      <c r="J80" s="366"/>
      <c r="K80" s="366"/>
      <c r="L80" s="366"/>
      <c r="M80" s="366"/>
      <c r="N80" s="366"/>
      <c r="O80" s="366"/>
      <c r="P80" s="375"/>
    </row>
    <row r="81" spans="1:16" ht="20.100000000000001" customHeight="1" x14ac:dyDescent="0.25">
      <c r="A81" s="367" t="s">
        <v>532</v>
      </c>
      <c r="B81" s="367"/>
      <c r="C81" s="367"/>
      <c r="D81" s="366"/>
      <c r="E81" s="366"/>
      <c r="F81" s="366"/>
      <c r="G81" s="366"/>
      <c r="H81" s="366"/>
      <c r="I81" s="366"/>
      <c r="J81" s="366"/>
      <c r="K81" s="366"/>
      <c r="L81" s="366"/>
      <c r="M81" s="366"/>
      <c r="N81" s="366"/>
      <c r="O81" s="366"/>
      <c r="P81" s="375"/>
    </row>
    <row r="82" spans="1:16" ht="20.100000000000001" customHeight="1" x14ac:dyDescent="0.25">
      <c r="A82" s="367"/>
      <c r="B82" s="367"/>
      <c r="C82" s="367"/>
      <c r="D82" s="366"/>
      <c r="E82" s="366"/>
      <c r="F82" s="366"/>
      <c r="G82" s="366"/>
      <c r="H82" s="366"/>
      <c r="I82" s="366"/>
      <c r="J82" s="366"/>
      <c r="K82" s="366"/>
      <c r="L82" s="366"/>
      <c r="M82" s="366"/>
      <c r="N82" s="366"/>
      <c r="O82" s="366"/>
      <c r="P82" s="375"/>
    </row>
    <row r="83" spans="1:16" ht="20.100000000000001" customHeight="1" x14ac:dyDescent="0.25">
      <c r="A83" s="367" t="s">
        <v>533</v>
      </c>
      <c r="B83" s="367"/>
      <c r="C83" s="367"/>
      <c r="D83" s="366"/>
      <c r="E83" s="366"/>
      <c r="F83" s="366"/>
      <c r="G83" s="366"/>
      <c r="H83" s="366"/>
      <c r="I83" s="366"/>
      <c r="J83" s="366"/>
      <c r="K83" s="366"/>
      <c r="L83" s="366"/>
      <c r="M83" s="366"/>
      <c r="N83" s="366"/>
      <c r="O83" s="366"/>
      <c r="P83" s="375"/>
    </row>
    <row r="84" spans="1:16" ht="20.100000000000001" customHeight="1" x14ac:dyDescent="0.25">
      <c r="A84" s="367" t="s">
        <v>534</v>
      </c>
      <c r="B84" s="367"/>
      <c r="C84" s="367"/>
      <c r="D84" s="366"/>
      <c r="E84" s="366"/>
      <c r="F84" s="366"/>
      <c r="G84" s="366"/>
      <c r="H84" s="366"/>
      <c r="I84" s="366"/>
      <c r="J84" s="366"/>
      <c r="K84" s="366"/>
      <c r="L84" s="366"/>
      <c r="M84" s="366"/>
      <c r="N84" s="366"/>
      <c r="O84" s="366"/>
      <c r="P84" s="375"/>
    </row>
    <row r="85" spans="1:16" ht="20.100000000000001" customHeight="1" x14ac:dyDescent="0.25">
      <c r="A85" s="367"/>
      <c r="B85" s="367"/>
      <c r="C85" s="367"/>
      <c r="D85" s="366"/>
      <c r="E85" s="366"/>
      <c r="F85" s="366"/>
      <c r="G85" s="366"/>
      <c r="H85" s="366"/>
      <c r="I85" s="366"/>
      <c r="J85" s="366"/>
      <c r="K85" s="366"/>
      <c r="L85" s="366"/>
      <c r="M85" s="366"/>
      <c r="N85" s="366"/>
      <c r="O85" s="366"/>
      <c r="P85" s="375"/>
    </row>
    <row r="86" spans="1:16" ht="20.100000000000001" customHeight="1" x14ac:dyDescent="0.25">
      <c r="A86" s="367" t="s">
        <v>535</v>
      </c>
      <c r="B86" s="367"/>
      <c r="C86" s="367"/>
      <c r="D86" s="366"/>
      <c r="E86" s="366"/>
      <c r="F86" s="366"/>
      <c r="G86" s="366"/>
      <c r="H86" s="366"/>
      <c r="I86" s="366"/>
      <c r="J86" s="366"/>
      <c r="K86" s="366"/>
      <c r="L86" s="366"/>
      <c r="M86" s="366"/>
      <c r="N86" s="366"/>
      <c r="O86" s="366"/>
      <c r="P86" s="375"/>
    </row>
    <row r="87" spans="1:16" ht="20.100000000000001" customHeight="1" x14ac:dyDescent="0.25">
      <c r="A87" s="367" t="s">
        <v>532</v>
      </c>
      <c r="B87" s="367"/>
      <c r="C87" s="367"/>
      <c r="D87" s="366"/>
      <c r="E87" s="366"/>
      <c r="F87" s="366"/>
      <c r="G87" s="366"/>
      <c r="H87" s="366"/>
      <c r="I87" s="366"/>
      <c r="J87" s="366"/>
      <c r="K87" s="366"/>
      <c r="L87" s="366"/>
      <c r="M87" s="366"/>
      <c r="N87" s="366"/>
      <c r="O87" s="366"/>
      <c r="P87" s="375"/>
    </row>
    <row r="88" spans="1:16" ht="24.95" customHeight="1" x14ac:dyDescent="0.25">
      <c r="A88" s="367" t="s">
        <v>296</v>
      </c>
      <c r="B88" s="367"/>
      <c r="C88" s="367"/>
      <c r="D88" s="366"/>
      <c r="E88" s="366"/>
      <c r="F88" s="366"/>
      <c r="G88" s="366"/>
      <c r="H88" s="366"/>
      <c r="I88" s="366"/>
      <c r="J88" s="366"/>
      <c r="K88" s="366"/>
      <c r="L88" s="366"/>
      <c r="M88" s="366"/>
      <c r="N88" s="366"/>
      <c r="O88" s="366"/>
      <c r="P88" s="375"/>
    </row>
  </sheetData>
  <sheetProtection selectLockedCells="1" selectUnlockedCells="1"/>
  <mergeCells count="342">
    <mergeCell ref="P4:P48"/>
    <mergeCell ref="A5:O5"/>
    <mergeCell ref="A6:O6"/>
    <mergeCell ref="A7:O7"/>
    <mergeCell ref="A8:O8"/>
    <mergeCell ref="A10:O10"/>
    <mergeCell ref="B12:C12"/>
    <mergeCell ref="D12:E12"/>
    <mergeCell ref="F12:G12"/>
    <mergeCell ref="H12:I12"/>
    <mergeCell ref="J12:K12"/>
    <mergeCell ref="L12:M12"/>
    <mergeCell ref="N12:O12"/>
    <mergeCell ref="N15:O15"/>
    <mergeCell ref="B16:C16"/>
    <mergeCell ref="D16:E16"/>
    <mergeCell ref="F16:G16"/>
    <mergeCell ref="H16:I16"/>
    <mergeCell ref="J16:K16"/>
    <mergeCell ref="L16:M16"/>
    <mergeCell ref="N16:O16"/>
    <mergeCell ref="B15:C15"/>
    <mergeCell ref="D15:E15"/>
    <mergeCell ref="F15:G15"/>
    <mergeCell ref="N1:O1"/>
    <mergeCell ref="N2:O2"/>
    <mergeCell ref="A4:O4"/>
    <mergeCell ref="N13:O13"/>
    <mergeCell ref="B14:C14"/>
    <mergeCell ref="D14:E14"/>
    <mergeCell ref="F14:G14"/>
    <mergeCell ref="H14:I14"/>
    <mergeCell ref="J14:K14"/>
    <mergeCell ref="L14:M14"/>
    <mergeCell ref="N14:O14"/>
    <mergeCell ref="B13:C13"/>
    <mergeCell ref="D13:E13"/>
    <mergeCell ref="F13:G13"/>
    <mergeCell ref="H13:I13"/>
    <mergeCell ref="J13:K13"/>
    <mergeCell ref="L13:M13"/>
    <mergeCell ref="H15:I15"/>
    <mergeCell ref="J15:K15"/>
    <mergeCell ref="L15:M15"/>
    <mergeCell ref="N17:O17"/>
    <mergeCell ref="B18:C18"/>
    <mergeCell ref="D18:E18"/>
    <mergeCell ref="F18:G18"/>
    <mergeCell ref="H18:I18"/>
    <mergeCell ref="J18:K18"/>
    <mergeCell ref="L18:M18"/>
    <mergeCell ref="N18:O18"/>
    <mergeCell ref="B17:C17"/>
    <mergeCell ref="D17:E17"/>
    <mergeCell ref="F17:G17"/>
    <mergeCell ref="H17:I17"/>
    <mergeCell ref="J17:K17"/>
    <mergeCell ref="L17:M17"/>
    <mergeCell ref="N19:O19"/>
    <mergeCell ref="B20:C20"/>
    <mergeCell ref="D20:E20"/>
    <mergeCell ref="F20:G20"/>
    <mergeCell ref="H20:I20"/>
    <mergeCell ref="J20:K20"/>
    <mergeCell ref="L20:M20"/>
    <mergeCell ref="N20:O20"/>
    <mergeCell ref="B19:C19"/>
    <mergeCell ref="D19:E19"/>
    <mergeCell ref="F19:G19"/>
    <mergeCell ref="H19:I19"/>
    <mergeCell ref="J19:K19"/>
    <mergeCell ref="L19:M19"/>
    <mergeCell ref="N21:O21"/>
    <mergeCell ref="B22:C22"/>
    <mergeCell ref="D22:E22"/>
    <mergeCell ref="F22:G22"/>
    <mergeCell ref="H22:I22"/>
    <mergeCell ref="J22:K22"/>
    <mergeCell ref="L22:M22"/>
    <mergeCell ref="N22:O22"/>
    <mergeCell ref="B21:C21"/>
    <mergeCell ref="D21:E21"/>
    <mergeCell ref="F21:G21"/>
    <mergeCell ref="H21:I21"/>
    <mergeCell ref="J21:K21"/>
    <mergeCell ref="L21:M21"/>
    <mergeCell ref="N23:O23"/>
    <mergeCell ref="B24:C24"/>
    <mergeCell ref="D24:E24"/>
    <mergeCell ref="F24:G24"/>
    <mergeCell ref="H24:I24"/>
    <mergeCell ref="J24:K24"/>
    <mergeCell ref="L24:M24"/>
    <mergeCell ref="N24:O24"/>
    <mergeCell ref="B23:C23"/>
    <mergeCell ref="D23:E23"/>
    <mergeCell ref="F23:G23"/>
    <mergeCell ref="H23:I23"/>
    <mergeCell ref="J23:K23"/>
    <mergeCell ref="L23:M23"/>
    <mergeCell ref="N25:O25"/>
    <mergeCell ref="B26:C26"/>
    <mergeCell ref="D26:E26"/>
    <mergeCell ref="F26:G26"/>
    <mergeCell ref="H26:I26"/>
    <mergeCell ref="J26:K26"/>
    <mergeCell ref="L26:M26"/>
    <mergeCell ref="N26:O26"/>
    <mergeCell ref="B25:C25"/>
    <mergeCell ref="D25:E25"/>
    <mergeCell ref="F25:G25"/>
    <mergeCell ref="H25:I25"/>
    <mergeCell ref="J25:K25"/>
    <mergeCell ref="L25:M25"/>
    <mergeCell ref="N27:O27"/>
    <mergeCell ref="B28:C28"/>
    <mergeCell ref="D28:E28"/>
    <mergeCell ref="F28:G28"/>
    <mergeCell ref="H28:I28"/>
    <mergeCell ref="J28:K28"/>
    <mergeCell ref="L28:M28"/>
    <mergeCell ref="N28:O28"/>
    <mergeCell ref="B27:C27"/>
    <mergeCell ref="D27:E27"/>
    <mergeCell ref="F27:G27"/>
    <mergeCell ref="H27:I27"/>
    <mergeCell ref="J27:K27"/>
    <mergeCell ref="L27:M27"/>
    <mergeCell ref="N29:O29"/>
    <mergeCell ref="B30:C30"/>
    <mergeCell ref="D30:E30"/>
    <mergeCell ref="F30:G30"/>
    <mergeCell ref="H30:I30"/>
    <mergeCell ref="J30:K30"/>
    <mergeCell ref="L30:M30"/>
    <mergeCell ref="N30:O30"/>
    <mergeCell ref="B29:C29"/>
    <mergeCell ref="D29:E29"/>
    <mergeCell ref="F29:G29"/>
    <mergeCell ref="H29:I29"/>
    <mergeCell ref="J29:K29"/>
    <mergeCell ref="L29:M29"/>
    <mergeCell ref="N31:O31"/>
    <mergeCell ref="B32:C32"/>
    <mergeCell ref="D32:E32"/>
    <mergeCell ref="F32:G32"/>
    <mergeCell ref="H32:I32"/>
    <mergeCell ref="J32:K32"/>
    <mergeCell ref="L32:M32"/>
    <mergeCell ref="N32:O32"/>
    <mergeCell ref="B31:C31"/>
    <mergeCell ref="D31:E31"/>
    <mergeCell ref="F31:G31"/>
    <mergeCell ref="H31:I31"/>
    <mergeCell ref="J31:K31"/>
    <mergeCell ref="L31:M31"/>
    <mergeCell ref="N33:O33"/>
    <mergeCell ref="B34:C34"/>
    <mergeCell ref="D34:E34"/>
    <mergeCell ref="F34:G34"/>
    <mergeCell ref="H34:I34"/>
    <mergeCell ref="J34:K34"/>
    <mergeCell ref="L34:M34"/>
    <mergeCell ref="N34:O34"/>
    <mergeCell ref="B33:C33"/>
    <mergeCell ref="D33:E33"/>
    <mergeCell ref="F33:G33"/>
    <mergeCell ref="H33:I33"/>
    <mergeCell ref="J33:K33"/>
    <mergeCell ref="L33:M33"/>
    <mergeCell ref="A38:O38"/>
    <mergeCell ref="A40:O40"/>
    <mergeCell ref="B42:E42"/>
    <mergeCell ref="F42:O42"/>
    <mergeCell ref="B43:E43"/>
    <mergeCell ref="F43:O43"/>
    <mergeCell ref="N35:O35"/>
    <mergeCell ref="B36:C36"/>
    <mergeCell ref="D36:E36"/>
    <mergeCell ref="F36:G36"/>
    <mergeCell ref="H36:I36"/>
    <mergeCell ref="J36:K36"/>
    <mergeCell ref="L36:M36"/>
    <mergeCell ref="N36:O36"/>
    <mergeCell ref="B35:C35"/>
    <mergeCell ref="D35:E35"/>
    <mergeCell ref="F35:G35"/>
    <mergeCell ref="H35:I35"/>
    <mergeCell ref="J35:K35"/>
    <mergeCell ref="L35:M35"/>
    <mergeCell ref="B47:E47"/>
    <mergeCell ref="F47:O47"/>
    <mergeCell ref="B48:E48"/>
    <mergeCell ref="F48:O48"/>
    <mergeCell ref="M49:O49"/>
    <mergeCell ref="M50:O50"/>
    <mergeCell ref="B44:E44"/>
    <mergeCell ref="F44:O44"/>
    <mergeCell ref="B45:E45"/>
    <mergeCell ref="F45:O45"/>
    <mergeCell ref="B46:E46"/>
    <mergeCell ref="F46:O46"/>
    <mergeCell ref="A51:J51"/>
    <mergeCell ref="P51:P88"/>
    <mergeCell ref="A53:C54"/>
    <mergeCell ref="D53:F53"/>
    <mergeCell ref="G53:I53"/>
    <mergeCell ref="J53:L53"/>
    <mergeCell ref="M53:N53"/>
    <mergeCell ref="O53:O54"/>
    <mergeCell ref="A55:C55"/>
    <mergeCell ref="A56:C56"/>
    <mergeCell ref="A63:C63"/>
    <mergeCell ref="A65:O65"/>
    <mergeCell ref="B67:C67"/>
    <mergeCell ref="D67:E67"/>
    <mergeCell ref="F67:G67"/>
    <mergeCell ref="H67:J67"/>
    <mergeCell ref="K67:L67"/>
    <mergeCell ref="M67:O67"/>
    <mergeCell ref="A57:C57"/>
    <mergeCell ref="A58:C58"/>
    <mergeCell ref="A59:C59"/>
    <mergeCell ref="A60:C60"/>
    <mergeCell ref="A61:C61"/>
    <mergeCell ref="A62:C62"/>
    <mergeCell ref="B69:C69"/>
    <mergeCell ref="D69:E69"/>
    <mergeCell ref="F69:G69"/>
    <mergeCell ref="H69:J69"/>
    <mergeCell ref="K69:L69"/>
    <mergeCell ref="M69:O69"/>
    <mergeCell ref="B68:C68"/>
    <mergeCell ref="D68:E68"/>
    <mergeCell ref="F68:G68"/>
    <mergeCell ref="H68:J68"/>
    <mergeCell ref="K68:L68"/>
    <mergeCell ref="M68:O68"/>
    <mergeCell ref="B71:C71"/>
    <mergeCell ref="D71:E71"/>
    <mergeCell ref="F71:G71"/>
    <mergeCell ref="H71:J71"/>
    <mergeCell ref="K71:L71"/>
    <mergeCell ref="M71:O71"/>
    <mergeCell ref="B70:C70"/>
    <mergeCell ref="D70:E70"/>
    <mergeCell ref="F70:G70"/>
    <mergeCell ref="H70:J70"/>
    <mergeCell ref="K70:L70"/>
    <mergeCell ref="M70:O70"/>
    <mergeCell ref="B73:C73"/>
    <mergeCell ref="D73:E73"/>
    <mergeCell ref="F73:G73"/>
    <mergeCell ref="H73:J73"/>
    <mergeCell ref="K73:L73"/>
    <mergeCell ref="M73:O73"/>
    <mergeCell ref="B72:C72"/>
    <mergeCell ref="D72:E72"/>
    <mergeCell ref="F72:G72"/>
    <mergeCell ref="H72:J72"/>
    <mergeCell ref="K72:L72"/>
    <mergeCell ref="M72:O72"/>
    <mergeCell ref="A75:O75"/>
    <mergeCell ref="A77:C78"/>
    <mergeCell ref="D77:E78"/>
    <mergeCell ref="F77:I77"/>
    <mergeCell ref="J77:M77"/>
    <mergeCell ref="N77:O78"/>
    <mergeCell ref="F78:G78"/>
    <mergeCell ref="H78:I78"/>
    <mergeCell ref="J78:K78"/>
    <mergeCell ref="L78:M78"/>
    <mergeCell ref="N79:O79"/>
    <mergeCell ref="A80:C80"/>
    <mergeCell ref="D80:E80"/>
    <mergeCell ref="F80:G80"/>
    <mergeCell ref="H80:I80"/>
    <mergeCell ref="J80:K80"/>
    <mergeCell ref="L80:M80"/>
    <mergeCell ref="N80:O80"/>
    <mergeCell ref="A79:C79"/>
    <mergeCell ref="D79:E79"/>
    <mergeCell ref="F79:G79"/>
    <mergeCell ref="H79:I79"/>
    <mergeCell ref="J79:K79"/>
    <mergeCell ref="L79:M79"/>
    <mergeCell ref="N81:O81"/>
    <mergeCell ref="A82:C82"/>
    <mergeCell ref="D82:E82"/>
    <mergeCell ref="F82:G82"/>
    <mergeCell ref="H82:I82"/>
    <mergeCell ref="J82:K82"/>
    <mergeCell ref="L82:M82"/>
    <mergeCell ref="N82:O82"/>
    <mergeCell ref="A81:C81"/>
    <mergeCell ref="D81:E81"/>
    <mergeCell ref="F81:G81"/>
    <mergeCell ref="H81:I81"/>
    <mergeCell ref="J81:K81"/>
    <mergeCell ref="L81:M81"/>
    <mergeCell ref="N83:O83"/>
    <mergeCell ref="A84:C84"/>
    <mergeCell ref="D84:E84"/>
    <mergeCell ref="F84:G84"/>
    <mergeCell ref="H84:I84"/>
    <mergeCell ref="J84:K84"/>
    <mergeCell ref="L84:M84"/>
    <mergeCell ref="N84:O84"/>
    <mergeCell ref="A83:C83"/>
    <mergeCell ref="D83:E83"/>
    <mergeCell ref="F83:G83"/>
    <mergeCell ref="H83:I83"/>
    <mergeCell ref="J83:K83"/>
    <mergeCell ref="L83:M83"/>
    <mergeCell ref="N85:O85"/>
    <mergeCell ref="A86:C86"/>
    <mergeCell ref="D86:E86"/>
    <mergeCell ref="F86:G86"/>
    <mergeCell ref="H86:I86"/>
    <mergeCell ref="J86:K86"/>
    <mergeCell ref="L86:M86"/>
    <mergeCell ref="N86:O86"/>
    <mergeCell ref="A85:C85"/>
    <mergeCell ref="D85:E85"/>
    <mergeCell ref="F85:G85"/>
    <mergeCell ref="H85:I85"/>
    <mergeCell ref="J85:K85"/>
    <mergeCell ref="L85:M85"/>
    <mergeCell ref="N87:O87"/>
    <mergeCell ref="A88:C88"/>
    <mergeCell ref="D88:E88"/>
    <mergeCell ref="F88:G88"/>
    <mergeCell ref="H88:I88"/>
    <mergeCell ref="J88:K88"/>
    <mergeCell ref="L88:M88"/>
    <mergeCell ref="N88:O88"/>
    <mergeCell ref="A87:C87"/>
    <mergeCell ref="D87:E87"/>
    <mergeCell ref="F87:G87"/>
    <mergeCell ref="H87:I87"/>
    <mergeCell ref="J87:K87"/>
    <mergeCell ref="L87:M87"/>
  </mergeCells>
  <pageMargins left="0.64444444444444449" right="9.375E-2" top="0.78749999999999998" bottom="0.26250000000000001" header="0.31527777777777777" footer="0.51180555555555551"/>
  <pageSetup paperSize="9" scale="50" firstPageNumber="0" orientation="landscape" horizontalDpi="300" verticalDpi="300" r:id="rId1"/>
  <headerFooter alignWithMargins="0">
    <oddHeader xml:space="preserve">&amp;R&amp;"Times New Roman,Обычный"&amp;14Таблиця 6  </oddHeader>
  </headerFooter>
  <rowBreaks count="1" manualBreakCount="1">
    <brk id="5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9"/>
  <sheetViews>
    <sheetView topLeftCell="A86" zoomScale="71" zoomScaleNormal="71" workbookViewId="0">
      <selection activeCell="B44" sqref="B44:F44"/>
    </sheetView>
  </sheetViews>
  <sheetFormatPr defaultColWidth="7.875" defaultRowHeight="18.75" x14ac:dyDescent="0.25"/>
  <cols>
    <col min="1" max="1" width="2.875" style="99" customWidth="1"/>
    <col min="2" max="2" width="15.875" style="99" customWidth="1"/>
    <col min="3" max="3" width="5.75" style="99" customWidth="1"/>
    <col min="4" max="4" width="4.375" style="99" customWidth="1"/>
    <col min="5" max="5" width="5" style="99" customWidth="1"/>
    <col min="6" max="6" width="5.375" style="99" customWidth="1"/>
    <col min="7" max="7" width="11.25" style="99" customWidth="1"/>
    <col min="8" max="8" width="10.625" style="99" customWidth="1"/>
    <col min="9" max="9" width="9.875" style="99" customWidth="1"/>
    <col min="10" max="10" width="10" style="99" customWidth="1"/>
    <col min="11" max="11" width="10.125" style="99" customWidth="1"/>
    <col min="12" max="12" width="5" style="99" customWidth="1"/>
    <col min="13" max="13" width="5.625" style="99" customWidth="1"/>
    <col min="14" max="14" width="5.5" style="99" customWidth="1"/>
    <col min="15" max="15" width="2.875" style="99" customWidth="1"/>
    <col min="16" max="16" width="8" style="99" customWidth="1"/>
    <col min="17" max="17" width="4" style="99" customWidth="1"/>
    <col min="18" max="18" width="5.25" style="99" customWidth="1"/>
    <col min="19" max="20" width="5.375" style="99" customWidth="1"/>
    <col min="21" max="21" width="8.375" style="99" customWidth="1"/>
    <col min="22" max="22" width="6.875" style="99" customWidth="1"/>
    <col min="23" max="23" width="12.125" style="99" customWidth="1"/>
    <col min="24" max="24" width="5.625" style="99" customWidth="1"/>
    <col min="25" max="25" width="5.5" style="99" customWidth="1"/>
    <col min="26" max="26" width="4.625" style="99" customWidth="1"/>
    <col min="27" max="27" width="6.125" style="99" customWidth="1"/>
    <col min="28" max="29" width="6.375" style="99" customWidth="1"/>
    <col min="30" max="31" width="5" style="99" customWidth="1"/>
    <col min="32" max="33" width="7.875" style="99" customWidth="1"/>
    <col min="34" max="34" width="11.125" style="99" customWidth="1"/>
    <col min="35" max="256" width="7.875" style="99"/>
    <col min="257" max="257" width="2.875" style="99" customWidth="1"/>
    <col min="258" max="258" width="15.875" style="99" customWidth="1"/>
    <col min="259" max="259" width="5.75" style="99" customWidth="1"/>
    <col min="260" max="260" width="4.375" style="99" customWidth="1"/>
    <col min="261" max="261" width="5" style="99" customWidth="1"/>
    <col min="262" max="262" width="5.375" style="99" customWidth="1"/>
    <col min="263" max="263" width="11.25" style="99" customWidth="1"/>
    <col min="264" max="264" width="10.625" style="99" customWidth="1"/>
    <col min="265" max="265" width="9.875" style="99" customWidth="1"/>
    <col min="266" max="266" width="10" style="99" customWidth="1"/>
    <col min="267" max="267" width="10.125" style="99" customWidth="1"/>
    <col min="268" max="268" width="5" style="99" customWidth="1"/>
    <col min="269" max="269" width="5.625" style="99" customWidth="1"/>
    <col min="270" max="270" width="5.5" style="99" customWidth="1"/>
    <col min="271" max="271" width="2.875" style="99" customWidth="1"/>
    <col min="272" max="272" width="8" style="99" customWidth="1"/>
    <col min="273" max="273" width="4" style="99" customWidth="1"/>
    <col min="274" max="274" width="5.25" style="99" customWidth="1"/>
    <col min="275" max="276" width="5.375" style="99" customWidth="1"/>
    <col min="277" max="277" width="8.375" style="99" customWidth="1"/>
    <col min="278" max="278" width="6.875" style="99" customWidth="1"/>
    <col min="279" max="279" width="12.125" style="99" customWidth="1"/>
    <col min="280" max="280" width="5.625" style="99" customWidth="1"/>
    <col min="281" max="281" width="5.5" style="99" customWidth="1"/>
    <col min="282" max="282" width="4.625" style="99" customWidth="1"/>
    <col min="283" max="283" width="6.125" style="99" customWidth="1"/>
    <col min="284" max="285" width="6.375" style="99" customWidth="1"/>
    <col min="286" max="287" width="5" style="99" customWidth="1"/>
    <col min="288" max="289" width="7.875" style="99" customWidth="1"/>
    <col min="290" max="290" width="11.125" style="99" customWidth="1"/>
    <col min="291" max="512" width="7.875" style="99"/>
    <col min="513" max="513" width="2.875" style="99" customWidth="1"/>
    <col min="514" max="514" width="15.875" style="99" customWidth="1"/>
    <col min="515" max="515" width="5.75" style="99" customWidth="1"/>
    <col min="516" max="516" width="4.375" style="99" customWidth="1"/>
    <col min="517" max="517" width="5" style="99" customWidth="1"/>
    <col min="518" max="518" width="5.375" style="99" customWidth="1"/>
    <col min="519" max="519" width="11.25" style="99" customWidth="1"/>
    <col min="520" max="520" width="10.625" style="99" customWidth="1"/>
    <col min="521" max="521" width="9.875" style="99" customWidth="1"/>
    <col min="522" max="522" width="10" style="99" customWidth="1"/>
    <col min="523" max="523" width="10.125" style="99" customWidth="1"/>
    <col min="524" max="524" width="5" style="99" customWidth="1"/>
    <col min="525" max="525" width="5.625" style="99" customWidth="1"/>
    <col min="526" max="526" width="5.5" style="99" customWidth="1"/>
    <col min="527" max="527" width="2.875" style="99" customWidth="1"/>
    <col min="528" max="528" width="8" style="99" customWidth="1"/>
    <col min="529" max="529" width="4" style="99" customWidth="1"/>
    <col min="530" max="530" width="5.25" style="99" customWidth="1"/>
    <col min="531" max="532" width="5.375" style="99" customWidth="1"/>
    <col min="533" max="533" width="8.375" style="99" customWidth="1"/>
    <col min="534" max="534" width="6.875" style="99" customWidth="1"/>
    <col min="535" max="535" width="12.125" style="99" customWidth="1"/>
    <col min="536" max="536" width="5.625" style="99" customWidth="1"/>
    <col min="537" max="537" width="5.5" style="99" customWidth="1"/>
    <col min="538" max="538" width="4.625" style="99" customWidth="1"/>
    <col min="539" max="539" width="6.125" style="99" customWidth="1"/>
    <col min="540" max="541" width="6.375" style="99" customWidth="1"/>
    <col min="542" max="543" width="5" style="99" customWidth="1"/>
    <col min="544" max="545" width="7.875" style="99" customWidth="1"/>
    <col min="546" max="546" width="11.125" style="99" customWidth="1"/>
    <col min="547" max="768" width="7.875" style="99"/>
    <col min="769" max="769" width="2.875" style="99" customWidth="1"/>
    <col min="770" max="770" width="15.875" style="99" customWidth="1"/>
    <col min="771" max="771" width="5.75" style="99" customWidth="1"/>
    <col min="772" max="772" width="4.375" style="99" customWidth="1"/>
    <col min="773" max="773" width="5" style="99" customWidth="1"/>
    <col min="774" max="774" width="5.375" style="99" customWidth="1"/>
    <col min="775" max="775" width="11.25" style="99" customWidth="1"/>
    <col min="776" max="776" width="10.625" style="99" customWidth="1"/>
    <col min="777" max="777" width="9.875" style="99" customWidth="1"/>
    <col min="778" max="778" width="10" style="99" customWidth="1"/>
    <col min="779" max="779" width="10.125" style="99" customWidth="1"/>
    <col min="780" max="780" width="5" style="99" customWidth="1"/>
    <col min="781" max="781" width="5.625" style="99" customWidth="1"/>
    <col min="782" max="782" width="5.5" style="99" customWidth="1"/>
    <col min="783" max="783" width="2.875" style="99" customWidth="1"/>
    <col min="784" max="784" width="8" style="99" customWidth="1"/>
    <col min="785" max="785" width="4" style="99" customWidth="1"/>
    <col min="786" max="786" width="5.25" style="99" customWidth="1"/>
    <col min="787" max="788" width="5.375" style="99" customWidth="1"/>
    <col min="789" max="789" width="8.375" style="99" customWidth="1"/>
    <col min="790" max="790" width="6.875" style="99" customWidth="1"/>
    <col min="791" max="791" width="12.125" style="99" customWidth="1"/>
    <col min="792" max="792" width="5.625" style="99" customWidth="1"/>
    <col min="793" max="793" width="5.5" style="99" customWidth="1"/>
    <col min="794" max="794" width="4.625" style="99" customWidth="1"/>
    <col min="795" max="795" width="6.125" style="99" customWidth="1"/>
    <col min="796" max="797" width="6.375" style="99" customWidth="1"/>
    <col min="798" max="799" width="5" style="99" customWidth="1"/>
    <col min="800" max="801" width="7.875" style="99" customWidth="1"/>
    <col min="802" max="802" width="11.125" style="99" customWidth="1"/>
    <col min="803" max="1024" width="7.875" style="99"/>
    <col min="1025" max="1025" width="2.875" style="99" customWidth="1"/>
    <col min="1026" max="1026" width="15.875" style="99" customWidth="1"/>
    <col min="1027" max="1027" width="5.75" style="99" customWidth="1"/>
    <col min="1028" max="1028" width="4.375" style="99" customWidth="1"/>
    <col min="1029" max="1029" width="5" style="99" customWidth="1"/>
    <col min="1030" max="1030" width="5.375" style="99" customWidth="1"/>
    <col min="1031" max="1031" width="11.25" style="99" customWidth="1"/>
    <col min="1032" max="1032" width="10.625" style="99" customWidth="1"/>
    <col min="1033" max="1033" width="9.875" style="99" customWidth="1"/>
    <col min="1034" max="1034" width="10" style="99" customWidth="1"/>
    <col min="1035" max="1035" width="10.125" style="99" customWidth="1"/>
    <col min="1036" max="1036" width="5" style="99" customWidth="1"/>
    <col min="1037" max="1037" width="5.625" style="99" customWidth="1"/>
    <col min="1038" max="1038" width="5.5" style="99" customWidth="1"/>
    <col min="1039" max="1039" width="2.875" style="99" customWidth="1"/>
    <col min="1040" max="1040" width="8" style="99" customWidth="1"/>
    <col min="1041" max="1041" width="4" style="99" customWidth="1"/>
    <col min="1042" max="1042" width="5.25" style="99" customWidth="1"/>
    <col min="1043" max="1044" width="5.375" style="99" customWidth="1"/>
    <col min="1045" max="1045" width="8.375" style="99" customWidth="1"/>
    <col min="1046" max="1046" width="6.875" style="99" customWidth="1"/>
    <col min="1047" max="1047" width="12.125" style="99" customWidth="1"/>
    <col min="1048" max="1048" width="5.625" style="99" customWidth="1"/>
    <col min="1049" max="1049" width="5.5" style="99" customWidth="1"/>
    <col min="1050" max="1050" width="4.625" style="99" customWidth="1"/>
    <col min="1051" max="1051" width="6.125" style="99" customWidth="1"/>
    <col min="1052" max="1053" width="6.375" style="99" customWidth="1"/>
    <col min="1054" max="1055" width="5" style="99" customWidth="1"/>
    <col min="1056" max="1057" width="7.875" style="99" customWidth="1"/>
    <col min="1058" max="1058" width="11.125" style="99" customWidth="1"/>
    <col min="1059" max="1280" width="7.875" style="99"/>
    <col min="1281" max="1281" width="2.875" style="99" customWidth="1"/>
    <col min="1282" max="1282" width="15.875" style="99" customWidth="1"/>
    <col min="1283" max="1283" width="5.75" style="99" customWidth="1"/>
    <col min="1284" max="1284" width="4.375" style="99" customWidth="1"/>
    <col min="1285" max="1285" width="5" style="99" customWidth="1"/>
    <col min="1286" max="1286" width="5.375" style="99" customWidth="1"/>
    <col min="1287" max="1287" width="11.25" style="99" customWidth="1"/>
    <col min="1288" max="1288" width="10.625" style="99" customWidth="1"/>
    <col min="1289" max="1289" width="9.875" style="99" customWidth="1"/>
    <col min="1290" max="1290" width="10" style="99" customWidth="1"/>
    <col min="1291" max="1291" width="10.125" style="99" customWidth="1"/>
    <col min="1292" max="1292" width="5" style="99" customWidth="1"/>
    <col min="1293" max="1293" width="5.625" style="99" customWidth="1"/>
    <col min="1294" max="1294" width="5.5" style="99" customWidth="1"/>
    <col min="1295" max="1295" width="2.875" style="99" customWidth="1"/>
    <col min="1296" max="1296" width="8" style="99" customWidth="1"/>
    <col min="1297" max="1297" width="4" style="99" customWidth="1"/>
    <col min="1298" max="1298" width="5.25" style="99" customWidth="1"/>
    <col min="1299" max="1300" width="5.375" style="99" customWidth="1"/>
    <col min="1301" max="1301" width="8.375" style="99" customWidth="1"/>
    <col min="1302" max="1302" width="6.875" style="99" customWidth="1"/>
    <col min="1303" max="1303" width="12.125" style="99" customWidth="1"/>
    <col min="1304" max="1304" width="5.625" style="99" customWidth="1"/>
    <col min="1305" max="1305" width="5.5" style="99" customWidth="1"/>
    <col min="1306" max="1306" width="4.625" style="99" customWidth="1"/>
    <col min="1307" max="1307" width="6.125" style="99" customWidth="1"/>
    <col min="1308" max="1309" width="6.375" style="99" customWidth="1"/>
    <col min="1310" max="1311" width="5" style="99" customWidth="1"/>
    <col min="1312" max="1313" width="7.875" style="99" customWidth="1"/>
    <col min="1314" max="1314" width="11.125" style="99" customWidth="1"/>
    <col min="1315" max="1536" width="7.875" style="99"/>
    <col min="1537" max="1537" width="2.875" style="99" customWidth="1"/>
    <col min="1538" max="1538" width="15.875" style="99" customWidth="1"/>
    <col min="1539" max="1539" width="5.75" style="99" customWidth="1"/>
    <col min="1540" max="1540" width="4.375" style="99" customWidth="1"/>
    <col min="1541" max="1541" width="5" style="99" customWidth="1"/>
    <col min="1542" max="1542" width="5.375" style="99" customWidth="1"/>
    <col min="1543" max="1543" width="11.25" style="99" customWidth="1"/>
    <col min="1544" max="1544" width="10.625" style="99" customWidth="1"/>
    <col min="1545" max="1545" width="9.875" style="99" customWidth="1"/>
    <col min="1546" max="1546" width="10" style="99" customWidth="1"/>
    <col min="1547" max="1547" width="10.125" style="99" customWidth="1"/>
    <col min="1548" max="1548" width="5" style="99" customWidth="1"/>
    <col min="1549" max="1549" width="5.625" style="99" customWidth="1"/>
    <col min="1550" max="1550" width="5.5" style="99" customWidth="1"/>
    <col min="1551" max="1551" width="2.875" style="99" customWidth="1"/>
    <col min="1552" max="1552" width="8" style="99" customWidth="1"/>
    <col min="1553" max="1553" width="4" style="99" customWidth="1"/>
    <col min="1554" max="1554" width="5.25" style="99" customWidth="1"/>
    <col min="1555" max="1556" width="5.375" style="99" customWidth="1"/>
    <col min="1557" max="1557" width="8.375" style="99" customWidth="1"/>
    <col min="1558" max="1558" width="6.875" style="99" customWidth="1"/>
    <col min="1559" max="1559" width="12.125" style="99" customWidth="1"/>
    <col min="1560" max="1560" width="5.625" style="99" customWidth="1"/>
    <col min="1561" max="1561" width="5.5" style="99" customWidth="1"/>
    <col min="1562" max="1562" width="4.625" style="99" customWidth="1"/>
    <col min="1563" max="1563" width="6.125" style="99" customWidth="1"/>
    <col min="1564" max="1565" width="6.375" style="99" customWidth="1"/>
    <col min="1566" max="1567" width="5" style="99" customWidth="1"/>
    <col min="1568" max="1569" width="7.875" style="99" customWidth="1"/>
    <col min="1570" max="1570" width="11.125" style="99" customWidth="1"/>
    <col min="1571" max="1792" width="7.875" style="99"/>
    <col min="1793" max="1793" width="2.875" style="99" customWidth="1"/>
    <col min="1794" max="1794" width="15.875" style="99" customWidth="1"/>
    <col min="1795" max="1795" width="5.75" style="99" customWidth="1"/>
    <col min="1796" max="1796" width="4.375" style="99" customWidth="1"/>
    <col min="1797" max="1797" width="5" style="99" customWidth="1"/>
    <col min="1798" max="1798" width="5.375" style="99" customWidth="1"/>
    <col min="1799" max="1799" width="11.25" style="99" customWidth="1"/>
    <col min="1800" max="1800" width="10.625" style="99" customWidth="1"/>
    <col min="1801" max="1801" width="9.875" style="99" customWidth="1"/>
    <col min="1802" max="1802" width="10" style="99" customWidth="1"/>
    <col min="1803" max="1803" width="10.125" style="99" customWidth="1"/>
    <col min="1804" max="1804" width="5" style="99" customWidth="1"/>
    <col min="1805" max="1805" width="5.625" style="99" customWidth="1"/>
    <col min="1806" max="1806" width="5.5" style="99" customWidth="1"/>
    <col min="1807" max="1807" width="2.875" style="99" customWidth="1"/>
    <col min="1808" max="1808" width="8" style="99" customWidth="1"/>
    <col min="1809" max="1809" width="4" style="99" customWidth="1"/>
    <col min="1810" max="1810" width="5.25" style="99" customWidth="1"/>
    <col min="1811" max="1812" width="5.375" style="99" customWidth="1"/>
    <col min="1813" max="1813" width="8.375" style="99" customWidth="1"/>
    <col min="1814" max="1814" width="6.875" style="99" customWidth="1"/>
    <col min="1815" max="1815" width="12.125" style="99" customWidth="1"/>
    <col min="1816" max="1816" width="5.625" style="99" customWidth="1"/>
    <col min="1817" max="1817" width="5.5" style="99" customWidth="1"/>
    <col min="1818" max="1818" width="4.625" style="99" customWidth="1"/>
    <col min="1819" max="1819" width="6.125" style="99" customWidth="1"/>
    <col min="1820" max="1821" width="6.375" style="99" customWidth="1"/>
    <col min="1822" max="1823" width="5" style="99" customWidth="1"/>
    <col min="1824" max="1825" width="7.875" style="99" customWidth="1"/>
    <col min="1826" max="1826" width="11.125" style="99" customWidth="1"/>
    <col min="1827" max="2048" width="7.875" style="99"/>
    <col min="2049" max="2049" width="2.875" style="99" customWidth="1"/>
    <col min="2050" max="2050" width="15.875" style="99" customWidth="1"/>
    <col min="2051" max="2051" width="5.75" style="99" customWidth="1"/>
    <col min="2052" max="2052" width="4.375" style="99" customWidth="1"/>
    <col min="2053" max="2053" width="5" style="99" customWidth="1"/>
    <col min="2054" max="2054" width="5.375" style="99" customWidth="1"/>
    <col min="2055" max="2055" width="11.25" style="99" customWidth="1"/>
    <col min="2056" max="2056" width="10.625" style="99" customWidth="1"/>
    <col min="2057" max="2057" width="9.875" style="99" customWidth="1"/>
    <col min="2058" max="2058" width="10" style="99" customWidth="1"/>
    <col min="2059" max="2059" width="10.125" style="99" customWidth="1"/>
    <col min="2060" max="2060" width="5" style="99" customWidth="1"/>
    <col min="2061" max="2061" width="5.625" style="99" customWidth="1"/>
    <col min="2062" max="2062" width="5.5" style="99" customWidth="1"/>
    <col min="2063" max="2063" width="2.875" style="99" customWidth="1"/>
    <col min="2064" max="2064" width="8" style="99" customWidth="1"/>
    <col min="2065" max="2065" width="4" style="99" customWidth="1"/>
    <col min="2066" max="2066" width="5.25" style="99" customWidth="1"/>
    <col min="2067" max="2068" width="5.375" style="99" customWidth="1"/>
    <col min="2069" max="2069" width="8.375" style="99" customWidth="1"/>
    <col min="2070" max="2070" width="6.875" style="99" customWidth="1"/>
    <col min="2071" max="2071" width="12.125" style="99" customWidth="1"/>
    <col min="2072" max="2072" width="5.625" style="99" customWidth="1"/>
    <col min="2073" max="2073" width="5.5" style="99" customWidth="1"/>
    <col min="2074" max="2074" width="4.625" style="99" customWidth="1"/>
    <col min="2075" max="2075" width="6.125" style="99" customWidth="1"/>
    <col min="2076" max="2077" width="6.375" style="99" customWidth="1"/>
    <col min="2078" max="2079" width="5" style="99" customWidth="1"/>
    <col min="2080" max="2081" width="7.875" style="99" customWidth="1"/>
    <col min="2082" max="2082" width="11.125" style="99" customWidth="1"/>
    <col min="2083" max="2304" width="7.875" style="99"/>
    <col min="2305" max="2305" width="2.875" style="99" customWidth="1"/>
    <col min="2306" max="2306" width="15.875" style="99" customWidth="1"/>
    <col min="2307" max="2307" width="5.75" style="99" customWidth="1"/>
    <col min="2308" max="2308" width="4.375" style="99" customWidth="1"/>
    <col min="2309" max="2309" width="5" style="99" customWidth="1"/>
    <col min="2310" max="2310" width="5.375" style="99" customWidth="1"/>
    <col min="2311" max="2311" width="11.25" style="99" customWidth="1"/>
    <col min="2312" max="2312" width="10.625" style="99" customWidth="1"/>
    <col min="2313" max="2313" width="9.875" style="99" customWidth="1"/>
    <col min="2314" max="2314" width="10" style="99" customWidth="1"/>
    <col min="2315" max="2315" width="10.125" style="99" customWidth="1"/>
    <col min="2316" max="2316" width="5" style="99" customWidth="1"/>
    <col min="2317" max="2317" width="5.625" style="99" customWidth="1"/>
    <col min="2318" max="2318" width="5.5" style="99" customWidth="1"/>
    <col min="2319" max="2319" width="2.875" style="99" customWidth="1"/>
    <col min="2320" max="2320" width="8" style="99" customWidth="1"/>
    <col min="2321" max="2321" width="4" style="99" customWidth="1"/>
    <col min="2322" max="2322" width="5.25" style="99" customWidth="1"/>
    <col min="2323" max="2324" width="5.375" style="99" customWidth="1"/>
    <col min="2325" max="2325" width="8.375" style="99" customWidth="1"/>
    <col min="2326" max="2326" width="6.875" style="99" customWidth="1"/>
    <col min="2327" max="2327" width="12.125" style="99" customWidth="1"/>
    <col min="2328" max="2328" width="5.625" style="99" customWidth="1"/>
    <col min="2329" max="2329" width="5.5" style="99" customWidth="1"/>
    <col min="2330" max="2330" width="4.625" style="99" customWidth="1"/>
    <col min="2331" max="2331" width="6.125" style="99" customWidth="1"/>
    <col min="2332" max="2333" width="6.375" style="99" customWidth="1"/>
    <col min="2334" max="2335" width="5" style="99" customWidth="1"/>
    <col min="2336" max="2337" width="7.875" style="99" customWidth="1"/>
    <col min="2338" max="2338" width="11.125" style="99" customWidth="1"/>
    <col min="2339" max="2560" width="7.875" style="99"/>
    <col min="2561" max="2561" width="2.875" style="99" customWidth="1"/>
    <col min="2562" max="2562" width="15.875" style="99" customWidth="1"/>
    <col min="2563" max="2563" width="5.75" style="99" customWidth="1"/>
    <col min="2564" max="2564" width="4.375" style="99" customWidth="1"/>
    <col min="2565" max="2565" width="5" style="99" customWidth="1"/>
    <col min="2566" max="2566" width="5.375" style="99" customWidth="1"/>
    <col min="2567" max="2567" width="11.25" style="99" customWidth="1"/>
    <col min="2568" max="2568" width="10.625" style="99" customWidth="1"/>
    <col min="2569" max="2569" width="9.875" style="99" customWidth="1"/>
    <col min="2570" max="2570" width="10" style="99" customWidth="1"/>
    <col min="2571" max="2571" width="10.125" style="99" customWidth="1"/>
    <col min="2572" max="2572" width="5" style="99" customWidth="1"/>
    <col min="2573" max="2573" width="5.625" style="99" customWidth="1"/>
    <col min="2574" max="2574" width="5.5" style="99" customWidth="1"/>
    <col min="2575" max="2575" width="2.875" style="99" customWidth="1"/>
    <col min="2576" max="2576" width="8" style="99" customWidth="1"/>
    <col min="2577" max="2577" width="4" style="99" customWidth="1"/>
    <col min="2578" max="2578" width="5.25" style="99" customWidth="1"/>
    <col min="2579" max="2580" width="5.375" style="99" customWidth="1"/>
    <col min="2581" max="2581" width="8.375" style="99" customWidth="1"/>
    <col min="2582" max="2582" width="6.875" style="99" customWidth="1"/>
    <col min="2583" max="2583" width="12.125" style="99" customWidth="1"/>
    <col min="2584" max="2584" width="5.625" style="99" customWidth="1"/>
    <col min="2585" max="2585" width="5.5" style="99" customWidth="1"/>
    <col min="2586" max="2586" width="4.625" style="99" customWidth="1"/>
    <col min="2587" max="2587" width="6.125" style="99" customWidth="1"/>
    <col min="2588" max="2589" width="6.375" style="99" customWidth="1"/>
    <col min="2590" max="2591" width="5" style="99" customWidth="1"/>
    <col min="2592" max="2593" width="7.875" style="99" customWidth="1"/>
    <col min="2594" max="2594" width="11.125" style="99" customWidth="1"/>
    <col min="2595" max="2816" width="7.875" style="99"/>
    <col min="2817" max="2817" width="2.875" style="99" customWidth="1"/>
    <col min="2818" max="2818" width="15.875" style="99" customWidth="1"/>
    <col min="2819" max="2819" width="5.75" style="99" customWidth="1"/>
    <col min="2820" max="2820" width="4.375" style="99" customWidth="1"/>
    <col min="2821" max="2821" width="5" style="99" customWidth="1"/>
    <col min="2822" max="2822" width="5.375" style="99" customWidth="1"/>
    <col min="2823" max="2823" width="11.25" style="99" customWidth="1"/>
    <col min="2824" max="2824" width="10.625" style="99" customWidth="1"/>
    <col min="2825" max="2825" width="9.875" style="99" customWidth="1"/>
    <col min="2826" max="2826" width="10" style="99" customWidth="1"/>
    <col min="2827" max="2827" width="10.125" style="99" customWidth="1"/>
    <col min="2828" max="2828" width="5" style="99" customWidth="1"/>
    <col min="2829" max="2829" width="5.625" style="99" customWidth="1"/>
    <col min="2830" max="2830" width="5.5" style="99" customWidth="1"/>
    <col min="2831" max="2831" width="2.875" style="99" customWidth="1"/>
    <col min="2832" max="2832" width="8" style="99" customWidth="1"/>
    <col min="2833" max="2833" width="4" style="99" customWidth="1"/>
    <col min="2834" max="2834" width="5.25" style="99" customWidth="1"/>
    <col min="2835" max="2836" width="5.375" style="99" customWidth="1"/>
    <col min="2837" max="2837" width="8.375" style="99" customWidth="1"/>
    <col min="2838" max="2838" width="6.875" style="99" customWidth="1"/>
    <col min="2839" max="2839" width="12.125" style="99" customWidth="1"/>
    <col min="2840" max="2840" width="5.625" style="99" customWidth="1"/>
    <col min="2841" max="2841" width="5.5" style="99" customWidth="1"/>
    <col min="2842" max="2842" width="4.625" style="99" customWidth="1"/>
    <col min="2843" max="2843" width="6.125" style="99" customWidth="1"/>
    <col min="2844" max="2845" width="6.375" style="99" customWidth="1"/>
    <col min="2846" max="2847" width="5" style="99" customWidth="1"/>
    <col min="2848" max="2849" width="7.875" style="99" customWidth="1"/>
    <col min="2850" max="2850" width="11.125" style="99" customWidth="1"/>
    <col min="2851" max="3072" width="7.875" style="99"/>
    <col min="3073" max="3073" width="2.875" style="99" customWidth="1"/>
    <col min="3074" max="3074" width="15.875" style="99" customWidth="1"/>
    <col min="3075" max="3075" width="5.75" style="99" customWidth="1"/>
    <col min="3076" max="3076" width="4.375" style="99" customWidth="1"/>
    <col min="3077" max="3077" width="5" style="99" customWidth="1"/>
    <col min="3078" max="3078" width="5.375" style="99" customWidth="1"/>
    <col min="3079" max="3079" width="11.25" style="99" customWidth="1"/>
    <col min="3080" max="3080" width="10.625" style="99" customWidth="1"/>
    <col min="3081" max="3081" width="9.875" style="99" customWidth="1"/>
    <col min="3082" max="3082" width="10" style="99" customWidth="1"/>
    <col min="3083" max="3083" width="10.125" style="99" customWidth="1"/>
    <col min="3084" max="3084" width="5" style="99" customWidth="1"/>
    <col min="3085" max="3085" width="5.625" style="99" customWidth="1"/>
    <col min="3086" max="3086" width="5.5" style="99" customWidth="1"/>
    <col min="3087" max="3087" width="2.875" style="99" customWidth="1"/>
    <col min="3088" max="3088" width="8" style="99" customWidth="1"/>
    <col min="3089" max="3089" width="4" style="99" customWidth="1"/>
    <col min="3090" max="3090" width="5.25" style="99" customWidth="1"/>
    <col min="3091" max="3092" width="5.375" style="99" customWidth="1"/>
    <col min="3093" max="3093" width="8.375" style="99" customWidth="1"/>
    <col min="3094" max="3094" width="6.875" style="99" customWidth="1"/>
    <col min="3095" max="3095" width="12.125" style="99" customWidth="1"/>
    <col min="3096" max="3096" width="5.625" style="99" customWidth="1"/>
    <col min="3097" max="3097" width="5.5" style="99" customWidth="1"/>
    <col min="3098" max="3098" width="4.625" style="99" customWidth="1"/>
    <col min="3099" max="3099" width="6.125" style="99" customWidth="1"/>
    <col min="3100" max="3101" width="6.375" style="99" customWidth="1"/>
    <col min="3102" max="3103" width="5" style="99" customWidth="1"/>
    <col min="3104" max="3105" width="7.875" style="99" customWidth="1"/>
    <col min="3106" max="3106" width="11.125" style="99" customWidth="1"/>
    <col min="3107" max="3328" width="7.875" style="99"/>
    <col min="3329" max="3329" width="2.875" style="99" customWidth="1"/>
    <col min="3330" max="3330" width="15.875" style="99" customWidth="1"/>
    <col min="3331" max="3331" width="5.75" style="99" customWidth="1"/>
    <col min="3332" max="3332" width="4.375" style="99" customWidth="1"/>
    <col min="3333" max="3333" width="5" style="99" customWidth="1"/>
    <col min="3334" max="3334" width="5.375" style="99" customWidth="1"/>
    <col min="3335" max="3335" width="11.25" style="99" customWidth="1"/>
    <col min="3336" max="3336" width="10.625" style="99" customWidth="1"/>
    <col min="3337" max="3337" width="9.875" style="99" customWidth="1"/>
    <col min="3338" max="3338" width="10" style="99" customWidth="1"/>
    <col min="3339" max="3339" width="10.125" style="99" customWidth="1"/>
    <col min="3340" max="3340" width="5" style="99" customWidth="1"/>
    <col min="3341" max="3341" width="5.625" style="99" customWidth="1"/>
    <col min="3342" max="3342" width="5.5" style="99" customWidth="1"/>
    <col min="3343" max="3343" width="2.875" style="99" customWidth="1"/>
    <col min="3344" max="3344" width="8" style="99" customWidth="1"/>
    <col min="3345" max="3345" width="4" style="99" customWidth="1"/>
    <col min="3346" max="3346" width="5.25" style="99" customWidth="1"/>
    <col min="3347" max="3348" width="5.375" style="99" customWidth="1"/>
    <col min="3349" max="3349" width="8.375" style="99" customWidth="1"/>
    <col min="3350" max="3350" width="6.875" style="99" customWidth="1"/>
    <col min="3351" max="3351" width="12.125" style="99" customWidth="1"/>
    <col min="3352" max="3352" width="5.625" style="99" customWidth="1"/>
    <col min="3353" max="3353" width="5.5" style="99" customWidth="1"/>
    <col min="3354" max="3354" width="4.625" style="99" customWidth="1"/>
    <col min="3355" max="3355" width="6.125" style="99" customWidth="1"/>
    <col min="3356" max="3357" width="6.375" style="99" customWidth="1"/>
    <col min="3358" max="3359" width="5" style="99" customWidth="1"/>
    <col min="3360" max="3361" width="7.875" style="99" customWidth="1"/>
    <col min="3362" max="3362" width="11.125" style="99" customWidth="1"/>
    <col min="3363" max="3584" width="7.875" style="99"/>
    <col min="3585" max="3585" width="2.875" style="99" customWidth="1"/>
    <col min="3586" max="3586" width="15.875" style="99" customWidth="1"/>
    <col min="3587" max="3587" width="5.75" style="99" customWidth="1"/>
    <col min="3588" max="3588" width="4.375" style="99" customWidth="1"/>
    <col min="3589" max="3589" width="5" style="99" customWidth="1"/>
    <col min="3590" max="3590" width="5.375" style="99" customWidth="1"/>
    <col min="3591" max="3591" width="11.25" style="99" customWidth="1"/>
    <col min="3592" max="3592" width="10.625" style="99" customWidth="1"/>
    <col min="3593" max="3593" width="9.875" style="99" customWidth="1"/>
    <col min="3594" max="3594" width="10" style="99" customWidth="1"/>
    <col min="3595" max="3595" width="10.125" style="99" customWidth="1"/>
    <col min="3596" max="3596" width="5" style="99" customWidth="1"/>
    <col min="3597" max="3597" width="5.625" style="99" customWidth="1"/>
    <col min="3598" max="3598" width="5.5" style="99" customWidth="1"/>
    <col min="3599" max="3599" width="2.875" style="99" customWidth="1"/>
    <col min="3600" max="3600" width="8" style="99" customWidth="1"/>
    <col min="3601" max="3601" width="4" style="99" customWidth="1"/>
    <col min="3602" max="3602" width="5.25" style="99" customWidth="1"/>
    <col min="3603" max="3604" width="5.375" style="99" customWidth="1"/>
    <col min="3605" max="3605" width="8.375" style="99" customWidth="1"/>
    <col min="3606" max="3606" width="6.875" style="99" customWidth="1"/>
    <col min="3607" max="3607" width="12.125" style="99" customWidth="1"/>
    <col min="3608" max="3608" width="5.625" style="99" customWidth="1"/>
    <col min="3609" max="3609" width="5.5" style="99" customWidth="1"/>
    <col min="3610" max="3610" width="4.625" style="99" customWidth="1"/>
    <col min="3611" max="3611" width="6.125" style="99" customWidth="1"/>
    <col min="3612" max="3613" width="6.375" style="99" customWidth="1"/>
    <col min="3614" max="3615" width="5" style="99" customWidth="1"/>
    <col min="3616" max="3617" width="7.875" style="99" customWidth="1"/>
    <col min="3618" max="3618" width="11.125" style="99" customWidth="1"/>
    <col min="3619" max="3840" width="7.875" style="99"/>
    <col min="3841" max="3841" width="2.875" style="99" customWidth="1"/>
    <col min="3842" max="3842" width="15.875" style="99" customWidth="1"/>
    <col min="3843" max="3843" width="5.75" style="99" customWidth="1"/>
    <col min="3844" max="3844" width="4.375" style="99" customWidth="1"/>
    <col min="3845" max="3845" width="5" style="99" customWidth="1"/>
    <col min="3846" max="3846" width="5.375" style="99" customWidth="1"/>
    <col min="3847" max="3847" width="11.25" style="99" customWidth="1"/>
    <col min="3848" max="3848" width="10.625" style="99" customWidth="1"/>
    <col min="3849" max="3849" width="9.875" style="99" customWidth="1"/>
    <col min="3850" max="3850" width="10" style="99" customWidth="1"/>
    <col min="3851" max="3851" width="10.125" style="99" customWidth="1"/>
    <col min="3852" max="3852" width="5" style="99" customWidth="1"/>
    <col min="3853" max="3853" width="5.625" style="99" customWidth="1"/>
    <col min="3854" max="3854" width="5.5" style="99" customWidth="1"/>
    <col min="3855" max="3855" width="2.875" style="99" customWidth="1"/>
    <col min="3856" max="3856" width="8" style="99" customWidth="1"/>
    <col min="3857" max="3857" width="4" style="99" customWidth="1"/>
    <col min="3858" max="3858" width="5.25" style="99" customWidth="1"/>
    <col min="3859" max="3860" width="5.375" style="99" customWidth="1"/>
    <col min="3861" max="3861" width="8.375" style="99" customWidth="1"/>
    <col min="3862" max="3862" width="6.875" style="99" customWidth="1"/>
    <col min="3863" max="3863" width="12.125" style="99" customWidth="1"/>
    <col min="3864" max="3864" width="5.625" style="99" customWidth="1"/>
    <col min="3865" max="3865" width="5.5" style="99" customWidth="1"/>
    <col min="3866" max="3866" width="4.625" style="99" customWidth="1"/>
    <col min="3867" max="3867" width="6.125" style="99" customWidth="1"/>
    <col min="3868" max="3869" width="6.375" style="99" customWidth="1"/>
    <col min="3870" max="3871" width="5" style="99" customWidth="1"/>
    <col min="3872" max="3873" width="7.875" style="99" customWidth="1"/>
    <col min="3874" max="3874" width="11.125" style="99" customWidth="1"/>
    <col min="3875" max="4096" width="7.875" style="99"/>
    <col min="4097" max="4097" width="2.875" style="99" customWidth="1"/>
    <col min="4098" max="4098" width="15.875" style="99" customWidth="1"/>
    <col min="4099" max="4099" width="5.75" style="99" customWidth="1"/>
    <col min="4100" max="4100" width="4.375" style="99" customWidth="1"/>
    <col min="4101" max="4101" width="5" style="99" customWidth="1"/>
    <col min="4102" max="4102" width="5.375" style="99" customWidth="1"/>
    <col min="4103" max="4103" width="11.25" style="99" customWidth="1"/>
    <col min="4104" max="4104" width="10.625" style="99" customWidth="1"/>
    <col min="4105" max="4105" width="9.875" style="99" customWidth="1"/>
    <col min="4106" max="4106" width="10" style="99" customWidth="1"/>
    <col min="4107" max="4107" width="10.125" style="99" customWidth="1"/>
    <col min="4108" max="4108" width="5" style="99" customWidth="1"/>
    <col min="4109" max="4109" width="5.625" style="99" customWidth="1"/>
    <col min="4110" max="4110" width="5.5" style="99" customWidth="1"/>
    <col min="4111" max="4111" width="2.875" style="99" customWidth="1"/>
    <col min="4112" max="4112" width="8" style="99" customWidth="1"/>
    <col min="4113" max="4113" width="4" style="99" customWidth="1"/>
    <col min="4114" max="4114" width="5.25" style="99" customWidth="1"/>
    <col min="4115" max="4116" width="5.375" style="99" customWidth="1"/>
    <col min="4117" max="4117" width="8.375" style="99" customWidth="1"/>
    <col min="4118" max="4118" width="6.875" style="99" customWidth="1"/>
    <col min="4119" max="4119" width="12.125" style="99" customWidth="1"/>
    <col min="4120" max="4120" width="5.625" style="99" customWidth="1"/>
    <col min="4121" max="4121" width="5.5" style="99" customWidth="1"/>
    <col min="4122" max="4122" width="4.625" style="99" customWidth="1"/>
    <col min="4123" max="4123" width="6.125" style="99" customWidth="1"/>
    <col min="4124" max="4125" width="6.375" style="99" customWidth="1"/>
    <col min="4126" max="4127" width="5" style="99" customWidth="1"/>
    <col min="4128" max="4129" width="7.875" style="99" customWidth="1"/>
    <col min="4130" max="4130" width="11.125" style="99" customWidth="1"/>
    <col min="4131" max="4352" width="7.875" style="99"/>
    <col min="4353" max="4353" width="2.875" style="99" customWidth="1"/>
    <col min="4354" max="4354" width="15.875" style="99" customWidth="1"/>
    <col min="4355" max="4355" width="5.75" style="99" customWidth="1"/>
    <col min="4356" max="4356" width="4.375" style="99" customWidth="1"/>
    <col min="4357" max="4357" width="5" style="99" customWidth="1"/>
    <col min="4358" max="4358" width="5.375" style="99" customWidth="1"/>
    <col min="4359" max="4359" width="11.25" style="99" customWidth="1"/>
    <col min="4360" max="4360" width="10.625" style="99" customWidth="1"/>
    <col min="4361" max="4361" width="9.875" style="99" customWidth="1"/>
    <col min="4362" max="4362" width="10" style="99" customWidth="1"/>
    <col min="4363" max="4363" width="10.125" style="99" customWidth="1"/>
    <col min="4364" max="4364" width="5" style="99" customWidth="1"/>
    <col min="4365" max="4365" width="5.625" style="99" customWidth="1"/>
    <col min="4366" max="4366" width="5.5" style="99" customWidth="1"/>
    <col min="4367" max="4367" width="2.875" style="99" customWidth="1"/>
    <col min="4368" max="4368" width="8" style="99" customWidth="1"/>
    <col min="4369" max="4369" width="4" style="99" customWidth="1"/>
    <col min="4370" max="4370" width="5.25" style="99" customWidth="1"/>
    <col min="4371" max="4372" width="5.375" style="99" customWidth="1"/>
    <col min="4373" max="4373" width="8.375" style="99" customWidth="1"/>
    <col min="4374" max="4374" width="6.875" style="99" customWidth="1"/>
    <col min="4375" max="4375" width="12.125" style="99" customWidth="1"/>
    <col min="4376" max="4376" width="5.625" style="99" customWidth="1"/>
    <col min="4377" max="4377" width="5.5" style="99" customWidth="1"/>
    <col min="4378" max="4378" width="4.625" style="99" customWidth="1"/>
    <col min="4379" max="4379" width="6.125" style="99" customWidth="1"/>
    <col min="4380" max="4381" width="6.375" style="99" customWidth="1"/>
    <col min="4382" max="4383" width="5" style="99" customWidth="1"/>
    <col min="4384" max="4385" width="7.875" style="99" customWidth="1"/>
    <col min="4386" max="4386" width="11.125" style="99" customWidth="1"/>
    <col min="4387" max="4608" width="7.875" style="99"/>
    <col min="4609" max="4609" width="2.875" style="99" customWidth="1"/>
    <col min="4610" max="4610" width="15.875" style="99" customWidth="1"/>
    <col min="4611" max="4611" width="5.75" style="99" customWidth="1"/>
    <col min="4612" max="4612" width="4.375" style="99" customWidth="1"/>
    <col min="4613" max="4613" width="5" style="99" customWidth="1"/>
    <col min="4614" max="4614" width="5.375" style="99" customWidth="1"/>
    <col min="4615" max="4615" width="11.25" style="99" customWidth="1"/>
    <col min="4616" max="4616" width="10.625" style="99" customWidth="1"/>
    <col min="4617" max="4617" width="9.875" style="99" customWidth="1"/>
    <col min="4618" max="4618" width="10" style="99" customWidth="1"/>
    <col min="4619" max="4619" width="10.125" style="99" customWidth="1"/>
    <col min="4620" max="4620" width="5" style="99" customWidth="1"/>
    <col min="4621" max="4621" width="5.625" style="99" customWidth="1"/>
    <col min="4622" max="4622" width="5.5" style="99" customWidth="1"/>
    <col min="4623" max="4623" width="2.875" style="99" customWidth="1"/>
    <col min="4624" max="4624" width="8" style="99" customWidth="1"/>
    <col min="4625" max="4625" width="4" style="99" customWidth="1"/>
    <col min="4626" max="4626" width="5.25" style="99" customWidth="1"/>
    <col min="4627" max="4628" width="5.375" style="99" customWidth="1"/>
    <col min="4629" max="4629" width="8.375" style="99" customWidth="1"/>
    <col min="4630" max="4630" width="6.875" style="99" customWidth="1"/>
    <col min="4631" max="4631" width="12.125" style="99" customWidth="1"/>
    <col min="4632" max="4632" width="5.625" style="99" customWidth="1"/>
    <col min="4633" max="4633" width="5.5" style="99" customWidth="1"/>
    <col min="4634" max="4634" width="4.625" style="99" customWidth="1"/>
    <col min="4635" max="4635" width="6.125" style="99" customWidth="1"/>
    <col min="4636" max="4637" width="6.375" style="99" customWidth="1"/>
    <col min="4638" max="4639" width="5" style="99" customWidth="1"/>
    <col min="4640" max="4641" width="7.875" style="99" customWidth="1"/>
    <col min="4642" max="4642" width="11.125" style="99" customWidth="1"/>
    <col min="4643" max="4864" width="7.875" style="99"/>
    <col min="4865" max="4865" width="2.875" style="99" customWidth="1"/>
    <col min="4866" max="4866" width="15.875" style="99" customWidth="1"/>
    <col min="4867" max="4867" width="5.75" style="99" customWidth="1"/>
    <col min="4868" max="4868" width="4.375" style="99" customWidth="1"/>
    <col min="4869" max="4869" width="5" style="99" customWidth="1"/>
    <col min="4870" max="4870" width="5.375" style="99" customWidth="1"/>
    <col min="4871" max="4871" width="11.25" style="99" customWidth="1"/>
    <col min="4872" max="4872" width="10.625" style="99" customWidth="1"/>
    <col min="4873" max="4873" width="9.875" style="99" customWidth="1"/>
    <col min="4874" max="4874" width="10" style="99" customWidth="1"/>
    <col min="4875" max="4875" width="10.125" style="99" customWidth="1"/>
    <col min="4876" max="4876" width="5" style="99" customWidth="1"/>
    <col min="4877" max="4877" width="5.625" style="99" customWidth="1"/>
    <col min="4878" max="4878" width="5.5" style="99" customWidth="1"/>
    <col min="4879" max="4879" width="2.875" style="99" customWidth="1"/>
    <col min="4880" max="4880" width="8" style="99" customWidth="1"/>
    <col min="4881" max="4881" width="4" style="99" customWidth="1"/>
    <col min="4882" max="4882" width="5.25" style="99" customWidth="1"/>
    <col min="4883" max="4884" width="5.375" style="99" customWidth="1"/>
    <col min="4885" max="4885" width="8.375" style="99" customWidth="1"/>
    <col min="4886" max="4886" width="6.875" style="99" customWidth="1"/>
    <col min="4887" max="4887" width="12.125" style="99" customWidth="1"/>
    <col min="4888" max="4888" width="5.625" style="99" customWidth="1"/>
    <col min="4889" max="4889" width="5.5" style="99" customWidth="1"/>
    <col min="4890" max="4890" width="4.625" style="99" customWidth="1"/>
    <col min="4891" max="4891" width="6.125" style="99" customWidth="1"/>
    <col min="4892" max="4893" width="6.375" style="99" customWidth="1"/>
    <col min="4894" max="4895" width="5" style="99" customWidth="1"/>
    <col min="4896" max="4897" width="7.875" style="99" customWidth="1"/>
    <col min="4898" max="4898" width="11.125" style="99" customWidth="1"/>
    <col min="4899" max="5120" width="7.875" style="99"/>
    <col min="5121" max="5121" width="2.875" style="99" customWidth="1"/>
    <col min="5122" max="5122" width="15.875" style="99" customWidth="1"/>
    <col min="5123" max="5123" width="5.75" style="99" customWidth="1"/>
    <col min="5124" max="5124" width="4.375" style="99" customWidth="1"/>
    <col min="5125" max="5125" width="5" style="99" customWidth="1"/>
    <col min="5126" max="5126" width="5.375" style="99" customWidth="1"/>
    <col min="5127" max="5127" width="11.25" style="99" customWidth="1"/>
    <col min="5128" max="5128" width="10.625" style="99" customWidth="1"/>
    <col min="5129" max="5129" width="9.875" style="99" customWidth="1"/>
    <col min="5130" max="5130" width="10" style="99" customWidth="1"/>
    <col min="5131" max="5131" width="10.125" style="99" customWidth="1"/>
    <col min="5132" max="5132" width="5" style="99" customWidth="1"/>
    <col min="5133" max="5133" width="5.625" style="99" customWidth="1"/>
    <col min="5134" max="5134" width="5.5" style="99" customWidth="1"/>
    <col min="5135" max="5135" width="2.875" style="99" customWidth="1"/>
    <col min="5136" max="5136" width="8" style="99" customWidth="1"/>
    <col min="5137" max="5137" width="4" style="99" customWidth="1"/>
    <col min="5138" max="5138" width="5.25" style="99" customWidth="1"/>
    <col min="5139" max="5140" width="5.375" style="99" customWidth="1"/>
    <col min="5141" max="5141" width="8.375" style="99" customWidth="1"/>
    <col min="5142" max="5142" width="6.875" style="99" customWidth="1"/>
    <col min="5143" max="5143" width="12.125" style="99" customWidth="1"/>
    <col min="5144" max="5144" width="5.625" style="99" customWidth="1"/>
    <col min="5145" max="5145" width="5.5" style="99" customWidth="1"/>
    <col min="5146" max="5146" width="4.625" style="99" customWidth="1"/>
    <col min="5147" max="5147" width="6.125" style="99" customWidth="1"/>
    <col min="5148" max="5149" width="6.375" style="99" customWidth="1"/>
    <col min="5150" max="5151" width="5" style="99" customWidth="1"/>
    <col min="5152" max="5153" width="7.875" style="99" customWidth="1"/>
    <col min="5154" max="5154" width="11.125" style="99" customWidth="1"/>
    <col min="5155" max="5376" width="7.875" style="99"/>
    <col min="5377" max="5377" width="2.875" style="99" customWidth="1"/>
    <col min="5378" max="5378" width="15.875" style="99" customWidth="1"/>
    <col min="5379" max="5379" width="5.75" style="99" customWidth="1"/>
    <col min="5380" max="5380" width="4.375" style="99" customWidth="1"/>
    <col min="5381" max="5381" width="5" style="99" customWidth="1"/>
    <col min="5382" max="5382" width="5.375" style="99" customWidth="1"/>
    <col min="5383" max="5383" width="11.25" style="99" customWidth="1"/>
    <col min="5384" max="5384" width="10.625" style="99" customWidth="1"/>
    <col min="5385" max="5385" width="9.875" style="99" customWidth="1"/>
    <col min="5386" max="5386" width="10" style="99" customWidth="1"/>
    <col min="5387" max="5387" width="10.125" style="99" customWidth="1"/>
    <col min="5388" max="5388" width="5" style="99" customWidth="1"/>
    <col min="5389" max="5389" width="5.625" style="99" customWidth="1"/>
    <col min="5390" max="5390" width="5.5" style="99" customWidth="1"/>
    <col min="5391" max="5391" width="2.875" style="99" customWidth="1"/>
    <col min="5392" max="5392" width="8" style="99" customWidth="1"/>
    <col min="5393" max="5393" width="4" style="99" customWidth="1"/>
    <col min="5394" max="5394" width="5.25" style="99" customWidth="1"/>
    <col min="5395" max="5396" width="5.375" style="99" customWidth="1"/>
    <col min="5397" max="5397" width="8.375" style="99" customWidth="1"/>
    <col min="5398" max="5398" width="6.875" style="99" customWidth="1"/>
    <col min="5399" max="5399" width="12.125" style="99" customWidth="1"/>
    <col min="5400" max="5400" width="5.625" style="99" customWidth="1"/>
    <col min="5401" max="5401" width="5.5" style="99" customWidth="1"/>
    <col min="5402" max="5402" width="4.625" style="99" customWidth="1"/>
    <col min="5403" max="5403" width="6.125" style="99" customWidth="1"/>
    <col min="5404" max="5405" width="6.375" style="99" customWidth="1"/>
    <col min="5406" max="5407" width="5" style="99" customWidth="1"/>
    <col min="5408" max="5409" width="7.875" style="99" customWidth="1"/>
    <col min="5410" max="5410" width="11.125" style="99" customWidth="1"/>
    <col min="5411" max="5632" width="7.875" style="99"/>
    <col min="5633" max="5633" width="2.875" style="99" customWidth="1"/>
    <col min="5634" max="5634" width="15.875" style="99" customWidth="1"/>
    <col min="5635" max="5635" width="5.75" style="99" customWidth="1"/>
    <col min="5636" max="5636" width="4.375" style="99" customWidth="1"/>
    <col min="5637" max="5637" width="5" style="99" customWidth="1"/>
    <col min="5638" max="5638" width="5.375" style="99" customWidth="1"/>
    <col min="5639" max="5639" width="11.25" style="99" customWidth="1"/>
    <col min="5640" max="5640" width="10.625" style="99" customWidth="1"/>
    <col min="5641" max="5641" width="9.875" style="99" customWidth="1"/>
    <col min="5642" max="5642" width="10" style="99" customWidth="1"/>
    <col min="5643" max="5643" width="10.125" style="99" customWidth="1"/>
    <col min="5644" max="5644" width="5" style="99" customWidth="1"/>
    <col min="5645" max="5645" width="5.625" style="99" customWidth="1"/>
    <col min="5646" max="5646" width="5.5" style="99" customWidth="1"/>
    <col min="5647" max="5647" width="2.875" style="99" customWidth="1"/>
    <col min="5648" max="5648" width="8" style="99" customWidth="1"/>
    <col min="5649" max="5649" width="4" style="99" customWidth="1"/>
    <col min="5650" max="5650" width="5.25" style="99" customWidth="1"/>
    <col min="5651" max="5652" width="5.375" style="99" customWidth="1"/>
    <col min="5653" max="5653" width="8.375" style="99" customWidth="1"/>
    <col min="5654" max="5654" width="6.875" style="99" customWidth="1"/>
    <col min="5655" max="5655" width="12.125" style="99" customWidth="1"/>
    <col min="5656" max="5656" width="5.625" style="99" customWidth="1"/>
    <col min="5657" max="5657" width="5.5" style="99" customWidth="1"/>
    <col min="5658" max="5658" width="4.625" style="99" customWidth="1"/>
    <col min="5659" max="5659" width="6.125" style="99" customWidth="1"/>
    <col min="5660" max="5661" width="6.375" style="99" customWidth="1"/>
    <col min="5662" max="5663" width="5" style="99" customWidth="1"/>
    <col min="5664" max="5665" width="7.875" style="99" customWidth="1"/>
    <col min="5666" max="5666" width="11.125" style="99" customWidth="1"/>
    <col min="5667" max="5888" width="7.875" style="99"/>
    <col min="5889" max="5889" width="2.875" style="99" customWidth="1"/>
    <col min="5890" max="5890" width="15.875" style="99" customWidth="1"/>
    <col min="5891" max="5891" width="5.75" style="99" customWidth="1"/>
    <col min="5892" max="5892" width="4.375" style="99" customWidth="1"/>
    <col min="5893" max="5893" width="5" style="99" customWidth="1"/>
    <col min="5894" max="5894" width="5.375" style="99" customWidth="1"/>
    <col min="5895" max="5895" width="11.25" style="99" customWidth="1"/>
    <col min="5896" max="5896" width="10.625" style="99" customWidth="1"/>
    <col min="5897" max="5897" width="9.875" style="99" customWidth="1"/>
    <col min="5898" max="5898" width="10" style="99" customWidth="1"/>
    <col min="5899" max="5899" width="10.125" style="99" customWidth="1"/>
    <col min="5900" max="5900" width="5" style="99" customWidth="1"/>
    <col min="5901" max="5901" width="5.625" style="99" customWidth="1"/>
    <col min="5902" max="5902" width="5.5" style="99" customWidth="1"/>
    <col min="5903" max="5903" width="2.875" style="99" customWidth="1"/>
    <col min="5904" max="5904" width="8" style="99" customWidth="1"/>
    <col min="5905" max="5905" width="4" style="99" customWidth="1"/>
    <col min="5906" max="5906" width="5.25" style="99" customWidth="1"/>
    <col min="5907" max="5908" width="5.375" style="99" customWidth="1"/>
    <col min="5909" max="5909" width="8.375" style="99" customWidth="1"/>
    <col min="5910" max="5910" width="6.875" style="99" customWidth="1"/>
    <col min="5911" max="5911" width="12.125" style="99" customWidth="1"/>
    <col min="5912" max="5912" width="5.625" style="99" customWidth="1"/>
    <col min="5913" max="5913" width="5.5" style="99" customWidth="1"/>
    <col min="5914" max="5914" width="4.625" style="99" customWidth="1"/>
    <col min="5915" max="5915" width="6.125" style="99" customWidth="1"/>
    <col min="5916" max="5917" width="6.375" style="99" customWidth="1"/>
    <col min="5918" max="5919" width="5" style="99" customWidth="1"/>
    <col min="5920" max="5921" width="7.875" style="99" customWidth="1"/>
    <col min="5922" max="5922" width="11.125" style="99" customWidth="1"/>
    <col min="5923" max="6144" width="7.875" style="99"/>
    <col min="6145" max="6145" width="2.875" style="99" customWidth="1"/>
    <col min="6146" max="6146" width="15.875" style="99" customWidth="1"/>
    <col min="6147" max="6147" width="5.75" style="99" customWidth="1"/>
    <col min="6148" max="6148" width="4.375" style="99" customWidth="1"/>
    <col min="6149" max="6149" width="5" style="99" customWidth="1"/>
    <col min="6150" max="6150" width="5.375" style="99" customWidth="1"/>
    <col min="6151" max="6151" width="11.25" style="99" customWidth="1"/>
    <col min="6152" max="6152" width="10.625" style="99" customWidth="1"/>
    <col min="6153" max="6153" width="9.875" style="99" customWidth="1"/>
    <col min="6154" max="6154" width="10" style="99" customWidth="1"/>
    <col min="6155" max="6155" width="10.125" style="99" customWidth="1"/>
    <col min="6156" max="6156" width="5" style="99" customWidth="1"/>
    <col min="6157" max="6157" width="5.625" style="99" customWidth="1"/>
    <col min="6158" max="6158" width="5.5" style="99" customWidth="1"/>
    <col min="6159" max="6159" width="2.875" style="99" customWidth="1"/>
    <col min="6160" max="6160" width="8" style="99" customWidth="1"/>
    <col min="6161" max="6161" width="4" style="99" customWidth="1"/>
    <col min="6162" max="6162" width="5.25" style="99" customWidth="1"/>
    <col min="6163" max="6164" width="5.375" style="99" customWidth="1"/>
    <col min="6165" max="6165" width="8.375" style="99" customWidth="1"/>
    <col min="6166" max="6166" width="6.875" style="99" customWidth="1"/>
    <col min="6167" max="6167" width="12.125" style="99" customWidth="1"/>
    <col min="6168" max="6168" width="5.625" style="99" customWidth="1"/>
    <col min="6169" max="6169" width="5.5" style="99" customWidth="1"/>
    <col min="6170" max="6170" width="4.625" style="99" customWidth="1"/>
    <col min="6171" max="6171" width="6.125" style="99" customWidth="1"/>
    <col min="6172" max="6173" width="6.375" style="99" customWidth="1"/>
    <col min="6174" max="6175" width="5" style="99" customWidth="1"/>
    <col min="6176" max="6177" width="7.875" style="99" customWidth="1"/>
    <col min="6178" max="6178" width="11.125" style="99" customWidth="1"/>
    <col min="6179" max="6400" width="7.875" style="99"/>
    <col min="6401" max="6401" width="2.875" style="99" customWidth="1"/>
    <col min="6402" max="6402" width="15.875" style="99" customWidth="1"/>
    <col min="6403" max="6403" width="5.75" style="99" customWidth="1"/>
    <col min="6404" max="6404" width="4.375" style="99" customWidth="1"/>
    <col min="6405" max="6405" width="5" style="99" customWidth="1"/>
    <col min="6406" max="6406" width="5.375" style="99" customWidth="1"/>
    <col min="6407" max="6407" width="11.25" style="99" customWidth="1"/>
    <col min="6408" max="6408" width="10.625" style="99" customWidth="1"/>
    <col min="6409" max="6409" width="9.875" style="99" customWidth="1"/>
    <col min="6410" max="6410" width="10" style="99" customWidth="1"/>
    <col min="6411" max="6411" width="10.125" style="99" customWidth="1"/>
    <col min="6412" max="6412" width="5" style="99" customWidth="1"/>
    <col min="6413" max="6413" width="5.625" style="99" customWidth="1"/>
    <col min="6414" max="6414" width="5.5" style="99" customWidth="1"/>
    <col min="6415" max="6415" width="2.875" style="99" customWidth="1"/>
    <col min="6416" max="6416" width="8" style="99" customWidth="1"/>
    <col min="6417" max="6417" width="4" style="99" customWidth="1"/>
    <col min="6418" max="6418" width="5.25" style="99" customWidth="1"/>
    <col min="6419" max="6420" width="5.375" style="99" customWidth="1"/>
    <col min="6421" max="6421" width="8.375" style="99" customWidth="1"/>
    <col min="6422" max="6422" width="6.875" style="99" customWidth="1"/>
    <col min="6423" max="6423" width="12.125" style="99" customWidth="1"/>
    <col min="6424" max="6424" width="5.625" style="99" customWidth="1"/>
    <col min="6425" max="6425" width="5.5" style="99" customWidth="1"/>
    <col min="6426" max="6426" width="4.625" style="99" customWidth="1"/>
    <col min="6427" max="6427" width="6.125" style="99" customWidth="1"/>
    <col min="6428" max="6429" width="6.375" style="99" customWidth="1"/>
    <col min="6430" max="6431" width="5" style="99" customWidth="1"/>
    <col min="6432" max="6433" width="7.875" style="99" customWidth="1"/>
    <col min="6434" max="6434" width="11.125" style="99" customWidth="1"/>
    <col min="6435" max="6656" width="7.875" style="99"/>
    <col min="6657" max="6657" width="2.875" style="99" customWidth="1"/>
    <col min="6658" max="6658" width="15.875" style="99" customWidth="1"/>
    <col min="6659" max="6659" width="5.75" style="99" customWidth="1"/>
    <col min="6660" max="6660" width="4.375" style="99" customWidth="1"/>
    <col min="6661" max="6661" width="5" style="99" customWidth="1"/>
    <col min="6662" max="6662" width="5.375" style="99" customWidth="1"/>
    <col min="6663" max="6663" width="11.25" style="99" customWidth="1"/>
    <col min="6664" max="6664" width="10.625" style="99" customWidth="1"/>
    <col min="6665" max="6665" width="9.875" style="99" customWidth="1"/>
    <col min="6666" max="6666" width="10" style="99" customWidth="1"/>
    <col min="6667" max="6667" width="10.125" style="99" customWidth="1"/>
    <col min="6668" max="6668" width="5" style="99" customWidth="1"/>
    <col min="6669" max="6669" width="5.625" style="99" customWidth="1"/>
    <col min="6670" max="6670" width="5.5" style="99" customWidth="1"/>
    <col min="6671" max="6671" width="2.875" style="99" customWidth="1"/>
    <col min="6672" max="6672" width="8" style="99" customWidth="1"/>
    <col min="6673" max="6673" width="4" style="99" customWidth="1"/>
    <col min="6674" max="6674" width="5.25" style="99" customWidth="1"/>
    <col min="6675" max="6676" width="5.375" style="99" customWidth="1"/>
    <col min="6677" max="6677" width="8.375" style="99" customWidth="1"/>
    <col min="6678" max="6678" width="6.875" style="99" customWidth="1"/>
    <col min="6679" max="6679" width="12.125" style="99" customWidth="1"/>
    <col min="6680" max="6680" width="5.625" style="99" customWidth="1"/>
    <col min="6681" max="6681" width="5.5" style="99" customWidth="1"/>
    <col min="6682" max="6682" width="4.625" style="99" customWidth="1"/>
    <col min="6683" max="6683" width="6.125" style="99" customWidth="1"/>
    <col min="6684" max="6685" width="6.375" style="99" customWidth="1"/>
    <col min="6686" max="6687" width="5" style="99" customWidth="1"/>
    <col min="6688" max="6689" width="7.875" style="99" customWidth="1"/>
    <col min="6690" max="6690" width="11.125" style="99" customWidth="1"/>
    <col min="6691" max="6912" width="7.875" style="99"/>
    <col min="6913" max="6913" width="2.875" style="99" customWidth="1"/>
    <col min="6914" max="6914" width="15.875" style="99" customWidth="1"/>
    <col min="6915" max="6915" width="5.75" style="99" customWidth="1"/>
    <col min="6916" max="6916" width="4.375" style="99" customWidth="1"/>
    <col min="6917" max="6917" width="5" style="99" customWidth="1"/>
    <col min="6918" max="6918" width="5.375" style="99" customWidth="1"/>
    <col min="6919" max="6919" width="11.25" style="99" customWidth="1"/>
    <col min="6920" max="6920" width="10.625" style="99" customWidth="1"/>
    <col min="6921" max="6921" width="9.875" style="99" customWidth="1"/>
    <col min="6922" max="6922" width="10" style="99" customWidth="1"/>
    <col min="6923" max="6923" width="10.125" style="99" customWidth="1"/>
    <col min="6924" max="6924" width="5" style="99" customWidth="1"/>
    <col min="6925" max="6925" width="5.625" style="99" customWidth="1"/>
    <col min="6926" max="6926" width="5.5" style="99" customWidth="1"/>
    <col min="6927" max="6927" width="2.875" style="99" customWidth="1"/>
    <col min="6928" max="6928" width="8" style="99" customWidth="1"/>
    <col min="6929" max="6929" width="4" style="99" customWidth="1"/>
    <col min="6930" max="6930" width="5.25" style="99" customWidth="1"/>
    <col min="6931" max="6932" width="5.375" style="99" customWidth="1"/>
    <col min="6933" max="6933" width="8.375" style="99" customWidth="1"/>
    <col min="6934" max="6934" width="6.875" style="99" customWidth="1"/>
    <col min="6935" max="6935" width="12.125" style="99" customWidth="1"/>
    <col min="6936" max="6936" width="5.625" style="99" customWidth="1"/>
    <col min="6937" max="6937" width="5.5" style="99" customWidth="1"/>
    <col min="6938" max="6938" width="4.625" style="99" customWidth="1"/>
    <col min="6939" max="6939" width="6.125" style="99" customWidth="1"/>
    <col min="6940" max="6941" width="6.375" style="99" customWidth="1"/>
    <col min="6942" max="6943" width="5" style="99" customWidth="1"/>
    <col min="6944" max="6945" width="7.875" style="99" customWidth="1"/>
    <col min="6946" max="6946" width="11.125" style="99" customWidth="1"/>
    <col min="6947" max="7168" width="7.875" style="99"/>
    <col min="7169" max="7169" width="2.875" style="99" customWidth="1"/>
    <col min="7170" max="7170" width="15.875" style="99" customWidth="1"/>
    <col min="7171" max="7171" width="5.75" style="99" customWidth="1"/>
    <col min="7172" max="7172" width="4.375" style="99" customWidth="1"/>
    <col min="7173" max="7173" width="5" style="99" customWidth="1"/>
    <col min="7174" max="7174" width="5.375" style="99" customWidth="1"/>
    <col min="7175" max="7175" width="11.25" style="99" customWidth="1"/>
    <col min="7176" max="7176" width="10.625" style="99" customWidth="1"/>
    <col min="7177" max="7177" width="9.875" style="99" customWidth="1"/>
    <col min="7178" max="7178" width="10" style="99" customWidth="1"/>
    <col min="7179" max="7179" width="10.125" style="99" customWidth="1"/>
    <col min="7180" max="7180" width="5" style="99" customWidth="1"/>
    <col min="7181" max="7181" width="5.625" style="99" customWidth="1"/>
    <col min="7182" max="7182" width="5.5" style="99" customWidth="1"/>
    <col min="7183" max="7183" width="2.875" style="99" customWidth="1"/>
    <col min="7184" max="7184" width="8" style="99" customWidth="1"/>
    <col min="7185" max="7185" width="4" style="99" customWidth="1"/>
    <col min="7186" max="7186" width="5.25" style="99" customWidth="1"/>
    <col min="7187" max="7188" width="5.375" style="99" customWidth="1"/>
    <col min="7189" max="7189" width="8.375" style="99" customWidth="1"/>
    <col min="7190" max="7190" width="6.875" style="99" customWidth="1"/>
    <col min="7191" max="7191" width="12.125" style="99" customWidth="1"/>
    <col min="7192" max="7192" width="5.625" style="99" customWidth="1"/>
    <col min="7193" max="7193" width="5.5" style="99" customWidth="1"/>
    <col min="7194" max="7194" width="4.625" style="99" customWidth="1"/>
    <col min="7195" max="7195" width="6.125" style="99" customWidth="1"/>
    <col min="7196" max="7197" width="6.375" style="99" customWidth="1"/>
    <col min="7198" max="7199" width="5" style="99" customWidth="1"/>
    <col min="7200" max="7201" width="7.875" style="99" customWidth="1"/>
    <col min="7202" max="7202" width="11.125" style="99" customWidth="1"/>
    <col min="7203" max="7424" width="7.875" style="99"/>
    <col min="7425" max="7425" width="2.875" style="99" customWidth="1"/>
    <col min="7426" max="7426" width="15.875" style="99" customWidth="1"/>
    <col min="7427" max="7427" width="5.75" style="99" customWidth="1"/>
    <col min="7428" max="7428" width="4.375" style="99" customWidth="1"/>
    <col min="7429" max="7429" width="5" style="99" customWidth="1"/>
    <col min="7430" max="7430" width="5.375" style="99" customWidth="1"/>
    <col min="7431" max="7431" width="11.25" style="99" customWidth="1"/>
    <col min="7432" max="7432" width="10.625" style="99" customWidth="1"/>
    <col min="7433" max="7433" width="9.875" style="99" customWidth="1"/>
    <col min="7434" max="7434" width="10" style="99" customWidth="1"/>
    <col min="7435" max="7435" width="10.125" style="99" customWidth="1"/>
    <col min="7436" max="7436" width="5" style="99" customWidth="1"/>
    <col min="7437" max="7437" width="5.625" style="99" customWidth="1"/>
    <col min="7438" max="7438" width="5.5" style="99" customWidth="1"/>
    <col min="7439" max="7439" width="2.875" style="99" customWidth="1"/>
    <col min="7440" max="7440" width="8" style="99" customWidth="1"/>
    <col min="7441" max="7441" width="4" style="99" customWidth="1"/>
    <col min="7442" max="7442" width="5.25" style="99" customWidth="1"/>
    <col min="7443" max="7444" width="5.375" style="99" customWidth="1"/>
    <col min="7445" max="7445" width="8.375" style="99" customWidth="1"/>
    <col min="7446" max="7446" width="6.875" style="99" customWidth="1"/>
    <col min="7447" max="7447" width="12.125" style="99" customWidth="1"/>
    <col min="7448" max="7448" width="5.625" style="99" customWidth="1"/>
    <col min="7449" max="7449" width="5.5" style="99" customWidth="1"/>
    <col min="7450" max="7450" width="4.625" style="99" customWidth="1"/>
    <col min="7451" max="7451" width="6.125" style="99" customWidth="1"/>
    <col min="7452" max="7453" width="6.375" style="99" customWidth="1"/>
    <col min="7454" max="7455" width="5" style="99" customWidth="1"/>
    <col min="7456" max="7457" width="7.875" style="99" customWidth="1"/>
    <col min="7458" max="7458" width="11.125" style="99" customWidth="1"/>
    <col min="7459" max="7680" width="7.875" style="99"/>
    <col min="7681" max="7681" width="2.875" style="99" customWidth="1"/>
    <col min="7682" max="7682" width="15.875" style="99" customWidth="1"/>
    <col min="7683" max="7683" width="5.75" style="99" customWidth="1"/>
    <col min="7684" max="7684" width="4.375" style="99" customWidth="1"/>
    <col min="7685" max="7685" width="5" style="99" customWidth="1"/>
    <col min="7686" max="7686" width="5.375" style="99" customWidth="1"/>
    <col min="7687" max="7687" width="11.25" style="99" customWidth="1"/>
    <col min="7688" max="7688" width="10.625" style="99" customWidth="1"/>
    <col min="7689" max="7689" width="9.875" style="99" customWidth="1"/>
    <col min="7690" max="7690" width="10" style="99" customWidth="1"/>
    <col min="7691" max="7691" width="10.125" style="99" customWidth="1"/>
    <col min="7692" max="7692" width="5" style="99" customWidth="1"/>
    <col min="7693" max="7693" width="5.625" style="99" customWidth="1"/>
    <col min="7694" max="7694" width="5.5" style="99" customWidth="1"/>
    <col min="7695" max="7695" width="2.875" style="99" customWidth="1"/>
    <col min="7696" max="7696" width="8" style="99" customWidth="1"/>
    <col min="7697" max="7697" width="4" style="99" customWidth="1"/>
    <col min="7698" max="7698" width="5.25" style="99" customWidth="1"/>
    <col min="7699" max="7700" width="5.375" style="99" customWidth="1"/>
    <col min="7701" max="7701" width="8.375" style="99" customWidth="1"/>
    <col min="7702" max="7702" width="6.875" style="99" customWidth="1"/>
    <col min="7703" max="7703" width="12.125" style="99" customWidth="1"/>
    <col min="7704" max="7704" width="5.625" style="99" customWidth="1"/>
    <col min="7705" max="7705" width="5.5" style="99" customWidth="1"/>
    <col min="7706" max="7706" width="4.625" style="99" customWidth="1"/>
    <col min="7707" max="7707" width="6.125" style="99" customWidth="1"/>
    <col min="7708" max="7709" width="6.375" style="99" customWidth="1"/>
    <col min="7710" max="7711" width="5" style="99" customWidth="1"/>
    <col min="7712" max="7713" width="7.875" style="99" customWidth="1"/>
    <col min="7714" max="7714" width="11.125" style="99" customWidth="1"/>
    <col min="7715" max="7936" width="7.875" style="99"/>
    <col min="7937" max="7937" width="2.875" style="99" customWidth="1"/>
    <col min="7938" max="7938" width="15.875" style="99" customWidth="1"/>
    <col min="7939" max="7939" width="5.75" style="99" customWidth="1"/>
    <col min="7940" max="7940" width="4.375" style="99" customWidth="1"/>
    <col min="7941" max="7941" width="5" style="99" customWidth="1"/>
    <col min="7942" max="7942" width="5.375" style="99" customWidth="1"/>
    <col min="7943" max="7943" width="11.25" style="99" customWidth="1"/>
    <col min="7944" max="7944" width="10.625" style="99" customWidth="1"/>
    <col min="7945" max="7945" width="9.875" style="99" customWidth="1"/>
    <col min="7946" max="7946" width="10" style="99" customWidth="1"/>
    <col min="7947" max="7947" width="10.125" style="99" customWidth="1"/>
    <col min="7948" max="7948" width="5" style="99" customWidth="1"/>
    <col min="7949" max="7949" width="5.625" style="99" customWidth="1"/>
    <col min="7950" max="7950" width="5.5" style="99" customWidth="1"/>
    <col min="7951" max="7951" width="2.875" style="99" customWidth="1"/>
    <col min="7952" max="7952" width="8" style="99" customWidth="1"/>
    <col min="7953" max="7953" width="4" style="99" customWidth="1"/>
    <col min="7954" max="7954" width="5.25" style="99" customWidth="1"/>
    <col min="7955" max="7956" width="5.375" style="99" customWidth="1"/>
    <col min="7957" max="7957" width="8.375" style="99" customWidth="1"/>
    <col min="7958" max="7958" width="6.875" style="99" customWidth="1"/>
    <col min="7959" max="7959" width="12.125" style="99" customWidth="1"/>
    <col min="7960" max="7960" width="5.625" style="99" customWidth="1"/>
    <col min="7961" max="7961" width="5.5" style="99" customWidth="1"/>
    <col min="7962" max="7962" width="4.625" style="99" customWidth="1"/>
    <col min="7963" max="7963" width="6.125" style="99" customWidth="1"/>
    <col min="7964" max="7965" width="6.375" style="99" customWidth="1"/>
    <col min="7966" max="7967" width="5" style="99" customWidth="1"/>
    <col min="7968" max="7969" width="7.875" style="99" customWidth="1"/>
    <col min="7970" max="7970" width="11.125" style="99" customWidth="1"/>
    <col min="7971" max="8192" width="7.875" style="99"/>
    <col min="8193" max="8193" width="2.875" style="99" customWidth="1"/>
    <col min="8194" max="8194" width="15.875" style="99" customWidth="1"/>
    <col min="8195" max="8195" width="5.75" style="99" customWidth="1"/>
    <col min="8196" max="8196" width="4.375" style="99" customWidth="1"/>
    <col min="8197" max="8197" width="5" style="99" customWidth="1"/>
    <col min="8198" max="8198" width="5.375" style="99" customWidth="1"/>
    <col min="8199" max="8199" width="11.25" style="99" customWidth="1"/>
    <col min="8200" max="8200" width="10.625" style="99" customWidth="1"/>
    <col min="8201" max="8201" width="9.875" style="99" customWidth="1"/>
    <col min="8202" max="8202" width="10" style="99" customWidth="1"/>
    <col min="8203" max="8203" width="10.125" style="99" customWidth="1"/>
    <col min="8204" max="8204" width="5" style="99" customWidth="1"/>
    <col min="8205" max="8205" width="5.625" style="99" customWidth="1"/>
    <col min="8206" max="8206" width="5.5" style="99" customWidth="1"/>
    <col min="8207" max="8207" width="2.875" style="99" customWidth="1"/>
    <col min="8208" max="8208" width="8" style="99" customWidth="1"/>
    <col min="8209" max="8209" width="4" style="99" customWidth="1"/>
    <col min="8210" max="8210" width="5.25" style="99" customWidth="1"/>
    <col min="8211" max="8212" width="5.375" style="99" customWidth="1"/>
    <col min="8213" max="8213" width="8.375" style="99" customWidth="1"/>
    <col min="8214" max="8214" width="6.875" style="99" customWidth="1"/>
    <col min="8215" max="8215" width="12.125" style="99" customWidth="1"/>
    <col min="8216" max="8216" width="5.625" style="99" customWidth="1"/>
    <col min="8217" max="8217" width="5.5" style="99" customWidth="1"/>
    <col min="8218" max="8218" width="4.625" style="99" customWidth="1"/>
    <col min="8219" max="8219" width="6.125" style="99" customWidth="1"/>
    <col min="8220" max="8221" width="6.375" style="99" customWidth="1"/>
    <col min="8222" max="8223" width="5" style="99" customWidth="1"/>
    <col min="8224" max="8225" width="7.875" style="99" customWidth="1"/>
    <col min="8226" max="8226" width="11.125" style="99" customWidth="1"/>
    <col min="8227" max="8448" width="7.875" style="99"/>
    <col min="8449" max="8449" width="2.875" style="99" customWidth="1"/>
    <col min="8450" max="8450" width="15.875" style="99" customWidth="1"/>
    <col min="8451" max="8451" width="5.75" style="99" customWidth="1"/>
    <col min="8452" max="8452" width="4.375" style="99" customWidth="1"/>
    <col min="8453" max="8453" width="5" style="99" customWidth="1"/>
    <col min="8454" max="8454" width="5.375" style="99" customWidth="1"/>
    <col min="8455" max="8455" width="11.25" style="99" customWidth="1"/>
    <col min="8456" max="8456" width="10.625" style="99" customWidth="1"/>
    <col min="8457" max="8457" width="9.875" style="99" customWidth="1"/>
    <col min="8458" max="8458" width="10" style="99" customWidth="1"/>
    <col min="8459" max="8459" width="10.125" style="99" customWidth="1"/>
    <col min="8460" max="8460" width="5" style="99" customWidth="1"/>
    <col min="8461" max="8461" width="5.625" style="99" customWidth="1"/>
    <col min="8462" max="8462" width="5.5" style="99" customWidth="1"/>
    <col min="8463" max="8463" width="2.875" style="99" customWidth="1"/>
    <col min="8464" max="8464" width="8" style="99" customWidth="1"/>
    <col min="8465" max="8465" width="4" style="99" customWidth="1"/>
    <col min="8466" max="8466" width="5.25" style="99" customWidth="1"/>
    <col min="8467" max="8468" width="5.375" style="99" customWidth="1"/>
    <col min="8469" max="8469" width="8.375" style="99" customWidth="1"/>
    <col min="8470" max="8470" width="6.875" style="99" customWidth="1"/>
    <col min="8471" max="8471" width="12.125" style="99" customWidth="1"/>
    <col min="8472" max="8472" width="5.625" style="99" customWidth="1"/>
    <col min="8473" max="8473" width="5.5" style="99" customWidth="1"/>
    <col min="8474" max="8474" width="4.625" style="99" customWidth="1"/>
    <col min="8475" max="8475" width="6.125" style="99" customWidth="1"/>
    <col min="8476" max="8477" width="6.375" style="99" customWidth="1"/>
    <col min="8478" max="8479" width="5" style="99" customWidth="1"/>
    <col min="8480" max="8481" width="7.875" style="99" customWidth="1"/>
    <col min="8482" max="8482" width="11.125" style="99" customWidth="1"/>
    <col min="8483" max="8704" width="7.875" style="99"/>
    <col min="8705" max="8705" width="2.875" style="99" customWidth="1"/>
    <col min="8706" max="8706" width="15.875" style="99" customWidth="1"/>
    <col min="8707" max="8707" width="5.75" style="99" customWidth="1"/>
    <col min="8708" max="8708" width="4.375" style="99" customWidth="1"/>
    <col min="8709" max="8709" width="5" style="99" customWidth="1"/>
    <col min="8710" max="8710" width="5.375" style="99" customWidth="1"/>
    <col min="8711" max="8711" width="11.25" style="99" customWidth="1"/>
    <col min="8712" max="8712" width="10.625" style="99" customWidth="1"/>
    <col min="8713" max="8713" width="9.875" style="99" customWidth="1"/>
    <col min="8714" max="8714" width="10" style="99" customWidth="1"/>
    <col min="8715" max="8715" width="10.125" style="99" customWidth="1"/>
    <col min="8716" max="8716" width="5" style="99" customWidth="1"/>
    <col min="8717" max="8717" width="5.625" style="99" customWidth="1"/>
    <col min="8718" max="8718" width="5.5" style="99" customWidth="1"/>
    <col min="8719" max="8719" width="2.875" style="99" customWidth="1"/>
    <col min="8720" max="8720" width="8" style="99" customWidth="1"/>
    <col min="8721" max="8721" width="4" style="99" customWidth="1"/>
    <col min="8722" max="8722" width="5.25" style="99" customWidth="1"/>
    <col min="8723" max="8724" width="5.375" style="99" customWidth="1"/>
    <col min="8725" max="8725" width="8.375" style="99" customWidth="1"/>
    <col min="8726" max="8726" width="6.875" style="99" customWidth="1"/>
    <col min="8727" max="8727" width="12.125" style="99" customWidth="1"/>
    <col min="8728" max="8728" width="5.625" style="99" customWidth="1"/>
    <col min="8729" max="8729" width="5.5" style="99" customWidth="1"/>
    <col min="8730" max="8730" width="4.625" style="99" customWidth="1"/>
    <col min="8731" max="8731" width="6.125" style="99" customWidth="1"/>
    <col min="8732" max="8733" width="6.375" style="99" customWidth="1"/>
    <col min="8734" max="8735" width="5" style="99" customWidth="1"/>
    <col min="8736" max="8737" width="7.875" style="99" customWidth="1"/>
    <col min="8738" max="8738" width="11.125" style="99" customWidth="1"/>
    <col min="8739" max="8960" width="7.875" style="99"/>
    <col min="8961" max="8961" width="2.875" style="99" customWidth="1"/>
    <col min="8962" max="8962" width="15.875" style="99" customWidth="1"/>
    <col min="8963" max="8963" width="5.75" style="99" customWidth="1"/>
    <col min="8964" max="8964" width="4.375" style="99" customWidth="1"/>
    <col min="8965" max="8965" width="5" style="99" customWidth="1"/>
    <col min="8966" max="8966" width="5.375" style="99" customWidth="1"/>
    <col min="8967" max="8967" width="11.25" style="99" customWidth="1"/>
    <col min="8968" max="8968" width="10.625" style="99" customWidth="1"/>
    <col min="8969" max="8969" width="9.875" style="99" customWidth="1"/>
    <col min="8970" max="8970" width="10" style="99" customWidth="1"/>
    <col min="8971" max="8971" width="10.125" style="99" customWidth="1"/>
    <col min="8972" max="8972" width="5" style="99" customWidth="1"/>
    <col min="8973" max="8973" width="5.625" style="99" customWidth="1"/>
    <col min="8974" max="8974" width="5.5" style="99" customWidth="1"/>
    <col min="8975" max="8975" width="2.875" style="99" customWidth="1"/>
    <col min="8976" max="8976" width="8" style="99" customWidth="1"/>
    <col min="8977" max="8977" width="4" style="99" customWidth="1"/>
    <col min="8978" max="8978" width="5.25" style="99" customWidth="1"/>
    <col min="8979" max="8980" width="5.375" style="99" customWidth="1"/>
    <col min="8981" max="8981" width="8.375" style="99" customWidth="1"/>
    <col min="8982" max="8982" width="6.875" style="99" customWidth="1"/>
    <col min="8983" max="8983" width="12.125" style="99" customWidth="1"/>
    <col min="8984" max="8984" width="5.625" style="99" customWidth="1"/>
    <col min="8985" max="8985" width="5.5" style="99" customWidth="1"/>
    <col min="8986" max="8986" width="4.625" style="99" customWidth="1"/>
    <col min="8987" max="8987" width="6.125" style="99" customWidth="1"/>
    <col min="8988" max="8989" width="6.375" style="99" customWidth="1"/>
    <col min="8990" max="8991" width="5" style="99" customWidth="1"/>
    <col min="8992" max="8993" width="7.875" style="99" customWidth="1"/>
    <col min="8994" max="8994" width="11.125" style="99" customWidth="1"/>
    <col min="8995" max="9216" width="7.875" style="99"/>
    <col min="9217" max="9217" width="2.875" style="99" customWidth="1"/>
    <col min="9218" max="9218" width="15.875" style="99" customWidth="1"/>
    <col min="9219" max="9219" width="5.75" style="99" customWidth="1"/>
    <col min="9220" max="9220" width="4.375" style="99" customWidth="1"/>
    <col min="9221" max="9221" width="5" style="99" customWidth="1"/>
    <col min="9222" max="9222" width="5.375" style="99" customWidth="1"/>
    <col min="9223" max="9223" width="11.25" style="99" customWidth="1"/>
    <col min="9224" max="9224" width="10.625" style="99" customWidth="1"/>
    <col min="9225" max="9225" width="9.875" style="99" customWidth="1"/>
    <col min="9226" max="9226" width="10" style="99" customWidth="1"/>
    <col min="9227" max="9227" width="10.125" style="99" customWidth="1"/>
    <col min="9228" max="9228" width="5" style="99" customWidth="1"/>
    <col min="9229" max="9229" width="5.625" style="99" customWidth="1"/>
    <col min="9230" max="9230" width="5.5" style="99" customWidth="1"/>
    <col min="9231" max="9231" width="2.875" style="99" customWidth="1"/>
    <col min="9232" max="9232" width="8" style="99" customWidth="1"/>
    <col min="9233" max="9233" width="4" style="99" customWidth="1"/>
    <col min="9234" max="9234" width="5.25" style="99" customWidth="1"/>
    <col min="9235" max="9236" width="5.375" style="99" customWidth="1"/>
    <col min="9237" max="9237" width="8.375" style="99" customWidth="1"/>
    <col min="9238" max="9238" width="6.875" style="99" customWidth="1"/>
    <col min="9239" max="9239" width="12.125" style="99" customWidth="1"/>
    <col min="9240" max="9240" width="5.625" style="99" customWidth="1"/>
    <col min="9241" max="9241" width="5.5" style="99" customWidth="1"/>
    <col min="9242" max="9242" width="4.625" style="99" customWidth="1"/>
    <col min="9243" max="9243" width="6.125" style="99" customWidth="1"/>
    <col min="9244" max="9245" width="6.375" style="99" customWidth="1"/>
    <col min="9246" max="9247" width="5" style="99" customWidth="1"/>
    <col min="9248" max="9249" width="7.875" style="99" customWidth="1"/>
    <col min="9250" max="9250" width="11.125" style="99" customWidth="1"/>
    <col min="9251" max="9472" width="7.875" style="99"/>
    <col min="9473" max="9473" width="2.875" style="99" customWidth="1"/>
    <col min="9474" max="9474" width="15.875" style="99" customWidth="1"/>
    <col min="9475" max="9475" width="5.75" style="99" customWidth="1"/>
    <col min="9476" max="9476" width="4.375" style="99" customWidth="1"/>
    <col min="9477" max="9477" width="5" style="99" customWidth="1"/>
    <col min="9478" max="9478" width="5.375" style="99" customWidth="1"/>
    <col min="9479" max="9479" width="11.25" style="99" customWidth="1"/>
    <col min="9480" max="9480" width="10.625" style="99" customWidth="1"/>
    <col min="9481" max="9481" width="9.875" style="99" customWidth="1"/>
    <col min="9482" max="9482" width="10" style="99" customWidth="1"/>
    <col min="9483" max="9483" width="10.125" style="99" customWidth="1"/>
    <col min="9484" max="9484" width="5" style="99" customWidth="1"/>
    <col min="9485" max="9485" width="5.625" style="99" customWidth="1"/>
    <col min="9486" max="9486" width="5.5" style="99" customWidth="1"/>
    <col min="9487" max="9487" width="2.875" style="99" customWidth="1"/>
    <col min="9488" max="9488" width="8" style="99" customWidth="1"/>
    <col min="9489" max="9489" width="4" style="99" customWidth="1"/>
    <col min="9490" max="9490" width="5.25" style="99" customWidth="1"/>
    <col min="9491" max="9492" width="5.375" style="99" customWidth="1"/>
    <col min="9493" max="9493" width="8.375" style="99" customWidth="1"/>
    <col min="9494" max="9494" width="6.875" style="99" customWidth="1"/>
    <col min="9495" max="9495" width="12.125" style="99" customWidth="1"/>
    <col min="9496" max="9496" width="5.625" style="99" customWidth="1"/>
    <col min="9497" max="9497" width="5.5" style="99" customWidth="1"/>
    <col min="9498" max="9498" width="4.625" style="99" customWidth="1"/>
    <col min="9499" max="9499" width="6.125" style="99" customWidth="1"/>
    <col min="9500" max="9501" width="6.375" style="99" customWidth="1"/>
    <col min="9502" max="9503" width="5" style="99" customWidth="1"/>
    <col min="9504" max="9505" width="7.875" style="99" customWidth="1"/>
    <col min="9506" max="9506" width="11.125" style="99" customWidth="1"/>
    <col min="9507" max="9728" width="7.875" style="99"/>
    <col min="9729" max="9729" width="2.875" style="99" customWidth="1"/>
    <col min="9730" max="9730" width="15.875" style="99" customWidth="1"/>
    <col min="9731" max="9731" width="5.75" style="99" customWidth="1"/>
    <col min="9732" max="9732" width="4.375" style="99" customWidth="1"/>
    <col min="9733" max="9733" width="5" style="99" customWidth="1"/>
    <col min="9734" max="9734" width="5.375" style="99" customWidth="1"/>
    <col min="9735" max="9735" width="11.25" style="99" customWidth="1"/>
    <col min="9736" max="9736" width="10.625" style="99" customWidth="1"/>
    <col min="9737" max="9737" width="9.875" style="99" customWidth="1"/>
    <col min="9738" max="9738" width="10" style="99" customWidth="1"/>
    <col min="9739" max="9739" width="10.125" style="99" customWidth="1"/>
    <col min="9740" max="9740" width="5" style="99" customWidth="1"/>
    <col min="9741" max="9741" width="5.625" style="99" customWidth="1"/>
    <col min="9742" max="9742" width="5.5" style="99" customWidth="1"/>
    <col min="9743" max="9743" width="2.875" style="99" customWidth="1"/>
    <col min="9744" max="9744" width="8" style="99" customWidth="1"/>
    <col min="9745" max="9745" width="4" style="99" customWidth="1"/>
    <col min="9746" max="9746" width="5.25" style="99" customWidth="1"/>
    <col min="9747" max="9748" width="5.375" style="99" customWidth="1"/>
    <col min="9749" max="9749" width="8.375" style="99" customWidth="1"/>
    <col min="9750" max="9750" width="6.875" style="99" customWidth="1"/>
    <col min="9751" max="9751" width="12.125" style="99" customWidth="1"/>
    <col min="9752" max="9752" width="5.625" style="99" customWidth="1"/>
    <col min="9753" max="9753" width="5.5" style="99" customWidth="1"/>
    <col min="9754" max="9754" width="4.625" style="99" customWidth="1"/>
    <col min="9755" max="9755" width="6.125" style="99" customWidth="1"/>
    <col min="9756" max="9757" width="6.375" style="99" customWidth="1"/>
    <col min="9758" max="9759" width="5" style="99" customWidth="1"/>
    <col min="9760" max="9761" width="7.875" style="99" customWidth="1"/>
    <col min="9762" max="9762" width="11.125" style="99" customWidth="1"/>
    <col min="9763" max="9984" width="7.875" style="99"/>
    <col min="9985" max="9985" width="2.875" style="99" customWidth="1"/>
    <col min="9986" max="9986" width="15.875" style="99" customWidth="1"/>
    <col min="9987" max="9987" width="5.75" style="99" customWidth="1"/>
    <col min="9988" max="9988" width="4.375" style="99" customWidth="1"/>
    <col min="9989" max="9989" width="5" style="99" customWidth="1"/>
    <col min="9990" max="9990" width="5.375" style="99" customWidth="1"/>
    <col min="9991" max="9991" width="11.25" style="99" customWidth="1"/>
    <col min="9992" max="9992" width="10.625" style="99" customWidth="1"/>
    <col min="9993" max="9993" width="9.875" style="99" customWidth="1"/>
    <col min="9994" max="9994" width="10" style="99" customWidth="1"/>
    <col min="9995" max="9995" width="10.125" style="99" customWidth="1"/>
    <col min="9996" max="9996" width="5" style="99" customWidth="1"/>
    <col min="9997" max="9997" width="5.625" style="99" customWidth="1"/>
    <col min="9998" max="9998" width="5.5" style="99" customWidth="1"/>
    <col min="9999" max="9999" width="2.875" style="99" customWidth="1"/>
    <col min="10000" max="10000" width="8" style="99" customWidth="1"/>
    <col min="10001" max="10001" width="4" style="99" customWidth="1"/>
    <col min="10002" max="10002" width="5.25" style="99" customWidth="1"/>
    <col min="10003" max="10004" width="5.375" style="99" customWidth="1"/>
    <col min="10005" max="10005" width="8.375" style="99" customWidth="1"/>
    <col min="10006" max="10006" width="6.875" style="99" customWidth="1"/>
    <col min="10007" max="10007" width="12.125" style="99" customWidth="1"/>
    <col min="10008" max="10008" width="5.625" style="99" customWidth="1"/>
    <col min="10009" max="10009" width="5.5" style="99" customWidth="1"/>
    <col min="10010" max="10010" width="4.625" style="99" customWidth="1"/>
    <col min="10011" max="10011" width="6.125" style="99" customWidth="1"/>
    <col min="10012" max="10013" width="6.375" style="99" customWidth="1"/>
    <col min="10014" max="10015" width="5" style="99" customWidth="1"/>
    <col min="10016" max="10017" width="7.875" style="99" customWidth="1"/>
    <col min="10018" max="10018" width="11.125" style="99" customWidth="1"/>
    <col min="10019" max="10240" width="7.875" style="99"/>
    <col min="10241" max="10241" width="2.875" style="99" customWidth="1"/>
    <col min="10242" max="10242" width="15.875" style="99" customWidth="1"/>
    <col min="10243" max="10243" width="5.75" style="99" customWidth="1"/>
    <col min="10244" max="10244" width="4.375" style="99" customWidth="1"/>
    <col min="10245" max="10245" width="5" style="99" customWidth="1"/>
    <col min="10246" max="10246" width="5.375" style="99" customWidth="1"/>
    <col min="10247" max="10247" width="11.25" style="99" customWidth="1"/>
    <col min="10248" max="10248" width="10.625" style="99" customWidth="1"/>
    <col min="10249" max="10249" width="9.875" style="99" customWidth="1"/>
    <col min="10250" max="10250" width="10" style="99" customWidth="1"/>
    <col min="10251" max="10251" width="10.125" style="99" customWidth="1"/>
    <col min="10252" max="10252" width="5" style="99" customWidth="1"/>
    <col min="10253" max="10253" width="5.625" style="99" customWidth="1"/>
    <col min="10254" max="10254" width="5.5" style="99" customWidth="1"/>
    <col min="10255" max="10255" width="2.875" style="99" customWidth="1"/>
    <col min="10256" max="10256" width="8" style="99" customWidth="1"/>
    <col min="10257" max="10257" width="4" style="99" customWidth="1"/>
    <col min="10258" max="10258" width="5.25" style="99" customWidth="1"/>
    <col min="10259" max="10260" width="5.375" style="99" customWidth="1"/>
    <col min="10261" max="10261" width="8.375" style="99" customWidth="1"/>
    <col min="10262" max="10262" width="6.875" style="99" customWidth="1"/>
    <col min="10263" max="10263" width="12.125" style="99" customWidth="1"/>
    <col min="10264" max="10264" width="5.625" style="99" customWidth="1"/>
    <col min="10265" max="10265" width="5.5" style="99" customWidth="1"/>
    <col min="10266" max="10266" width="4.625" style="99" customWidth="1"/>
    <col min="10267" max="10267" width="6.125" style="99" customWidth="1"/>
    <col min="10268" max="10269" width="6.375" style="99" customWidth="1"/>
    <col min="10270" max="10271" width="5" style="99" customWidth="1"/>
    <col min="10272" max="10273" width="7.875" style="99" customWidth="1"/>
    <col min="10274" max="10274" width="11.125" style="99" customWidth="1"/>
    <col min="10275" max="10496" width="7.875" style="99"/>
    <col min="10497" max="10497" width="2.875" style="99" customWidth="1"/>
    <col min="10498" max="10498" width="15.875" style="99" customWidth="1"/>
    <col min="10499" max="10499" width="5.75" style="99" customWidth="1"/>
    <col min="10500" max="10500" width="4.375" style="99" customWidth="1"/>
    <col min="10501" max="10501" width="5" style="99" customWidth="1"/>
    <col min="10502" max="10502" width="5.375" style="99" customWidth="1"/>
    <col min="10503" max="10503" width="11.25" style="99" customWidth="1"/>
    <col min="10504" max="10504" width="10.625" style="99" customWidth="1"/>
    <col min="10505" max="10505" width="9.875" style="99" customWidth="1"/>
    <col min="10506" max="10506" width="10" style="99" customWidth="1"/>
    <col min="10507" max="10507" width="10.125" style="99" customWidth="1"/>
    <col min="10508" max="10508" width="5" style="99" customWidth="1"/>
    <col min="10509" max="10509" width="5.625" style="99" customWidth="1"/>
    <col min="10510" max="10510" width="5.5" style="99" customWidth="1"/>
    <col min="10511" max="10511" width="2.875" style="99" customWidth="1"/>
    <col min="10512" max="10512" width="8" style="99" customWidth="1"/>
    <col min="10513" max="10513" width="4" style="99" customWidth="1"/>
    <col min="10514" max="10514" width="5.25" style="99" customWidth="1"/>
    <col min="10515" max="10516" width="5.375" style="99" customWidth="1"/>
    <col min="10517" max="10517" width="8.375" style="99" customWidth="1"/>
    <col min="10518" max="10518" width="6.875" style="99" customWidth="1"/>
    <col min="10519" max="10519" width="12.125" style="99" customWidth="1"/>
    <col min="10520" max="10520" width="5.625" style="99" customWidth="1"/>
    <col min="10521" max="10521" width="5.5" style="99" customWidth="1"/>
    <col min="10522" max="10522" width="4.625" style="99" customWidth="1"/>
    <col min="10523" max="10523" width="6.125" style="99" customWidth="1"/>
    <col min="10524" max="10525" width="6.375" style="99" customWidth="1"/>
    <col min="10526" max="10527" width="5" style="99" customWidth="1"/>
    <col min="10528" max="10529" width="7.875" style="99" customWidth="1"/>
    <col min="10530" max="10530" width="11.125" style="99" customWidth="1"/>
    <col min="10531" max="10752" width="7.875" style="99"/>
    <col min="10753" max="10753" width="2.875" style="99" customWidth="1"/>
    <col min="10754" max="10754" width="15.875" style="99" customWidth="1"/>
    <col min="10755" max="10755" width="5.75" style="99" customWidth="1"/>
    <col min="10756" max="10756" width="4.375" style="99" customWidth="1"/>
    <col min="10757" max="10757" width="5" style="99" customWidth="1"/>
    <col min="10758" max="10758" width="5.375" style="99" customWidth="1"/>
    <col min="10759" max="10759" width="11.25" style="99" customWidth="1"/>
    <col min="10760" max="10760" width="10.625" style="99" customWidth="1"/>
    <col min="10761" max="10761" width="9.875" style="99" customWidth="1"/>
    <col min="10762" max="10762" width="10" style="99" customWidth="1"/>
    <col min="10763" max="10763" width="10.125" style="99" customWidth="1"/>
    <col min="10764" max="10764" width="5" style="99" customWidth="1"/>
    <col min="10765" max="10765" width="5.625" style="99" customWidth="1"/>
    <col min="10766" max="10766" width="5.5" style="99" customWidth="1"/>
    <col min="10767" max="10767" width="2.875" style="99" customWidth="1"/>
    <col min="10768" max="10768" width="8" style="99" customWidth="1"/>
    <col min="10769" max="10769" width="4" style="99" customWidth="1"/>
    <col min="10770" max="10770" width="5.25" style="99" customWidth="1"/>
    <col min="10771" max="10772" width="5.375" style="99" customWidth="1"/>
    <col min="10773" max="10773" width="8.375" style="99" customWidth="1"/>
    <col min="10774" max="10774" width="6.875" style="99" customWidth="1"/>
    <col min="10775" max="10775" width="12.125" style="99" customWidth="1"/>
    <col min="10776" max="10776" width="5.625" style="99" customWidth="1"/>
    <col min="10777" max="10777" width="5.5" style="99" customWidth="1"/>
    <col min="10778" max="10778" width="4.625" style="99" customWidth="1"/>
    <col min="10779" max="10779" width="6.125" style="99" customWidth="1"/>
    <col min="10780" max="10781" width="6.375" style="99" customWidth="1"/>
    <col min="10782" max="10783" width="5" style="99" customWidth="1"/>
    <col min="10784" max="10785" width="7.875" style="99" customWidth="1"/>
    <col min="10786" max="10786" width="11.125" style="99" customWidth="1"/>
    <col min="10787" max="11008" width="7.875" style="99"/>
    <col min="11009" max="11009" width="2.875" style="99" customWidth="1"/>
    <col min="11010" max="11010" width="15.875" style="99" customWidth="1"/>
    <col min="11011" max="11011" width="5.75" style="99" customWidth="1"/>
    <col min="11012" max="11012" width="4.375" style="99" customWidth="1"/>
    <col min="11013" max="11013" width="5" style="99" customWidth="1"/>
    <col min="11014" max="11014" width="5.375" style="99" customWidth="1"/>
    <col min="11015" max="11015" width="11.25" style="99" customWidth="1"/>
    <col min="11016" max="11016" width="10.625" style="99" customWidth="1"/>
    <col min="11017" max="11017" width="9.875" style="99" customWidth="1"/>
    <col min="11018" max="11018" width="10" style="99" customWidth="1"/>
    <col min="11019" max="11019" width="10.125" style="99" customWidth="1"/>
    <col min="11020" max="11020" width="5" style="99" customWidth="1"/>
    <col min="11021" max="11021" width="5.625" style="99" customWidth="1"/>
    <col min="11022" max="11022" width="5.5" style="99" customWidth="1"/>
    <col min="11023" max="11023" width="2.875" style="99" customWidth="1"/>
    <col min="11024" max="11024" width="8" style="99" customWidth="1"/>
    <col min="11025" max="11025" width="4" style="99" customWidth="1"/>
    <col min="11026" max="11026" width="5.25" style="99" customWidth="1"/>
    <col min="11027" max="11028" width="5.375" style="99" customWidth="1"/>
    <col min="11029" max="11029" width="8.375" style="99" customWidth="1"/>
    <col min="11030" max="11030" width="6.875" style="99" customWidth="1"/>
    <col min="11031" max="11031" width="12.125" style="99" customWidth="1"/>
    <col min="11032" max="11032" width="5.625" style="99" customWidth="1"/>
    <col min="11033" max="11033" width="5.5" style="99" customWidth="1"/>
    <col min="11034" max="11034" width="4.625" style="99" customWidth="1"/>
    <col min="11035" max="11035" width="6.125" style="99" customWidth="1"/>
    <col min="11036" max="11037" width="6.375" style="99" customWidth="1"/>
    <col min="11038" max="11039" width="5" style="99" customWidth="1"/>
    <col min="11040" max="11041" width="7.875" style="99" customWidth="1"/>
    <col min="11042" max="11042" width="11.125" style="99" customWidth="1"/>
    <col min="11043" max="11264" width="7.875" style="99"/>
    <col min="11265" max="11265" width="2.875" style="99" customWidth="1"/>
    <col min="11266" max="11266" width="15.875" style="99" customWidth="1"/>
    <col min="11267" max="11267" width="5.75" style="99" customWidth="1"/>
    <col min="11268" max="11268" width="4.375" style="99" customWidth="1"/>
    <col min="11269" max="11269" width="5" style="99" customWidth="1"/>
    <col min="11270" max="11270" width="5.375" style="99" customWidth="1"/>
    <col min="11271" max="11271" width="11.25" style="99" customWidth="1"/>
    <col min="11272" max="11272" width="10.625" style="99" customWidth="1"/>
    <col min="11273" max="11273" width="9.875" style="99" customWidth="1"/>
    <col min="11274" max="11274" width="10" style="99" customWidth="1"/>
    <col min="11275" max="11275" width="10.125" style="99" customWidth="1"/>
    <col min="11276" max="11276" width="5" style="99" customWidth="1"/>
    <col min="11277" max="11277" width="5.625" style="99" customWidth="1"/>
    <col min="11278" max="11278" width="5.5" style="99" customWidth="1"/>
    <col min="11279" max="11279" width="2.875" style="99" customWidth="1"/>
    <col min="11280" max="11280" width="8" style="99" customWidth="1"/>
    <col min="11281" max="11281" width="4" style="99" customWidth="1"/>
    <col min="11282" max="11282" width="5.25" style="99" customWidth="1"/>
    <col min="11283" max="11284" width="5.375" style="99" customWidth="1"/>
    <col min="11285" max="11285" width="8.375" style="99" customWidth="1"/>
    <col min="11286" max="11286" width="6.875" style="99" customWidth="1"/>
    <col min="11287" max="11287" width="12.125" style="99" customWidth="1"/>
    <col min="11288" max="11288" width="5.625" style="99" customWidth="1"/>
    <col min="11289" max="11289" width="5.5" style="99" customWidth="1"/>
    <col min="11290" max="11290" width="4.625" style="99" customWidth="1"/>
    <col min="11291" max="11291" width="6.125" style="99" customWidth="1"/>
    <col min="11292" max="11293" width="6.375" style="99" customWidth="1"/>
    <col min="11294" max="11295" width="5" style="99" customWidth="1"/>
    <col min="11296" max="11297" width="7.875" style="99" customWidth="1"/>
    <col min="11298" max="11298" width="11.125" style="99" customWidth="1"/>
    <col min="11299" max="11520" width="7.875" style="99"/>
    <col min="11521" max="11521" width="2.875" style="99" customWidth="1"/>
    <col min="11522" max="11522" width="15.875" style="99" customWidth="1"/>
    <col min="11523" max="11523" width="5.75" style="99" customWidth="1"/>
    <col min="11524" max="11524" width="4.375" style="99" customWidth="1"/>
    <col min="11525" max="11525" width="5" style="99" customWidth="1"/>
    <col min="11526" max="11526" width="5.375" style="99" customWidth="1"/>
    <col min="11527" max="11527" width="11.25" style="99" customWidth="1"/>
    <col min="11528" max="11528" width="10.625" style="99" customWidth="1"/>
    <col min="11529" max="11529" width="9.875" style="99" customWidth="1"/>
    <col min="11530" max="11530" width="10" style="99" customWidth="1"/>
    <col min="11531" max="11531" width="10.125" style="99" customWidth="1"/>
    <col min="11532" max="11532" width="5" style="99" customWidth="1"/>
    <col min="11533" max="11533" width="5.625" style="99" customWidth="1"/>
    <col min="11534" max="11534" width="5.5" style="99" customWidth="1"/>
    <col min="11535" max="11535" width="2.875" style="99" customWidth="1"/>
    <col min="11536" max="11536" width="8" style="99" customWidth="1"/>
    <col min="11537" max="11537" width="4" style="99" customWidth="1"/>
    <col min="11538" max="11538" width="5.25" style="99" customWidth="1"/>
    <col min="11539" max="11540" width="5.375" style="99" customWidth="1"/>
    <col min="11541" max="11541" width="8.375" style="99" customWidth="1"/>
    <col min="11542" max="11542" width="6.875" style="99" customWidth="1"/>
    <col min="11543" max="11543" width="12.125" style="99" customWidth="1"/>
    <col min="11544" max="11544" width="5.625" style="99" customWidth="1"/>
    <col min="11545" max="11545" width="5.5" style="99" customWidth="1"/>
    <col min="11546" max="11546" width="4.625" style="99" customWidth="1"/>
    <col min="11547" max="11547" width="6.125" style="99" customWidth="1"/>
    <col min="11548" max="11549" width="6.375" style="99" customWidth="1"/>
    <col min="11550" max="11551" width="5" style="99" customWidth="1"/>
    <col min="11552" max="11553" width="7.875" style="99" customWidth="1"/>
    <col min="11554" max="11554" width="11.125" style="99" customWidth="1"/>
    <col min="11555" max="11776" width="7.875" style="99"/>
    <col min="11777" max="11777" width="2.875" style="99" customWidth="1"/>
    <col min="11778" max="11778" width="15.875" style="99" customWidth="1"/>
    <col min="11779" max="11779" width="5.75" style="99" customWidth="1"/>
    <col min="11780" max="11780" width="4.375" style="99" customWidth="1"/>
    <col min="11781" max="11781" width="5" style="99" customWidth="1"/>
    <col min="11782" max="11782" width="5.375" style="99" customWidth="1"/>
    <col min="11783" max="11783" width="11.25" style="99" customWidth="1"/>
    <col min="11784" max="11784" width="10.625" style="99" customWidth="1"/>
    <col min="11785" max="11785" width="9.875" style="99" customWidth="1"/>
    <col min="11786" max="11786" width="10" style="99" customWidth="1"/>
    <col min="11787" max="11787" width="10.125" style="99" customWidth="1"/>
    <col min="11788" max="11788" width="5" style="99" customWidth="1"/>
    <col min="11789" max="11789" width="5.625" style="99" customWidth="1"/>
    <col min="11790" max="11790" width="5.5" style="99" customWidth="1"/>
    <col min="11791" max="11791" width="2.875" style="99" customWidth="1"/>
    <col min="11792" max="11792" width="8" style="99" customWidth="1"/>
    <col min="11793" max="11793" width="4" style="99" customWidth="1"/>
    <col min="11794" max="11794" width="5.25" style="99" customWidth="1"/>
    <col min="11795" max="11796" width="5.375" style="99" customWidth="1"/>
    <col min="11797" max="11797" width="8.375" style="99" customWidth="1"/>
    <col min="11798" max="11798" width="6.875" style="99" customWidth="1"/>
    <col min="11799" max="11799" width="12.125" style="99" customWidth="1"/>
    <col min="11800" max="11800" width="5.625" style="99" customWidth="1"/>
    <col min="11801" max="11801" width="5.5" style="99" customWidth="1"/>
    <col min="11802" max="11802" width="4.625" style="99" customWidth="1"/>
    <col min="11803" max="11803" width="6.125" style="99" customWidth="1"/>
    <col min="11804" max="11805" width="6.375" style="99" customWidth="1"/>
    <col min="11806" max="11807" width="5" style="99" customWidth="1"/>
    <col min="11808" max="11809" width="7.875" style="99" customWidth="1"/>
    <col min="11810" max="11810" width="11.125" style="99" customWidth="1"/>
    <col min="11811" max="12032" width="7.875" style="99"/>
    <col min="12033" max="12033" width="2.875" style="99" customWidth="1"/>
    <col min="12034" max="12034" width="15.875" style="99" customWidth="1"/>
    <col min="12035" max="12035" width="5.75" style="99" customWidth="1"/>
    <col min="12036" max="12036" width="4.375" style="99" customWidth="1"/>
    <col min="12037" max="12037" width="5" style="99" customWidth="1"/>
    <col min="12038" max="12038" width="5.375" style="99" customWidth="1"/>
    <col min="12039" max="12039" width="11.25" style="99" customWidth="1"/>
    <col min="12040" max="12040" width="10.625" style="99" customWidth="1"/>
    <col min="12041" max="12041" width="9.875" style="99" customWidth="1"/>
    <col min="12042" max="12042" width="10" style="99" customWidth="1"/>
    <col min="12043" max="12043" width="10.125" style="99" customWidth="1"/>
    <col min="12044" max="12044" width="5" style="99" customWidth="1"/>
    <col min="12045" max="12045" width="5.625" style="99" customWidth="1"/>
    <col min="12046" max="12046" width="5.5" style="99" customWidth="1"/>
    <col min="12047" max="12047" width="2.875" style="99" customWidth="1"/>
    <col min="12048" max="12048" width="8" style="99" customWidth="1"/>
    <col min="12049" max="12049" width="4" style="99" customWidth="1"/>
    <col min="12050" max="12050" width="5.25" style="99" customWidth="1"/>
    <col min="12051" max="12052" width="5.375" style="99" customWidth="1"/>
    <col min="12053" max="12053" width="8.375" style="99" customWidth="1"/>
    <col min="12054" max="12054" width="6.875" style="99" customWidth="1"/>
    <col min="12055" max="12055" width="12.125" style="99" customWidth="1"/>
    <col min="12056" max="12056" width="5.625" style="99" customWidth="1"/>
    <col min="12057" max="12057" width="5.5" style="99" customWidth="1"/>
    <col min="12058" max="12058" width="4.625" style="99" customWidth="1"/>
    <col min="12059" max="12059" width="6.125" style="99" customWidth="1"/>
    <col min="12060" max="12061" width="6.375" style="99" customWidth="1"/>
    <col min="12062" max="12063" width="5" style="99" customWidth="1"/>
    <col min="12064" max="12065" width="7.875" style="99" customWidth="1"/>
    <col min="12066" max="12066" width="11.125" style="99" customWidth="1"/>
    <col min="12067" max="12288" width="7.875" style="99"/>
    <col min="12289" max="12289" width="2.875" style="99" customWidth="1"/>
    <col min="12290" max="12290" width="15.875" style="99" customWidth="1"/>
    <col min="12291" max="12291" width="5.75" style="99" customWidth="1"/>
    <col min="12292" max="12292" width="4.375" style="99" customWidth="1"/>
    <col min="12293" max="12293" width="5" style="99" customWidth="1"/>
    <col min="12294" max="12294" width="5.375" style="99" customWidth="1"/>
    <col min="12295" max="12295" width="11.25" style="99" customWidth="1"/>
    <col min="12296" max="12296" width="10.625" style="99" customWidth="1"/>
    <col min="12297" max="12297" width="9.875" style="99" customWidth="1"/>
    <col min="12298" max="12298" width="10" style="99" customWidth="1"/>
    <col min="12299" max="12299" width="10.125" style="99" customWidth="1"/>
    <col min="12300" max="12300" width="5" style="99" customWidth="1"/>
    <col min="12301" max="12301" width="5.625" style="99" customWidth="1"/>
    <col min="12302" max="12302" width="5.5" style="99" customWidth="1"/>
    <col min="12303" max="12303" width="2.875" style="99" customWidth="1"/>
    <col min="12304" max="12304" width="8" style="99" customWidth="1"/>
    <col min="12305" max="12305" width="4" style="99" customWidth="1"/>
    <col min="12306" max="12306" width="5.25" style="99" customWidth="1"/>
    <col min="12307" max="12308" width="5.375" style="99" customWidth="1"/>
    <col min="12309" max="12309" width="8.375" style="99" customWidth="1"/>
    <col min="12310" max="12310" width="6.875" style="99" customWidth="1"/>
    <col min="12311" max="12311" width="12.125" style="99" customWidth="1"/>
    <col min="12312" max="12312" width="5.625" style="99" customWidth="1"/>
    <col min="12313" max="12313" width="5.5" style="99" customWidth="1"/>
    <col min="12314" max="12314" width="4.625" style="99" customWidth="1"/>
    <col min="12315" max="12315" width="6.125" style="99" customWidth="1"/>
    <col min="12316" max="12317" width="6.375" style="99" customWidth="1"/>
    <col min="12318" max="12319" width="5" style="99" customWidth="1"/>
    <col min="12320" max="12321" width="7.875" style="99" customWidth="1"/>
    <col min="12322" max="12322" width="11.125" style="99" customWidth="1"/>
    <col min="12323" max="12544" width="7.875" style="99"/>
    <col min="12545" max="12545" width="2.875" style="99" customWidth="1"/>
    <col min="12546" max="12546" width="15.875" style="99" customWidth="1"/>
    <col min="12547" max="12547" width="5.75" style="99" customWidth="1"/>
    <col min="12548" max="12548" width="4.375" style="99" customWidth="1"/>
    <col min="12549" max="12549" width="5" style="99" customWidth="1"/>
    <col min="12550" max="12550" width="5.375" style="99" customWidth="1"/>
    <col min="12551" max="12551" width="11.25" style="99" customWidth="1"/>
    <col min="12552" max="12552" width="10.625" style="99" customWidth="1"/>
    <col min="12553" max="12553" width="9.875" style="99" customWidth="1"/>
    <col min="12554" max="12554" width="10" style="99" customWidth="1"/>
    <col min="12555" max="12555" width="10.125" style="99" customWidth="1"/>
    <col min="12556" max="12556" width="5" style="99" customWidth="1"/>
    <col min="12557" max="12557" width="5.625" style="99" customWidth="1"/>
    <col min="12558" max="12558" width="5.5" style="99" customWidth="1"/>
    <col min="12559" max="12559" width="2.875" style="99" customWidth="1"/>
    <col min="12560" max="12560" width="8" style="99" customWidth="1"/>
    <col min="12561" max="12561" width="4" style="99" customWidth="1"/>
    <col min="12562" max="12562" width="5.25" style="99" customWidth="1"/>
    <col min="12563" max="12564" width="5.375" style="99" customWidth="1"/>
    <col min="12565" max="12565" width="8.375" style="99" customWidth="1"/>
    <col min="12566" max="12566" width="6.875" style="99" customWidth="1"/>
    <col min="12567" max="12567" width="12.125" style="99" customWidth="1"/>
    <col min="12568" max="12568" width="5.625" style="99" customWidth="1"/>
    <col min="12569" max="12569" width="5.5" style="99" customWidth="1"/>
    <col min="12570" max="12570" width="4.625" style="99" customWidth="1"/>
    <col min="12571" max="12571" width="6.125" style="99" customWidth="1"/>
    <col min="12572" max="12573" width="6.375" style="99" customWidth="1"/>
    <col min="12574" max="12575" width="5" style="99" customWidth="1"/>
    <col min="12576" max="12577" width="7.875" style="99" customWidth="1"/>
    <col min="12578" max="12578" width="11.125" style="99" customWidth="1"/>
    <col min="12579" max="12800" width="7.875" style="99"/>
    <col min="12801" max="12801" width="2.875" style="99" customWidth="1"/>
    <col min="12802" max="12802" width="15.875" style="99" customWidth="1"/>
    <col min="12803" max="12803" width="5.75" style="99" customWidth="1"/>
    <col min="12804" max="12804" width="4.375" style="99" customWidth="1"/>
    <col min="12805" max="12805" width="5" style="99" customWidth="1"/>
    <col min="12806" max="12806" width="5.375" style="99" customWidth="1"/>
    <col min="12807" max="12807" width="11.25" style="99" customWidth="1"/>
    <col min="12808" max="12808" width="10.625" style="99" customWidth="1"/>
    <col min="12809" max="12809" width="9.875" style="99" customWidth="1"/>
    <col min="12810" max="12810" width="10" style="99" customWidth="1"/>
    <col min="12811" max="12811" width="10.125" style="99" customWidth="1"/>
    <col min="12812" max="12812" width="5" style="99" customWidth="1"/>
    <col min="12813" max="12813" width="5.625" style="99" customWidth="1"/>
    <col min="12814" max="12814" width="5.5" style="99" customWidth="1"/>
    <col min="12815" max="12815" width="2.875" style="99" customWidth="1"/>
    <col min="12816" max="12816" width="8" style="99" customWidth="1"/>
    <col min="12817" max="12817" width="4" style="99" customWidth="1"/>
    <col min="12818" max="12818" width="5.25" style="99" customWidth="1"/>
    <col min="12819" max="12820" width="5.375" style="99" customWidth="1"/>
    <col min="12821" max="12821" width="8.375" style="99" customWidth="1"/>
    <col min="12822" max="12822" width="6.875" style="99" customWidth="1"/>
    <col min="12823" max="12823" width="12.125" style="99" customWidth="1"/>
    <col min="12824" max="12824" width="5.625" style="99" customWidth="1"/>
    <col min="12825" max="12825" width="5.5" style="99" customWidth="1"/>
    <col min="12826" max="12826" width="4.625" style="99" customWidth="1"/>
    <col min="12827" max="12827" width="6.125" style="99" customWidth="1"/>
    <col min="12828" max="12829" width="6.375" style="99" customWidth="1"/>
    <col min="12830" max="12831" width="5" style="99" customWidth="1"/>
    <col min="12832" max="12833" width="7.875" style="99" customWidth="1"/>
    <col min="12834" max="12834" width="11.125" style="99" customWidth="1"/>
    <col min="12835" max="13056" width="7.875" style="99"/>
    <col min="13057" max="13057" width="2.875" style="99" customWidth="1"/>
    <col min="13058" max="13058" width="15.875" style="99" customWidth="1"/>
    <col min="13059" max="13059" width="5.75" style="99" customWidth="1"/>
    <col min="13060" max="13060" width="4.375" style="99" customWidth="1"/>
    <col min="13061" max="13061" width="5" style="99" customWidth="1"/>
    <col min="13062" max="13062" width="5.375" style="99" customWidth="1"/>
    <col min="13063" max="13063" width="11.25" style="99" customWidth="1"/>
    <col min="13064" max="13064" width="10.625" style="99" customWidth="1"/>
    <col min="13065" max="13065" width="9.875" style="99" customWidth="1"/>
    <col min="13066" max="13066" width="10" style="99" customWidth="1"/>
    <col min="13067" max="13067" width="10.125" style="99" customWidth="1"/>
    <col min="13068" max="13068" width="5" style="99" customWidth="1"/>
    <col min="13069" max="13069" width="5.625" style="99" customWidth="1"/>
    <col min="13070" max="13070" width="5.5" style="99" customWidth="1"/>
    <col min="13071" max="13071" width="2.875" style="99" customWidth="1"/>
    <col min="13072" max="13072" width="8" style="99" customWidth="1"/>
    <col min="13073" max="13073" width="4" style="99" customWidth="1"/>
    <col min="13074" max="13074" width="5.25" style="99" customWidth="1"/>
    <col min="13075" max="13076" width="5.375" style="99" customWidth="1"/>
    <col min="13077" max="13077" width="8.375" style="99" customWidth="1"/>
    <col min="13078" max="13078" width="6.875" style="99" customWidth="1"/>
    <col min="13079" max="13079" width="12.125" style="99" customWidth="1"/>
    <col min="13080" max="13080" width="5.625" style="99" customWidth="1"/>
    <col min="13081" max="13081" width="5.5" style="99" customWidth="1"/>
    <col min="13082" max="13082" width="4.625" style="99" customWidth="1"/>
    <col min="13083" max="13083" width="6.125" style="99" customWidth="1"/>
    <col min="13084" max="13085" width="6.375" style="99" customWidth="1"/>
    <col min="13086" max="13087" width="5" style="99" customWidth="1"/>
    <col min="13088" max="13089" width="7.875" style="99" customWidth="1"/>
    <col min="13090" max="13090" width="11.125" style="99" customWidth="1"/>
    <col min="13091" max="13312" width="7.875" style="99"/>
    <col min="13313" max="13313" width="2.875" style="99" customWidth="1"/>
    <col min="13314" max="13314" width="15.875" style="99" customWidth="1"/>
    <col min="13315" max="13315" width="5.75" style="99" customWidth="1"/>
    <col min="13316" max="13316" width="4.375" style="99" customWidth="1"/>
    <col min="13317" max="13317" width="5" style="99" customWidth="1"/>
    <col min="13318" max="13318" width="5.375" style="99" customWidth="1"/>
    <col min="13319" max="13319" width="11.25" style="99" customWidth="1"/>
    <col min="13320" max="13320" width="10.625" style="99" customWidth="1"/>
    <col min="13321" max="13321" width="9.875" style="99" customWidth="1"/>
    <col min="13322" max="13322" width="10" style="99" customWidth="1"/>
    <col min="13323" max="13323" width="10.125" style="99" customWidth="1"/>
    <col min="13324" max="13324" width="5" style="99" customWidth="1"/>
    <col min="13325" max="13325" width="5.625" style="99" customWidth="1"/>
    <col min="13326" max="13326" width="5.5" style="99" customWidth="1"/>
    <col min="13327" max="13327" width="2.875" style="99" customWidth="1"/>
    <col min="13328" max="13328" width="8" style="99" customWidth="1"/>
    <col min="13329" max="13329" width="4" style="99" customWidth="1"/>
    <col min="13330" max="13330" width="5.25" style="99" customWidth="1"/>
    <col min="13331" max="13332" width="5.375" style="99" customWidth="1"/>
    <col min="13333" max="13333" width="8.375" style="99" customWidth="1"/>
    <col min="13334" max="13334" width="6.875" style="99" customWidth="1"/>
    <col min="13335" max="13335" width="12.125" style="99" customWidth="1"/>
    <col min="13336" max="13336" width="5.625" style="99" customWidth="1"/>
    <col min="13337" max="13337" width="5.5" style="99" customWidth="1"/>
    <col min="13338" max="13338" width="4.625" style="99" customWidth="1"/>
    <col min="13339" max="13339" width="6.125" style="99" customWidth="1"/>
    <col min="13340" max="13341" width="6.375" style="99" customWidth="1"/>
    <col min="13342" max="13343" width="5" style="99" customWidth="1"/>
    <col min="13344" max="13345" width="7.875" style="99" customWidth="1"/>
    <col min="13346" max="13346" width="11.125" style="99" customWidth="1"/>
    <col min="13347" max="13568" width="7.875" style="99"/>
    <col min="13569" max="13569" width="2.875" style="99" customWidth="1"/>
    <col min="13570" max="13570" width="15.875" style="99" customWidth="1"/>
    <col min="13571" max="13571" width="5.75" style="99" customWidth="1"/>
    <col min="13572" max="13572" width="4.375" style="99" customWidth="1"/>
    <col min="13573" max="13573" width="5" style="99" customWidth="1"/>
    <col min="13574" max="13574" width="5.375" style="99" customWidth="1"/>
    <col min="13575" max="13575" width="11.25" style="99" customWidth="1"/>
    <col min="13576" max="13576" width="10.625" style="99" customWidth="1"/>
    <col min="13577" max="13577" width="9.875" style="99" customWidth="1"/>
    <col min="13578" max="13578" width="10" style="99" customWidth="1"/>
    <col min="13579" max="13579" width="10.125" style="99" customWidth="1"/>
    <col min="13580" max="13580" width="5" style="99" customWidth="1"/>
    <col min="13581" max="13581" width="5.625" style="99" customWidth="1"/>
    <col min="13582" max="13582" width="5.5" style="99" customWidth="1"/>
    <col min="13583" max="13583" width="2.875" style="99" customWidth="1"/>
    <col min="13584" max="13584" width="8" style="99" customWidth="1"/>
    <col min="13585" max="13585" width="4" style="99" customWidth="1"/>
    <col min="13586" max="13586" width="5.25" style="99" customWidth="1"/>
    <col min="13587" max="13588" width="5.375" style="99" customWidth="1"/>
    <col min="13589" max="13589" width="8.375" style="99" customWidth="1"/>
    <col min="13590" max="13590" width="6.875" style="99" customWidth="1"/>
    <col min="13591" max="13591" width="12.125" style="99" customWidth="1"/>
    <col min="13592" max="13592" width="5.625" style="99" customWidth="1"/>
    <col min="13593" max="13593" width="5.5" style="99" customWidth="1"/>
    <col min="13594" max="13594" width="4.625" style="99" customWidth="1"/>
    <col min="13595" max="13595" width="6.125" style="99" customWidth="1"/>
    <col min="13596" max="13597" width="6.375" style="99" customWidth="1"/>
    <col min="13598" max="13599" width="5" style="99" customWidth="1"/>
    <col min="13600" max="13601" width="7.875" style="99" customWidth="1"/>
    <col min="13602" max="13602" width="11.125" style="99" customWidth="1"/>
    <col min="13603" max="13824" width="7.875" style="99"/>
    <col min="13825" max="13825" width="2.875" style="99" customWidth="1"/>
    <col min="13826" max="13826" width="15.875" style="99" customWidth="1"/>
    <col min="13827" max="13827" width="5.75" style="99" customWidth="1"/>
    <col min="13828" max="13828" width="4.375" style="99" customWidth="1"/>
    <col min="13829" max="13829" width="5" style="99" customWidth="1"/>
    <col min="13830" max="13830" width="5.375" style="99" customWidth="1"/>
    <col min="13831" max="13831" width="11.25" style="99" customWidth="1"/>
    <col min="13832" max="13832" width="10.625" style="99" customWidth="1"/>
    <col min="13833" max="13833" width="9.875" style="99" customWidth="1"/>
    <col min="13834" max="13834" width="10" style="99" customWidth="1"/>
    <col min="13835" max="13835" width="10.125" style="99" customWidth="1"/>
    <col min="13836" max="13836" width="5" style="99" customWidth="1"/>
    <col min="13837" max="13837" width="5.625" style="99" customWidth="1"/>
    <col min="13838" max="13838" width="5.5" style="99" customWidth="1"/>
    <col min="13839" max="13839" width="2.875" style="99" customWidth="1"/>
    <col min="13840" max="13840" width="8" style="99" customWidth="1"/>
    <col min="13841" max="13841" width="4" style="99" customWidth="1"/>
    <col min="13842" max="13842" width="5.25" style="99" customWidth="1"/>
    <col min="13843" max="13844" width="5.375" style="99" customWidth="1"/>
    <col min="13845" max="13845" width="8.375" style="99" customWidth="1"/>
    <col min="13846" max="13846" width="6.875" style="99" customWidth="1"/>
    <col min="13847" max="13847" width="12.125" style="99" customWidth="1"/>
    <col min="13848" max="13848" width="5.625" style="99" customWidth="1"/>
    <col min="13849" max="13849" width="5.5" style="99" customWidth="1"/>
    <col min="13850" max="13850" width="4.625" style="99" customWidth="1"/>
    <col min="13851" max="13851" width="6.125" style="99" customWidth="1"/>
    <col min="13852" max="13853" width="6.375" style="99" customWidth="1"/>
    <col min="13854" max="13855" width="5" style="99" customWidth="1"/>
    <col min="13856" max="13857" width="7.875" style="99" customWidth="1"/>
    <col min="13858" max="13858" width="11.125" style="99" customWidth="1"/>
    <col min="13859" max="14080" width="7.875" style="99"/>
    <col min="14081" max="14081" width="2.875" style="99" customWidth="1"/>
    <col min="14082" max="14082" width="15.875" style="99" customWidth="1"/>
    <col min="14083" max="14083" width="5.75" style="99" customWidth="1"/>
    <col min="14084" max="14084" width="4.375" style="99" customWidth="1"/>
    <col min="14085" max="14085" width="5" style="99" customWidth="1"/>
    <col min="14086" max="14086" width="5.375" style="99" customWidth="1"/>
    <col min="14087" max="14087" width="11.25" style="99" customWidth="1"/>
    <col min="14088" max="14088" width="10.625" style="99" customWidth="1"/>
    <col min="14089" max="14089" width="9.875" style="99" customWidth="1"/>
    <col min="14090" max="14090" width="10" style="99" customWidth="1"/>
    <col min="14091" max="14091" width="10.125" style="99" customWidth="1"/>
    <col min="14092" max="14092" width="5" style="99" customWidth="1"/>
    <col min="14093" max="14093" width="5.625" style="99" customWidth="1"/>
    <col min="14094" max="14094" width="5.5" style="99" customWidth="1"/>
    <col min="14095" max="14095" width="2.875" style="99" customWidth="1"/>
    <col min="14096" max="14096" width="8" style="99" customWidth="1"/>
    <col min="14097" max="14097" width="4" style="99" customWidth="1"/>
    <col min="14098" max="14098" width="5.25" style="99" customWidth="1"/>
    <col min="14099" max="14100" width="5.375" style="99" customWidth="1"/>
    <col min="14101" max="14101" width="8.375" style="99" customWidth="1"/>
    <col min="14102" max="14102" width="6.875" style="99" customWidth="1"/>
    <col min="14103" max="14103" width="12.125" style="99" customWidth="1"/>
    <col min="14104" max="14104" width="5.625" style="99" customWidth="1"/>
    <col min="14105" max="14105" width="5.5" style="99" customWidth="1"/>
    <col min="14106" max="14106" width="4.625" style="99" customWidth="1"/>
    <col min="14107" max="14107" width="6.125" style="99" customWidth="1"/>
    <col min="14108" max="14109" width="6.375" style="99" customWidth="1"/>
    <col min="14110" max="14111" width="5" style="99" customWidth="1"/>
    <col min="14112" max="14113" width="7.875" style="99" customWidth="1"/>
    <col min="14114" max="14114" width="11.125" style="99" customWidth="1"/>
    <col min="14115" max="14336" width="7.875" style="99"/>
    <col min="14337" max="14337" width="2.875" style="99" customWidth="1"/>
    <col min="14338" max="14338" width="15.875" style="99" customWidth="1"/>
    <col min="14339" max="14339" width="5.75" style="99" customWidth="1"/>
    <col min="14340" max="14340" width="4.375" style="99" customWidth="1"/>
    <col min="14341" max="14341" width="5" style="99" customWidth="1"/>
    <col min="14342" max="14342" width="5.375" style="99" customWidth="1"/>
    <col min="14343" max="14343" width="11.25" style="99" customWidth="1"/>
    <col min="14344" max="14344" width="10.625" style="99" customWidth="1"/>
    <col min="14345" max="14345" width="9.875" style="99" customWidth="1"/>
    <col min="14346" max="14346" width="10" style="99" customWidth="1"/>
    <col min="14347" max="14347" width="10.125" style="99" customWidth="1"/>
    <col min="14348" max="14348" width="5" style="99" customWidth="1"/>
    <col min="14349" max="14349" width="5.625" style="99" customWidth="1"/>
    <col min="14350" max="14350" width="5.5" style="99" customWidth="1"/>
    <col min="14351" max="14351" width="2.875" style="99" customWidth="1"/>
    <col min="14352" max="14352" width="8" style="99" customWidth="1"/>
    <col min="14353" max="14353" width="4" style="99" customWidth="1"/>
    <col min="14354" max="14354" width="5.25" style="99" customWidth="1"/>
    <col min="14355" max="14356" width="5.375" style="99" customWidth="1"/>
    <col min="14357" max="14357" width="8.375" style="99" customWidth="1"/>
    <col min="14358" max="14358" width="6.875" style="99" customWidth="1"/>
    <col min="14359" max="14359" width="12.125" style="99" customWidth="1"/>
    <col min="14360" max="14360" width="5.625" style="99" customWidth="1"/>
    <col min="14361" max="14361" width="5.5" style="99" customWidth="1"/>
    <col min="14362" max="14362" width="4.625" style="99" customWidth="1"/>
    <col min="14363" max="14363" width="6.125" style="99" customWidth="1"/>
    <col min="14364" max="14365" width="6.375" style="99" customWidth="1"/>
    <col min="14366" max="14367" width="5" style="99" customWidth="1"/>
    <col min="14368" max="14369" width="7.875" style="99" customWidth="1"/>
    <col min="14370" max="14370" width="11.125" style="99" customWidth="1"/>
    <col min="14371" max="14592" width="7.875" style="99"/>
    <col min="14593" max="14593" width="2.875" style="99" customWidth="1"/>
    <col min="14594" max="14594" width="15.875" style="99" customWidth="1"/>
    <col min="14595" max="14595" width="5.75" style="99" customWidth="1"/>
    <col min="14596" max="14596" width="4.375" style="99" customWidth="1"/>
    <col min="14597" max="14597" width="5" style="99" customWidth="1"/>
    <col min="14598" max="14598" width="5.375" style="99" customWidth="1"/>
    <col min="14599" max="14599" width="11.25" style="99" customWidth="1"/>
    <col min="14600" max="14600" width="10.625" style="99" customWidth="1"/>
    <col min="14601" max="14601" width="9.875" style="99" customWidth="1"/>
    <col min="14602" max="14602" width="10" style="99" customWidth="1"/>
    <col min="14603" max="14603" width="10.125" style="99" customWidth="1"/>
    <col min="14604" max="14604" width="5" style="99" customWidth="1"/>
    <col min="14605" max="14605" width="5.625" style="99" customWidth="1"/>
    <col min="14606" max="14606" width="5.5" style="99" customWidth="1"/>
    <col min="14607" max="14607" width="2.875" style="99" customWidth="1"/>
    <col min="14608" max="14608" width="8" style="99" customWidth="1"/>
    <col min="14609" max="14609" width="4" style="99" customWidth="1"/>
    <col min="14610" max="14610" width="5.25" style="99" customWidth="1"/>
    <col min="14611" max="14612" width="5.375" style="99" customWidth="1"/>
    <col min="14613" max="14613" width="8.375" style="99" customWidth="1"/>
    <col min="14614" max="14614" width="6.875" style="99" customWidth="1"/>
    <col min="14615" max="14615" width="12.125" style="99" customWidth="1"/>
    <col min="14616" max="14616" width="5.625" style="99" customWidth="1"/>
    <col min="14617" max="14617" width="5.5" style="99" customWidth="1"/>
    <col min="14618" max="14618" width="4.625" style="99" customWidth="1"/>
    <col min="14619" max="14619" width="6.125" style="99" customWidth="1"/>
    <col min="14620" max="14621" width="6.375" style="99" customWidth="1"/>
    <col min="14622" max="14623" width="5" style="99" customWidth="1"/>
    <col min="14624" max="14625" width="7.875" style="99" customWidth="1"/>
    <col min="14626" max="14626" width="11.125" style="99" customWidth="1"/>
    <col min="14627" max="14848" width="7.875" style="99"/>
    <col min="14849" max="14849" width="2.875" style="99" customWidth="1"/>
    <col min="14850" max="14850" width="15.875" style="99" customWidth="1"/>
    <col min="14851" max="14851" width="5.75" style="99" customWidth="1"/>
    <col min="14852" max="14852" width="4.375" style="99" customWidth="1"/>
    <col min="14853" max="14853" width="5" style="99" customWidth="1"/>
    <col min="14854" max="14854" width="5.375" style="99" customWidth="1"/>
    <col min="14855" max="14855" width="11.25" style="99" customWidth="1"/>
    <col min="14856" max="14856" width="10.625" style="99" customWidth="1"/>
    <col min="14857" max="14857" width="9.875" style="99" customWidth="1"/>
    <col min="14858" max="14858" width="10" style="99" customWidth="1"/>
    <col min="14859" max="14859" width="10.125" style="99" customWidth="1"/>
    <col min="14860" max="14860" width="5" style="99" customWidth="1"/>
    <col min="14861" max="14861" width="5.625" style="99" customWidth="1"/>
    <col min="14862" max="14862" width="5.5" style="99" customWidth="1"/>
    <col min="14863" max="14863" width="2.875" style="99" customWidth="1"/>
    <col min="14864" max="14864" width="8" style="99" customWidth="1"/>
    <col min="14865" max="14865" width="4" style="99" customWidth="1"/>
    <col min="14866" max="14866" width="5.25" style="99" customWidth="1"/>
    <col min="14867" max="14868" width="5.375" style="99" customWidth="1"/>
    <col min="14869" max="14869" width="8.375" style="99" customWidth="1"/>
    <col min="14870" max="14870" width="6.875" style="99" customWidth="1"/>
    <col min="14871" max="14871" width="12.125" style="99" customWidth="1"/>
    <col min="14872" max="14872" width="5.625" style="99" customWidth="1"/>
    <col min="14873" max="14873" width="5.5" style="99" customWidth="1"/>
    <col min="14874" max="14874" width="4.625" style="99" customWidth="1"/>
    <col min="14875" max="14875" width="6.125" style="99" customWidth="1"/>
    <col min="14876" max="14877" width="6.375" style="99" customWidth="1"/>
    <col min="14878" max="14879" width="5" style="99" customWidth="1"/>
    <col min="14880" max="14881" width="7.875" style="99" customWidth="1"/>
    <col min="14882" max="14882" width="11.125" style="99" customWidth="1"/>
    <col min="14883" max="15104" width="7.875" style="99"/>
    <col min="15105" max="15105" width="2.875" style="99" customWidth="1"/>
    <col min="15106" max="15106" width="15.875" style="99" customWidth="1"/>
    <col min="15107" max="15107" width="5.75" style="99" customWidth="1"/>
    <col min="15108" max="15108" width="4.375" style="99" customWidth="1"/>
    <col min="15109" max="15109" width="5" style="99" customWidth="1"/>
    <col min="15110" max="15110" width="5.375" style="99" customWidth="1"/>
    <col min="15111" max="15111" width="11.25" style="99" customWidth="1"/>
    <col min="15112" max="15112" width="10.625" style="99" customWidth="1"/>
    <col min="15113" max="15113" width="9.875" style="99" customWidth="1"/>
    <col min="15114" max="15114" width="10" style="99" customWidth="1"/>
    <col min="15115" max="15115" width="10.125" style="99" customWidth="1"/>
    <col min="15116" max="15116" width="5" style="99" customWidth="1"/>
    <col min="15117" max="15117" width="5.625" style="99" customWidth="1"/>
    <col min="15118" max="15118" width="5.5" style="99" customWidth="1"/>
    <col min="15119" max="15119" width="2.875" style="99" customWidth="1"/>
    <col min="15120" max="15120" width="8" style="99" customWidth="1"/>
    <col min="15121" max="15121" width="4" style="99" customWidth="1"/>
    <col min="15122" max="15122" width="5.25" style="99" customWidth="1"/>
    <col min="15123" max="15124" width="5.375" style="99" customWidth="1"/>
    <col min="15125" max="15125" width="8.375" style="99" customWidth="1"/>
    <col min="15126" max="15126" width="6.875" style="99" customWidth="1"/>
    <col min="15127" max="15127" width="12.125" style="99" customWidth="1"/>
    <col min="15128" max="15128" width="5.625" style="99" customWidth="1"/>
    <col min="15129" max="15129" width="5.5" style="99" customWidth="1"/>
    <col min="15130" max="15130" width="4.625" style="99" customWidth="1"/>
    <col min="15131" max="15131" width="6.125" style="99" customWidth="1"/>
    <col min="15132" max="15133" width="6.375" style="99" customWidth="1"/>
    <col min="15134" max="15135" width="5" style="99" customWidth="1"/>
    <col min="15136" max="15137" width="7.875" style="99" customWidth="1"/>
    <col min="15138" max="15138" width="11.125" style="99" customWidth="1"/>
    <col min="15139" max="15360" width="7.875" style="99"/>
    <col min="15361" max="15361" width="2.875" style="99" customWidth="1"/>
    <col min="15362" max="15362" width="15.875" style="99" customWidth="1"/>
    <col min="15363" max="15363" width="5.75" style="99" customWidth="1"/>
    <col min="15364" max="15364" width="4.375" style="99" customWidth="1"/>
    <col min="15365" max="15365" width="5" style="99" customWidth="1"/>
    <col min="15366" max="15366" width="5.375" style="99" customWidth="1"/>
    <col min="15367" max="15367" width="11.25" style="99" customWidth="1"/>
    <col min="15368" max="15368" width="10.625" style="99" customWidth="1"/>
    <col min="15369" max="15369" width="9.875" style="99" customWidth="1"/>
    <col min="15370" max="15370" width="10" style="99" customWidth="1"/>
    <col min="15371" max="15371" width="10.125" style="99" customWidth="1"/>
    <col min="15372" max="15372" width="5" style="99" customWidth="1"/>
    <col min="15373" max="15373" width="5.625" style="99" customWidth="1"/>
    <col min="15374" max="15374" width="5.5" style="99" customWidth="1"/>
    <col min="15375" max="15375" width="2.875" style="99" customWidth="1"/>
    <col min="15376" max="15376" width="8" style="99" customWidth="1"/>
    <col min="15377" max="15377" width="4" style="99" customWidth="1"/>
    <col min="15378" max="15378" width="5.25" style="99" customWidth="1"/>
    <col min="15379" max="15380" width="5.375" style="99" customWidth="1"/>
    <col min="15381" max="15381" width="8.375" style="99" customWidth="1"/>
    <col min="15382" max="15382" width="6.875" style="99" customWidth="1"/>
    <col min="15383" max="15383" width="12.125" style="99" customWidth="1"/>
    <col min="15384" max="15384" width="5.625" style="99" customWidth="1"/>
    <col min="15385" max="15385" width="5.5" style="99" customWidth="1"/>
    <col min="15386" max="15386" width="4.625" style="99" customWidth="1"/>
    <col min="15387" max="15387" width="6.125" style="99" customWidth="1"/>
    <col min="15388" max="15389" width="6.375" style="99" customWidth="1"/>
    <col min="15390" max="15391" width="5" style="99" customWidth="1"/>
    <col min="15392" max="15393" width="7.875" style="99" customWidth="1"/>
    <col min="15394" max="15394" width="11.125" style="99" customWidth="1"/>
    <col min="15395" max="15616" width="7.875" style="99"/>
    <col min="15617" max="15617" width="2.875" style="99" customWidth="1"/>
    <col min="15618" max="15618" width="15.875" style="99" customWidth="1"/>
    <col min="15619" max="15619" width="5.75" style="99" customWidth="1"/>
    <col min="15620" max="15620" width="4.375" style="99" customWidth="1"/>
    <col min="15621" max="15621" width="5" style="99" customWidth="1"/>
    <col min="15622" max="15622" width="5.375" style="99" customWidth="1"/>
    <col min="15623" max="15623" width="11.25" style="99" customWidth="1"/>
    <col min="15624" max="15624" width="10.625" style="99" customWidth="1"/>
    <col min="15625" max="15625" width="9.875" style="99" customWidth="1"/>
    <col min="15626" max="15626" width="10" style="99" customWidth="1"/>
    <col min="15627" max="15627" width="10.125" style="99" customWidth="1"/>
    <col min="15628" max="15628" width="5" style="99" customWidth="1"/>
    <col min="15629" max="15629" width="5.625" style="99" customWidth="1"/>
    <col min="15630" max="15630" width="5.5" style="99" customWidth="1"/>
    <col min="15631" max="15631" width="2.875" style="99" customWidth="1"/>
    <col min="15632" max="15632" width="8" style="99" customWidth="1"/>
    <col min="15633" max="15633" width="4" style="99" customWidth="1"/>
    <col min="15634" max="15634" width="5.25" style="99" customWidth="1"/>
    <col min="15635" max="15636" width="5.375" style="99" customWidth="1"/>
    <col min="15637" max="15637" width="8.375" style="99" customWidth="1"/>
    <col min="15638" max="15638" width="6.875" style="99" customWidth="1"/>
    <col min="15639" max="15639" width="12.125" style="99" customWidth="1"/>
    <col min="15640" max="15640" width="5.625" style="99" customWidth="1"/>
    <col min="15641" max="15641" width="5.5" style="99" customWidth="1"/>
    <col min="15642" max="15642" width="4.625" style="99" customWidth="1"/>
    <col min="15643" max="15643" width="6.125" style="99" customWidth="1"/>
    <col min="15644" max="15645" width="6.375" style="99" customWidth="1"/>
    <col min="15646" max="15647" width="5" style="99" customWidth="1"/>
    <col min="15648" max="15649" width="7.875" style="99" customWidth="1"/>
    <col min="15650" max="15650" width="11.125" style="99" customWidth="1"/>
    <col min="15651" max="15872" width="7.875" style="99"/>
    <col min="15873" max="15873" width="2.875" style="99" customWidth="1"/>
    <col min="15874" max="15874" width="15.875" style="99" customWidth="1"/>
    <col min="15875" max="15875" width="5.75" style="99" customWidth="1"/>
    <col min="15876" max="15876" width="4.375" style="99" customWidth="1"/>
    <col min="15877" max="15877" width="5" style="99" customWidth="1"/>
    <col min="15878" max="15878" width="5.375" style="99" customWidth="1"/>
    <col min="15879" max="15879" width="11.25" style="99" customWidth="1"/>
    <col min="15880" max="15880" width="10.625" style="99" customWidth="1"/>
    <col min="15881" max="15881" width="9.875" style="99" customWidth="1"/>
    <col min="15882" max="15882" width="10" style="99" customWidth="1"/>
    <col min="15883" max="15883" width="10.125" style="99" customWidth="1"/>
    <col min="15884" max="15884" width="5" style="99" customWidth="1"/>
    <col min="15885" max="15885" width="5.625" style="99" customWidth="1"/>
    <col min="15886" max="15886" width="5.5" style="99" customWidth="1"/>
    <col min="15887" max="15887" width="2.875" style="99" customWidth="1"/>
    <col min="15888" max="15888" width="8" style="99" customWidth="1"/>
    <col min="15889" max="15889" width="4" style="99" customWidth="1"/>
    <col min="15890" max="15890" width="5.25" style="99" customWidth="1"/>
    <col min="15891" max="15892" width="5.375" style="99" customWidth="1"/>
    <col min="15893" max="15893" width="8.375" style="99" customWidth="1"/>
    <col min="15894" max="15894" width="6.875" style="99" customWidth="1"/>
    <col min="15895" max="15895" width="12.125" style="99" customWidth="1"/>
    <col min="15896" max="15896" width="5.625" style="99" customWidth="1"/>
    <col min="15897" max="15897" width="5.5" style="99" customWidth="1"/>
    <col min="15898" max="15898" width="4.625" style="99" customWidth="1"/>
    <col min="15899" max="15899" width="6.125" style="99" customWidth="1"/>
    <col min="15900" max="15901" width="6.375" style="99" customWidth="1"/>
    <col min="15902" max="15903" width="5" style="99" customWidth="1"/>
    <col min="15904" max="15905" width="7.875" style="99" customWidth="1"/>
    <col min="15906" max="15906" width="11.125" style="99" customWidth="1"/>
    <col min="15907" max="16128" width="7.875" style="99"/>
    <col min="16129" max="16129" width="2.875" style="99" customWidth="1"/>
    <col min="16130" max="16130" width="15.875" style="99" customWidth="1"/>
    <col min="16131" max="16131" width="5.75" style="99" customWidth="1"/>
    <col min="16132" max="16132" width="4.375" style="99" customWidth="1"/>
    <col min="16133" max="16133" width="5" style="99" customWidth="1"/>
    <col min="16134" max="16134" width="5.375" style="99" customWidth="1"/>
    <col min="16135" max="16135" width="11.25" style="99" customWidth="1"/>
    <col min="16136" max="16136" width="10.625" style="99" customWidth="1"/>
    <col min="16137" max="16137" width="9.875" style="99" customWidth="1"/>
    <col min="16138" max="16138" width="10" style="99" customWidth="1"/>
    <col min="16139" max="16139" width="10.125" style="99" customWidth="1"/>
    <col min="16140" max="16140" width="5" style="99" customWidth="1"/>
    <col min="16141" max="16141" width="5.625" style="99" customWidth="1"/>
    <col min="16142" max="16142" width="5.5" style="99" customWidth="1"/>
    <col min="16143" max="16143" width="2.875" style="99" customWidth="1"/>
    <col min="16144" max="16144" width="8" style="99" customWidth="1"/>
    <col min="16145" max="16145" width="4" style="99" customWidth="1"/>
    <col min="16146" max="16146" width="5.25" style="99" customWidth="1"/>
    <col min="16147" max="16148" width="5.375" style="99" customWidth="1"/>
    <col min="16149" max="16149" width="8.375" style="99" customWidth="1"/>
    <col min="16150" max="16150" width="6.875" style="99" customWidth="1"/>
    <col min="16151" max="16151" width="12.125" style="99" customWidth="1"/>
    <col min="16152" max="16152" width="5.625" style="99" customWidth="1"/>
    <col min="16153" max="16153" width="5.5" style="99" customWidth="1"/>
    <col min="16154" max="16154" width="4.625" style="99" customWidth="1"/>
    <col min="16155" max="16155" width="6.125" style="99" customWidth="1"/>
    <col min="16156" max="16157" width="6.375" style="99" customWidth="1"/>
    <col min="16158" max="16159" width="5" style="99" customWidth="1"/>
    <col min="16160" max="16161" width="7.875" style="99" customWidth="1"/>
    <col min="16162" max="16162" width="11.125" style="99" customWidth="1"/>
    <col min="16163" max="16384" width="7.875" style="99"/>
  </cols>
  <sheetData>
    <row r="1" spans="1:32" ht="6.75" customHeight="1" x14ac:dyDescent="0.25">
      <c r="A1" s="134"/>
      <c r="B1" s="134"/>
      <c r="C1" s="134"/>
      <c r="D1" s="134"/>
      <c r="E1" s="134"/>
      <c r="F1" s="134"/>
      <c r="G1" s="134"/>
      <c r="H1" s="134"/>
      <c r="I1" s="134"/>
      <c r="J1" s="134"/>
      <c r="K1" s="134"/>
      <c r="L1" s="134"/>
      <c r="M1" s="134"/>
      <c r="N1" s="134"/>
      <c r="O1" s="134"/>
      <c r="Q1" s="137"/>
      <c r="R1" s="137"/>
      <c r="S1" s="137"/>
      <c r="T1" s="137"/>
      <c r="U1" s="137"/>
      <c r="AB1" s="389"/>
      <c r="AC1" s="389"/>
      <c r="AD1" s="389"/>
      <c r="AE1" s="389"/>
      <c r="AF1" s="375"/>
    </row>
    <row r="2" spans="1:32" ht="30.75" customHeight="1" x14ac:dyDescent="0.25">
      <c r="B2" s="138" t="s">
        <v>536</v>
      </c>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375"/>
    </row>
    <row r="3" spans="1:32" ht="8.25" customHeight="1" x14ac:dyDescent="0.25">
      <c r="A3" s="140"/>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375"/>
    </row>
    <row r="4" spans="1:32" ht="16.5" customHeight="1" x14ac:dyDescent="0.25">
      <c r="A4" s="443" t="s">
        <v>537</v>
      </c>
      <c r="B4" s="415" t="s">
        <v>538</v>
      </c>
      <c r="C4" s="369" t="s">
        <v>539</v>
      </c>
      <c r="D4" s="369"/>
      <c r="E4" s="369"/>
      <c r="F4" s="369"/>
      <c r="G4" s="369" t="s">
        <v>540</v>
      </c>
      <c r="H4" s="369"/>
      <c r="I4" s="369"/>
      <c r="J4" s="369"/>
      <c r="K4" s="369"/>
      <c r="L4" s="369"/>
      <c r="M4" s="369" t="s">
        <v>541</v>
      </c>
      <c r="N4" s="369"/>
      <c r="O4" s="369"/>
      <c r="P4" s="369"/>
      <c r="Q4" s="368" t="s">
        <v>542</v>
      </c>
      <c r="R4" s="368"/>
      <c r="S4" s="368"/>
      <c r="T4" s="368"/>
      <c r="U4" s="368"/>
      <c r="V4" s="368"/>
      <c r="W4" s="368"/>
      <c r="X4" s="368"/>
      <c r="Y4" s="368"/>
      <c r="Z4" s="368"/>
      <c r="AA4" s="368"/>
      <c r="AB4" s="368"/>
      <c r="AC4" s="368"/>
      <c r="AD4" s="368"/>
      <c r="AE4" s="368"/>
      <c r="AF4" s="375"/>
    </row>
    <row r="5" spans="1:32" ht="39.75" customHeight="1" x14ac:dyDescent="0.25">
      <c r="A5" s="443"/>
      <c r="B5" s="415"/>
      <c r="C5" s="369"/>
      <c r="D5" s="369"/>
      <c r="E5" s="369"/>
      <c r="F5" s="369"/>
      <c r="G5" s="369"/>
      <c r="H5" s="369"/>
      <c r="I5" s="369"/>
      <c r="J5" s="369"/>
      <c r="K5" s="369"/>
      <c r="L5" s="369"/>
      <c r="M5" s="369"/>
      <c r="N5" s="369"/>
      <c r="O5" s="369"/>
      <c r="P5" s="369"/>
      <c r="Q5" s="369" t="s">
        <v>543</v>
      </c>
      <c r="R5" s="369"/>
      <c r="S5" s="369"/>
      <c r="T5" s="369" t="s">
        <v>544</v>
      </c>
      <c r="U5" s="369"/>
      <c r="V5" s="369"/>
      <c r="W5" s="369" t="s">
        <v>145</v>
      </c>
      <c r="X5" s="369"/>
      <c r="Y5" s="369"/>
      <c r="Z5" s="368" t="s">
        <v>545</v>
      </c>
      <c r="AA5" s="368"/>
      <c r="AB5" s="368"/>
      <c r="AC5" s="368" t="s">
        <v>546</v>
      </c>
      <c r="AD5" s="368"/>
      <c r="AE5" s="368"/>
      <c r="AF5" s="375"/>
    </row>
    <row r="6" spans="1:32" ht="9.75" customHeight="1" x14ac:dyDescent="0.25">
      <c r="A6" s="141">
        <v>1</v>
      </c>
      <c r="B6" s="142">
        <v>2</v>
      </c>
      <c r="C6" s="410">
        <v>3</v>
      </c>
      <c r="D6" s="410"/>
      <c r="E6" s="410"/>
      <c r="F6" s="410"/>
      <c r="G6" s="410">
        <v>4</v>
      </c>
      <c r="H6" s="410"/>
      <c r="I6" s="410"/>
      <c r="J6" s="410"/>
      <c r="K6" s="410"/>
      <c r="L6" s="410"/>
      <c r="M6" s="410">
        <v>5</v>
      </c>
      <c r="N6" s="410"/>
      <c r="O6" s="410"/>
      <c r="P6" s="410"/>
      <c r="Q6" s="410">
        <v>6</v>
      </c>
      <c r="R6" s="410"/>
      <c r="S6" s="410"/>
      <c r="T6" s="410">
        <v>7</v>
      </c>
      <c r="U6" s="410"/>
      <c r="V6" s="410"/>
      <c r="W6" s="446">
        <v>8</v>
      </c>
      <c r="X6" s="446"/>
      <c r="Y6" s="446"/>
      <c r="Z6" s="446">
        <v>9</v>
      </c>
      <c r="AA6" s="446"/>
      <c r="AB6" s="446"/>
      <c r="AC6" s="446">
        <v>10</v>
      </c>
      <c r="AD6" s="446"/>
      <c r="AE6" s="446"/>
      <c r="AF6" s="375"/>
    </row>
    <row r="7" spans="1:32" ht="17.25" customHeight="1" x14ac:dyDescent="0.25">
      <c r="A7" s="143"/>
      <c r="B7" s="144" t="s">
        <v>547</v>
      </c>
      <c r="C7" s="416">
        <v>2004</v>
      </c>
      <c r="D7" s="416"/>
      <c r="E7" s="416"/>
      <c r="F7" s="416"/>
      <c r="G7" s="399" t="s">
        <v>548</v>
      </c>
      <c r="H7" s="399"/>
      <c r="I7" s="399"/>
      <c r="J7" s="399"/>
      <c r="K7" s="399"/>
      <c r="L7" s="399"/>
      <c r="M7" s="445">
        <f t="shared" ref="M7:M11" si="0">Q7+T7+W7+Z7+AC7</f>
        <v>262.39999999999998</v>
      </c>
      <c r="N7" s="445"/>
      <c r="O7" s="445"/>
      <c r="P7" s="445"/>
      <c r="Q7" s="445">
        <v>90</v>
      </c>
      <c r="R7" s="445"/>
      <c r="S7" s="445"/>
      <c r="T7" s="445">
        <v>120</v>
      </c>
      <c r="U7" s="445"/>
      <c r="V7" s="445"/>
      <c r="W7" s="445">
        <f t="shared" ref="W7:W8" si="1">T7*0.22</f>
        <v>26.4</v>
      </c>
      <c r="X7" s="445"/>
      <c r="Y7" s="445"/>
      <c r="Z7" s="445"/>
      <c r="AA7" s="445"/>
      <c r="AB7" s="445"/>
      <c r="AC7" s="445">
        <v>26</v>
      </c>
      <c r="AD7" s="445"/>
      <c r="AE7" s="445"/>
      <c r="AF7" s="375"/>
    </row>
    <row r="8" spans="1:32" ht="17.25" customHeight="1" x14ac:dyDescent="0.25">
      <c r="A8" s="143"/>
      <c r="B8" s="144" t="s">
        <v>549</v>
      </c>
      <c r="C8" s="416">
        <v>2014</v>
      </c>
      <c r="D8" s="416"/>
      <c r="E8" s="416"/>
      <c r="F8" s="416"/>
      <c r="G8" s="399" t="s">
        <v>548</v>
      </c>
      <c r="H8" s="399"/>
      <c r="I8" s="399"/>
      <c r="J8" s="399"/>
      <c r="K8" s="399"/>
      <c r="L8" s="399"/>
      <c r="M8" s="445">
        <f t="shared" si="0"/>
        <v>467.6</v>
      </c>
      <c r="N8" s="445"/>
      <c r="O8" s="445"/>
      <c r="P8" s="445"/>
      <c r="Q8" s="445">
        <v>260</v>
      </c>
      <c r="R8" s="445"/>
      <c r="S8" s="445"/>
      <c r="T8" s="445">
        <v>130</v>
      </c>
      <c r="U8" s="445"/>
      <c r="V8" s="445"/>
      <c r="W8" s="445">
        <f t="shared" si="1"/>
        <v>28.6</v>
      </c>
      <c r="X8" s="445"/>
      <c r="Y8" s="445"/>
      <c r="Z8" s="445">
        <v>3.5</v>
      </c>
      <c r="AA8" s="445"/>
      <c r="AB8" s="445"/>
      <c r="AC8" s="445">
        <v>45.5</v>
      </c>
      <c r="AD8" s="445"/>
      <c r="AE8" s="445"/>
      <c r="AF8" s="375"/>
    </row>
    <row r="9" spans="1:32" ht="17.25" customHeight="1" x14ac:dyDescent="0.25">
      <c r="A9" s="143"/>
      <c r="B9" s="144"/>
      <c r="C9" s="416"/>
      <c r="D9" s="416"/>
      <c r="E9" s="416"/>
      <c r="F9" s="416"/>
      <c r="G9" s="399"/>
      <c r="H9" s="399"/>
      <c r="I9" s="399"/>
      <c r="J9" s="399"/>
      <c r="K9" s="399"/>
      <c r="L9" s="399"/>
      <c r="M9" s="445">
        <f t="shared" si="0"/>
        <v>0</v>
      </c>
      <c r="N9" s="445"/>
      <c r="O9" s="445"/>
      <c r="P9" s="445"/>
      <c r="Q9" s="445"/>
      <c r="R9" s="445"/>
      <c r="S9" s="445"/>
      <c r="T9" s="445"/>
      <c r="U9" s="445"/>
      <c r="V9" s="445"/>
      <c r="W9" s="445"/>
      <c r="X9" s="445"/>
      <c r="Y9" s="445"/>
      <c r="Z9" s="445"/>
      <c r="AA9" s="445"/>
      <c r="AB9" s="445"/>
      <c r="AC9" s="445"/>
      <c r="AD9" s="445"/>
      <c r="AE9" s="445"/>
      <c r="AF9" s="375"/>
    </row>
    <row r="10" spans="1:32" ht="18.75" customHeight="1" x14ac:dyDescent="0.25">
      <c r="A10" s="143"/>
      <c r="B10" s="144"/>
      <c r="C10" s="416"/>
      <c r="D10" s="416"/>
      <c r="E10" s="416"/>
      <c r="F10" s="416"/>
      <c r="G10" s="399"/>
      <c r="H10" s="399"/>
      <c r="I10" s="399"/>
      <c r="J10" s="399"/>
      <c r="K10" s="399"/>
      <c r="L10" s="399"/>
      <c r="M10" s="445">
        <f t="shared" si="0"/>
        <v>0</v>
      </c>
      <c r="N10" s="445"/>
      <c r="O10" s="445"/>
      <c r="P10" s="445"/>
      <c r="Q10" s="445"/>
      <c r="R10" s="445"/>
      <c r="S10" s="445"/>
      <c r="T10" s="445"/>
      <c r="U10" s="445"/>
      <c r="V10" s="445"/>
      <c r="W10" s="445"/>
      <c r="X10" s="445"/>
      <c r="Y10" s="445"/>
      <c r="Z10" s="445"/>
      <c r="AA10" s="445"/>
      <c r="AB10" s="445"/>
      <c r="AC10" s="445"/>
      <c r="AD10" s="445"/>
      <c r="AE10" s="445"/>
      <c r="AF10" s="375"/>
    </row>
    <row r="11" spans="1:32" ht="20.100000000000001" customHeight="1" x14ac:dyDescent="0.25">
      <c r="A11" s="415" t="s">
        <v>296</v>
      </c>
      <c r="B11" s="415"/>
      <c r="C11" s="415"/>
      <c r="D11" s="415"/>
      <c r="E11" s="415"/>
      <c r="F11" s="415"/>
      <c r="G11" s="415"/>
      <c r="H11" s="415"/>
      <c r="I11" s="415"/>
      <c r="J11" s="415"/>
      <c r="K11" s="415"/>
      <c r="L11" s="415"/>
      <c r="M11" s="445">
        <f t="shared" si="0"/>
        <v>730</v>
      </c>
      <c r="N11" s="445"/>
      <c r="O11" s="445"/>
      <c r="P11" s="445"/>
      <c r="Q11" s="394">
        <f t="shared" ref="Q11:AE11" si="2">SUM(Q7:Q10)</f>
        <v>350</v>
      </c>
      <c r="R11" s="394">
        <f t="shared" si="2"/>
        <v>0</v>
      </c>
      <c r="S11" s="394">
        <f t="shared" si="2"/>
        <v>0</v>
      </c>
      <c r="T11" s="394">
        <f t="shared" si="2"/>
        <v>250</v>
      </c>
      <c r="U11" s="394">
        <f t="shared" si="2"/>
        <v>0</v>
      </c>
      <c r="V11" s="394">
        <f t="shared" si="2"/>
        <v>0</v>
      </c>
      <c r="W11" s="394">
        <f t="shared" si="2"/>
        <v>55</v>
      </c>
      <c r="X11" s="394">
        <f t="shared" si="2"/>
        <v>0</v>
      </c>
      <c r="Y11" s="394">
        <f t="shared" si="2"/>
        <v>0</v>
      </c>
      <c r="Z11" s="394">
        <f t="shared" si="2"/>
        <v>3.5</v>
      </c>
      <c r="AA11" s="394">
        <f t="shared" si="2"/>
        <v>0</v>
      </c>
      <c r="AB11" s="394">
        <f t="shared" si="2"/>
        <v>0</v>
      </c>
      <c r="AC11" s="394">
        <f t="shared" si="2"/>
        <v>71.5</v>
      </c>
      <c r="AD11" s="394">
        <f t="shared" si="2"/>
        <v>0</v>
      </c>
      <c r="AE11" s="394">
        <f t="shared" si="2"/>
        <v>0</v>
      </c>
      <c r="AF11" s="375"/>
    </row>
    <row r="12" spans="1:32" ht="1.5" customHeight="1" x14ac:dyDescent="0.25">
      <c r="A12" s="145"/>
      <c r="B12" s="145"/>
      <c r="C12" s="145"/>
      <c r="D12" s="145"/>
      <c r="E12" s="145"/>
      <c r="F12" s="145"/>
      <c r="G12" s="145"/>
      <c r="H12" s="145"/>
      <c r="I12" s="145"/>
      <c r="J12" s="145"/>
      <c r="K12" s="145"/>
      <c r="L12" s="145"/>
      <c r="M12" s="146"/>
      <c r="N12" s="146"/>
      <c r="O12" s="146"/>
      <c r="P12" s="146"/>
      <c r="Q12" s="147"/>
      <c r="R12" s="147"/>
      <c r="S12" s="147"/>
      <c r="T12" s="147"/>
      <c r="U12" s="147"/>
      <c r="V12" s="147"/>
      <c r="W12" s="148"/>
      <c r="X12" s="148"/>
      <c r="Y12" s="148"/>
      <c r="Z12" s="148"/>
      <c r="AA12" s="148"/>
      <c r="AB12" s="148"/>
      <c r="AC12" s="148"/>
      <c r="AD12" s="148"/>
      <c r="AE12" s="148"/>
      <c r="AF12" s="375"/>
    </row>
    <row r="13" spans="1:32" s="138" customFormat="1" ht="23.25" customHeight="1" x14ac:dyDescent="0.25">
      <c r="B13" s="138" t="s">
        <v>550</v>
      </c>
      <c r="AF13" s="375"/>
    </row>
    <row r="14" spans="1:32" s="138" customFormat="1" ht="23.25" hidden="1" customHeight="1" x14ac:dyDescent="0.25">
      <c r="AF14" s="375"/>
    </row>
    <row r="15" spans="1:32" ht="18.75" customHeight="1" x14ac:dyDescent="0.25">
      <c r="A15" s="443" t="s">
        <v>537</v>
      </c>
      <c r="B15" s="415" t="s">
        <v>551</v>
      </c>
      <c r="C15" s="369" t="s">
        <v>538</v>
      </c>
      <c r="D15" s="369"/>
      <c r="E15" s="369"/>
      <c r="F15" s="369"/>
      <c r="G15" s="369" t="s">
        <v>540</v>
      </c>
      <c r="H15" s="369"/>
      <c r="I15" s="369"/>
      <c r="J15" s="369"/>
      <c r="K15" s="369"/>
      <c r="L15" s="369"/>
      <c r="M15" s="369"/>
      <c r="N15" s="369"/>
      <c r="O15" s="369"/>
      <c r="P15" s="369"/>
      <c r="Q15" s="369" t="s">
        <v>552</v>
      </c>
      <c r="R15" s="369"/>
      <c r="S15" s="369"/>
      <c r="T15" s="369"/>
      <c r="U15" s="369"/>
      <c r="V15" s="368" t="s">
        <v>553</v>
      </c>
      <c r="W15" s="368"/>
      <c r="X15" s="368"/>
      <c r="Y15" s="368"/>
      <c r="Z15" s="368"/>
      <c r="AA15" s="368"/>
      <c r="AB15" s="368"/>
      <c r="AC15" s="368"/>
      <c r="AD15" s="368"/>
      <c r="AE15" s="368"/>
      <c r="AF15" s="375"/>
    </row>
    <row r="16" spans="1:32" ht="15" customHeight="1" x14ac:dyDescent="0.25">
      <c r="A16" s="443"/>
      <c r="B16" s="415"/>
      <c r="C16" s="369"/>
      <c r="D16" s="369"/>
      <c r="E16" s="369"/>
      <c r="F16" s="369"/>
      <c r="G16" s="369"/>
      <c r="H16" s="369"/>
      <c r="I16" s="369"/>
      <c r="J16" s="369"/>
      <c r="K16" s="369"/>
      <c r="L16" s="369"/>
      <c r="M16" s="369"/>
      <c r="N16" s="369"/>
      <c r="O16" s="369"/>
      <c r="P16" s="369"/>
      <c r="Q16" s="369"/>
      <c r="R16" s="369"/>
      <c r="S16" s="369"/>
      <c r="T16" s="369"/>
      <c r="U16" s="369"/>
      <c r="V16" s="368" t="s">
        <v>554</v>
      </c>
      <c r="W16" s="368"/>
      <c r="X16" s="444" t="s">
        <v>555</v>
      </c>
      <c r="Y16" s="444"/>
      <c r="Z16" s="444"/>
      <c r="AA16" s="444"/>
      <c r="AB16" s="444"/>
      <c r="AC16" s="444"/>
      <c r="AD16" s="444"/>
      <c r="AE16" s="444"/>
      <c r="AF16" s="375"/>
    </row>
    <row r="17" spans="1:32" ht="16.5" customHeight="1" x14ac:dyDescent="0.25">
      <c r="A17" s="443"/>
      <c r="B17" s="415"/>
      <c r="C17" s="369"/>
      <c r="D17" s="369"/>
      <c r="E17" s="369"/>
      <c r="F17" s="369"/>
      <c r="G17" s="369"/>
      <c r="H17" s="369"/>
      <c r="I17" s="369"/>
      <c r="J17" s="369"/>
      <c r="K17" s="369"/>
      <c r="L17" s="369"/>
      <c r="M17" s="369"/>
      <c r="N17" s="369"/>
      <c r="O17" s="369"/>
      <c r="P17" s="369"/>
      <c r="Q17" s="369"/>
      <c r="R17" s="369"/>
      <c r="S17" s="369"/>
      <c r="T17" s="369"/>
      <c r="U17" s="369"/>
      <c r="V17" s="368"/>
      <c r="W17" s="368"/>
      <c r="X17" s="368" t="s">
        <v>556</v>
      </c>
      <c r="Y17" s="368"/>
      <c r="Z17" s="368" t="s">
        <v>414</v>
      </c>
      <c r="AA17" s="368"/>
      <c r="AB17" s="368" t="s">
        <v>415</v>
      </c>
      <c r="AC17" s="368"/>
      <c r="AD17" s="368" t="s">
        <v>557</v>
      </c>
      <c r="AE17" s="368"/>
      <c r="AF17" s="375"/>
    </row>
    <row r="18" spans="1:32" ht="12" customHeight="1" x14ac:dyDescent="0.25">
      <c r="A18" s="149">
        <v>1</v>
      </c>
      <c r="B18" s="149">
        <v>2</v>
      </c>
      <c r="C18" s="413">
        <v>3</v>
      </c>
      <c r="D18" s="413"/>
      <c r="E18" s="413"/>
      <c r="F18" s="413"/>
      <c r="G18" s="413">
        <v>4</v>
      </c>
      <c r="H18" s="413"/>
      <c r="I18" s="413"/>
      <c r="J18" s="413"/>
      <c r="K18" s="413"/>
      <c r="L18" s="413"/>
      <c r="M18" s="413"/>
      <c r="N18" s="413"/>
      <c r="O18" s="413"/>
      <c r="P18" s="413"/>
      <c r="Q18" s="413">
        <v>5</v>
      </c>
      <c r="R18" s="413"/>
      <c r="S18" s="413"/>
      <c r="T18" s="413"/>
      <c r="U18" s="413"/>
      <c r="V18" s="413">
        <v>6</v>
      </c>
      <c r="W18" s="413"/>
      <c r="X18" s="417">
        <v>7</v>
      </c>
      <c r="Y18" s="417"/>
      <c r="Z18" s="417">
        <v>8</v>
      </c>
      <c r="AA18" s="417"/>
      <c r="AB18" s="417">
        <v>9</v>
      </c>
      <c r="AC18" s="417"/>
      <c r="AD18" s="417">
        <v>10</v>
      </c>
      <c r="AE18" s="417"/>
      <c r="AF18" s="375"/>
    </row>
    <row r="19" spans="1:32" ht="19.5" customHeight="1" x14ac:dyDescent="0.25">
      <c r="A19" s="150"/>
      <c r="B19" s="151">
        <v>0</v>
      </c>
      <c r="C19" s="440">
        <v>0</v>
      </c>
      <c r="D19" s="440"/>
      <c r="E19" s="440"/>
      <c r="F19" s="440"/>
      <c r="G19" s="440" t="s">
        <v>558</v>
      </c>
      <c r="H19" s="440"/>
      <c r="I19" s="440"/>
      <c r="J19" s="440"/>
      <c r="K19" s="440"/>
      <c r="L19" s="440"/>
      <c r="M19" s="440"/>
      <c r="N19" s="440"/>
      <c r="O19" s="440"/>
      <c r="P19" s="440"/>
      <c r="Q19" s="441"/>
      <c r="R19" s="441"/>
      <c r="S19" s="441"/>
      <c r="T19" s="441"/>
      <c r="U19" s="441"/>
      <c r="V19" s="442">
        <v>0</v>
      </c>
      <c r="W19" s="442"/>
      <c r="X19" s="442">
        <v>0</v>
      </c>
      <c r="Y19" s="442"/>
      <c r="Z19" s="442">
        <v>0</v>
      </c>
      <c r="AA19" s="442"/>
      <c r="AB19" s="442">
        <v>0</v>
      </c>
      <c r="AC19" s="442"/>
      <c r="AD19" s="442">
        <v>0</v>
      </c>
      <c r="AE19" s="442"/>
      <c r="AF19" s="375"/>
    </row>
    <row r="20" spans="1:32" ht="16.5" customHeight="1" x14ac:dyDescent="0.25">
      <c r="A20" s="150"/>
      <c r="B20" s="152"/>
      <c r="C20" s="431"/>
      <c r="D20" s="431"/>
      <c r="E20" s="431"/>
      <c r="F20" s="431"/>
      <c r="G20" s="399"/>
      <c r="H20" s="399"/>
      <c r="I20" s="399"/>
      <c r="J20" s="399"/>
      <c r="K20" s="399"/>
      <c r="L20" s="399"/>
      <c r="M20" s="399"/>
      <c r="N20" s="399"/>
      <c r="O20" s="399"/>
      <c r="P20" s="399"/>
      <c r="Q20" s="441"/>
      <c r="R20" s="441"/>
      <c r="S20" s="441"/>
      <c r="T20" s="441"/>
      <c r="U20" s="441"/>
      <c r="V20" s="442">
        <f>SUM(X20,Z20,AB20,AD20)</f>
        <v>0</v>
      </c>
      <c r="W20" s="442"/>
      <c r="X20" s="442"/>
      <c r="Y20" s="442"/>
      <c r="Z20" s="442"/>
      <c r="AA20" s="442"/>
      <c r="AB20" s="442"/>
      <c r="AC20" s="442"/>
      <c r="AD20" s="442"/>
      <c r="AE20" s="442"/>
      <c r="AF20" s="375"/>
    </row>
    <row r="21" spans="1:32" ht="15" customHeight="1" x14ac:dyDescent="0.25">
      <c r="A21" s="415" t="s">
        <v>296</v>
      </c>
      <c r="B21" s="415"/>
      <c r="C21" s="415"/>
      <c r="D21" s="415"/>
      <c r="E21" s="415"/>
      <c r="F21" s="415"/>
      <c r="G21" s="415"/>
      <c r="H21" s="415"/>
      <c r="I21" s="415"/>
      <c r="J21" s="415"/>
      <c r="K21" s="415"/>
      <c r="L21" s="415"/>
      <c r="M21" s="415"/>
      <c r="N21" s="415"/>
      <c r="O21" s="415"/>
      <c r="P21" s="415"/>
      <c r="Q21" s="415"/>
      <c r="R21" s="415"/>
      <c r="S21" s="415"/>
      <c r="T21" s="415"/>
      <c r="U21" s="415"/>
      <c r="V21" s="409">
        <f>SUM(V19:W20)</f>
        <v>0</v>
      </c>
      <c r="W21" s="409"/>
      <c r="X21" s="409">
        <f>SUM(X19:Y20)</f>
        <v>0</v>
      </c>
      <c r="Y21" s="409"/>
      <c r="Z21" s="409">
        <f>SUM(Z19:AA20)</f>
        <v>0</v>
      </c>
      <c r="AA21" s="409"/>
      <c r="AB21" s="409">
        <f>SUM(AB19:AC20)</f>
        <v>0</v>
      </c>
      <c r="AC21" s="409"/>
      <c r="AD21" s="409">
        <f>SUM(AD19:AE20)</f>
        <v>0</v>
      </c>
      <c r="AE21" s="409"/>
      <c r="AF21" s="375"/>
    </row>
    <row r="22" spans="1:32" ht="4.5" hidden="1" customHeight="1" x14ac:dyDescent="0.25">
      <c r="A22" s="134"/>
      <c r="B22" s="134"/>
      <c r="C22" s="134"/>
      <c r="D22" s="134"/>
      <c r="E22" s="134"/>
      <c r="F22" s="134"/>
      <c r="G22" s="134"/>
      <c r="H22" s="134"/>
      <c r="I22" s="134"/>
      <c r="J22" s="134"/>
      <c r="K22" s="134"/>
      <c r="L22" s="134"/>
      <c r="M22" s="134"/>
      <c r="N22" s="134"/>
      <c r="O22" s="134"/>
      <c r="Q22" s="137"/>
      <c r="R22" s="137"/>
      <c r="S22" s="137"/>
      <c r="T22" s="137"/>
      <c r="U22" s="137"/>
      <c r="AE22" s="137"/>
      <c r="AF22" s="375"/>
    </row>
    <row r="23" spans="1:32" s="138" customFormat="1" ht="23.25" customHeight="1" x14ac:dyDescent="0.25">
      <c r="B23" s="138" t="s">
        <v>559</v>
      </c>
      <c r="AF23" s="375"/>
    </row>
    <row r="24" spans="1:32" ht="17.25" hidden="1" customHeight="1" x14ac:dyDescent="0.25">
      <c r="A24" s="153"/>
      <c r="B24" s="153"/>
      <c r="C24" s="153"/>
      <c r="D24" s="153"/>
      <c r="E24" s="153"/>
      <c r="F24" s="153"/>
      <c r="G24" s="153"/>
      <c r="H24" s="154"/>
      <c r="I24" s="154"/>
      <c r="J24" s="154"/>
      <c r="K24" s="154"/>
      <c r="L24" s="154"/>
      <c r="M24" s="154"/>
      <c r="N24" s="154"/>
      <c r="O24" s="154"/>
      <c r="P24" s="154"/>
      <c r="Q24" s="154"/>
      <c r="R24" s="154"/>
      <c r="S24" s="154"/>
      <c r="T24" s="154"/>
      <c r="U24" s="154"/>
      <c r="V24" s="153"/>
      <c r="AD24" s="155" t="s">
        <v>560</v>
      </c>
      <c r="AF24" s="375"/>
    </row>
    <row r="25" spans="1:32" ht="36.75" customHeight="1" x14ac:dyDescent="0.25">
      <c r="A25" s="413" t="s">
        <v>537</v>
      </c>
      <c r="B25" s="369" t="s">
        <v>561</v>
      </c>
      <c r="C25" s="369"/>
      <c r="D25" s="369"/>
      <c r="E25" s="369"/>
      <c r="F25" s="369"/>
      <c r="G25" s="369" t="s">
        <v>562</v>
      </c>
      <c r="H25" s="369"/>
      <c r="I25" s="369"/>
      <c r="J25" s="369"/>
      <c r="K25" s="369"/>
      <c r="L25" s="369" t="s">
        <v>563</v>
      </c>
      <c r="M25" s="369"/>
      <c r="N25" s="369"/>
      <c r="O25" s="369"/>
      <c r="P25" s="369"/>
      <c r="Q25" s="369"/>
      <c r="R25" s="369"/>
      <c r="S25" s="369"/>
      <c r="T25" s="369"/>
      <c r="U25" s="369"/>
      <c r="V25" s="369" t="s">
        <v>564</v>
      </c>
      <c r="W25" s="369"/>
      <c r="X25" s="369"/>
      <c r="Y25" s="369"/>
      <c r="Z25" s="369"/>
      <c r="AA25" s="369"/>
      <c r="AB25" s="369"/>
      <c r="AC25" s="369"/>
      <c r="AD25" s="369"/>
      <c r="AE25" s="369"/>
      <c r="AF25" s="375"/>
    </row>
    <row r="26" spans="1:32" ht="16.5" customHeight="1" x14ac:dyDescent="0.25">
      <c r="A26" s="413"/>
      <c r="B26" s="369"/>
      <c r="C26" s="369"/>
      <c r="D26" s="369"/>
      <c r="E26" s="369"/>
      <c r="F26" s="369"/>
      <c r="G26" s="369" t="s">
        <v>565</v>
      </c>
      <c r="H26" s="416" t="s">
        <v>555</v>
      </c>
      <c r="I26" s="416"/>
      <c r="J26" s="416"/>
      <c r="K26" s="416"/>
      <c r="L26" s="369" t="s">
        <v>565</v>
      </c>
      <c r="M26" s="369"/>
      <c r="N26" s="437" t="s">
        <v>555</v>
      </c>
      <c r="O26" s="437"/>
      <c r="P26" s="437"/>
      <c r="Q26" s="437"/>
      <c r="R26" s="437"/>
      <c r="S26" s="437"/>
      <c r="T26" s="437"/>
      <c r="U26" s="437"/>
      <c r="V26" s="369" t="s">
        <v>565</v>
      </c>
      <c r="W26" s="369"/>
      <c r="X26" s="437" t="s">
        <v>555</v>
      </c>
      <c r="Y26" s="437"/>
      <c r="Z26" s="437"/>
      <c r="AA26" s="437"/>
      <c r="AB26" s="437"/>
      <c r="AC26" s="437"/>
      <c r="AD26" s="437"/>
      <c r="AE26" s="437"/>
      <c r="AF26" s="375"/>
    </row>
    <row r="27" spans="1:32" ht="19.5" customHeight="1" x14ac:dyDescent="0.25">
      <c r="A27" s="413"/>
      <c r="B27" s="369"/>
      <c r="C27" s="369"/>
      <c r="D27" s="369"/>
      <c r="E27" s="369"/>
      <c r="F27" s="369"/>
      <c r="G27" s="369"/>
      <c r="H27" s="104" t="s">
        <v>556</v>
      </c>
      <c r="I27" s="104" t="s">
        <v>414</v>
      </c>
      <c r="J27" s="104" t="s">
        <v>415</v>
      </c>
      <c r="K27" s="104" t="s">
        <v>557</v>
      </c>
      <c r="L27" s="369"/>
      <c r="M27" s="369"/>
      <c r="N27" s="369" t="s">
        <v>556</v>
      </c>
      <c r="O27" s="369"/>
      <c r="P27" s="369" t="s">
        <v>128</v>
      </c>
      <c r="Q27" s="369"/>
      <c r="R27" s="369" t="s">
        <v>129</v>
      </c>
      <c r="S27" s="369"/>
      <c r="T27" s="369" t="s">
        <v>557</v>
      </c>
      <c r="U27" s="369"/>
      <c r="V27" s="369"/>
      <c r="W27" s="369"/>
      <c r="X27" s="369" t="s">
        <v>556</v>
      </c>
      <c r="Y27" s="369"/>
      <c r="Z27" s="369" t="s">
        <v>128</v>
      </c>
      <c r="AA27" s="369"/>
      <c r="AB27" s="369" t="s">
        <v>129</v>
      </c>
      <c r="AC27" s="369"/>
      <c r="AD27" s="369" t="s">
        <v>557</v>
      </c>
      <c r="AE27" s="369"/>
      <c r="AF27" s="375"/>
    </row>
    <row r="28" spans="1:32" ht="11.25" customHeight="1" x14ac:dyDescent="0.25">
      <c r="A28" s="156">
        <v>1</v>
      </c>
      <c r="B28" s="410">
        <v>2</v>
      </c>
      <c r="C28" s="410"/>
      <c r="D28" s="410"/>
      <c r="E28" s="410"/>
      <c r="F28" s="410"/>
      <c r="G28" s="156">
        <v>3</v>
      </c>
      <c r="H28" s="156">
        <v>4</v>
      </c>
      <c r="I28" s="156">
        <v>5</v>
      </c>
      <c r="J28" s="156">
        <v>6</v>
      </c>
      <c r="K28" s="156">
        <v>7</v>
      </c>
      <c r="L28" s="410">
        <v>8</v>
      </c>
      <c r="M28" s="410"/>
      <c r="N28" s="410">
        <v>9</v>
      </c>
      <c r="O28" s="410"/>
      <c r="P28" s="410">
        <v>10</v>
      </c>
      <c r="Q28" s="410"/>
      <c r="R28" s="410">
        <v>11</v>
      </c>
      <c r="S28" s="410"/>
      <c r="T28" s="410">
        <v>12</v>
      </c>
      <c r="U28" s="410"/>
      <c r="V28" s="410">
        <v>13</v>
      </c>
      <c r="W28" s="410"/>
      <c r="X28" s="410">
        <v>14</v>
      </c>
      <c r="Y28" s="410"/>
      <c r="Z28" s="410">
        <v>15</v>
      </c>
      <c r="AA28" s="410"/>
      <c r="AB28" s="410">
        <v>16</v>
      </c>
      <c r="AC28" s="410"/>
      <c r="AD28" s="410">
        <v>17</v>
      </c>
      <c r="AE28" s="410"/>
      <c r="AF28" s="375"/>
    </row>
    <row r="29" spans="1:32" ht="20.100000000000001" customHeight="1" x14ac:dyDescent="0.25">
      <c r="A29" s="126"/>
      <c r="B29" s="372" t="s">
        <v>418</v>
      </c>
      <c r="C29" s="372"/>
      <c r="D29" s="372"/>
      <c r="E29" s="372"/>
      <c r="F29" s="372"/>
      <c r="G29" s="157">
        <f t="shared" ref="G29:G31" si="3">SUM(H29,I29,J29,K29)</f>
        <v>0</v>
      </c>
      <c r="H29" s="157"/>
      <c r="I29" s="157"/>
      <c r="J29" s="157"/>
      <c r="K29" s="157"/>
      <c r="L29" s="409"/>
      <c r="M29" s="409"/>
      <c r="N29" s="409"/>
      <c r="O29" s="409"/>
      <c r="P29" s="409"/>
      <c r="Q29" s="409"/>
      <c r="R29" s="409"/>
      <c r="S29" s="409"/>
      <c r="T29" s="409"/>
      <c r="U29" s="409"/>
      <c r="V29" s="409">
        <f t="shared" ref="V29:V31" si="4">SUM(X29:AE29)</f>
        <v>0</v>
      </c>
      <c r="W29" s="409"/>
      <c r="X29" s="409"/>
      <c r="Y29" s="409"/>
      <c r="Z29" s="409"/>
      <c r="AA29" s="409"/>
      <c r="AB29" s="409"/>
      <c r="AC29" s="409"/>
      <c r="AD29" s="409"/>
      <c r="AE29" s="409"/>
      <c r="AF29" s="375"/>
    </row>
    <row r="30" spans="1:32" ht="20.100000000000001" customHeight="1" x14ac:dyDescent="0.25">
      <c r="A30" s="126"/>
      <c r="B30" s="372" t="s">
        <v>566</v>
      </c>
      <c r="C30" s="372"/>
      <c r="D30" s="372"/>
      <c r="E30" s="372"/>
      <c r="F30" s="372"/>
      <c r="G30" s="157">
        <f t="shared" si="3"/>
        <v>0</v>
      </c>
      <c r="H30" s="157"/>
      <c r="I30" s="157"/>
      <c r="J30" s="157"/>
      <c r="K30" s="157"/>
      <c r="L30" s="409"/>
      <c r="M30" s="409"/>
      <c r="N30" s="409"/>
      <c r="O30" s="409"/>
      <c r="P30" s="409"/>
      <c r="Q30" s="409"/>
      <c r="R30" s="409"/>
      <c r="S30" s="409"/>
      <c r="T30" s="409"/>
      <c r="U30" s="409"/>
      <c r="V30" s="409">
        <f t="shared" si="4"/>
        <v>0</v>
      </c>
      <c r="W30" s="409"/>
      <c r="X30" s="409"/>
      <c r="Y30" s="409"/>
      <c r="Z30" s="409"/>
      <c r="AA30" s="409"/>
      <c r="AB30" s="409"/>
      <c r="AC30" s="409"/>
      <c r="AD30" s="409"/>
      <c r="AE30" s="409"/>
      <c r="AF30" s="375"/>
    </row>
    <row r="31" spans="1:32" ht="41.25" customHeight="1" x14ac:dyDescent="0.25">
      <c r="A31" s="126"/>
      <c r="B31" s="372" t="s">
        <v>567</v>
      </c>
      <c r="C31" s="372"/>
      <c r="D31" s="372"/>
      <c r="E31" s="372"/>
      <c r="F31" s="372"/>
      <c r="G31" s="157">
        <f t="shared" si="3"/>
        <v>0</v>
      </c>
      <c r="H31" s="157"/>
      <c r="I31" s="157"/>
      <c r="J31" s="157"/>
      <c r="K31" s="157"/>
      <c r="L31" s="409"/>
      <c r="M31" s="409"/>
      <c r="N31" s="409"/>
      <c r="O31" s="409"/>
      <c r="P31" s="409"/>
      <c r="Q31" s="409"/>
      <c r="R31" s="409"/>
      <c r="S31" s="409"/>
      <c r="T31" s="409"/>
      <c r="U31" s="409"/>
      <c r="V31" s="409">
        <f t="shared" si="4"/>
        <v>0</v>
      </c>
      <c r="W31" s="409"/>
      <c r="X31" s="409"/>
      <c r="Y31" s="409"/>
      <c r="Z31" s="409"/>
      <c r="AA31" s="409"/>
      <c r="AB31" s="409"/>
      <c r="AC31" s="409"/>
      <c r="AD31" s="409"/>
      <c r="AE31" s="409"/>
      <c r="AF31" s="375"/>
    </row>
    <row r="32" spans="1:32" ht="20.100000000000001" customHeight="1" x14ac:dyDescent="0.25">
      <c r="A32" s="126"/>
      <c r="B32" s="404" t="s">
        <v>568</v>
      </c>
      <c r="C32" s="404"/>
      <c r="D32" s="404"/>
      <c r="E32" s="404"/>
      <c r="F32" s="404"/>
      <c r="G32" s="158"/>
      <c r="H32" s="158"/>
      <c r="I32" s="158"/>
      <c r="J32" s="158"/>
      <c r="K32" s="158"/>
      <c r="L32" s="422">
        <f>N32+P32+R32+T32</f>
        <v>17042.3</v>
      </c>
      <c r="M32" s="422"/>
      <c r="N32" s="435"/>
      <c r="O32" s="435"/>
      <c r="P32" s="422">
        <f>P33</f>
        <v>8500</v>
      </c>
      <c r="Q32" s="422"/>
      <c r="R32" s="422">
        <f>R33</f>
        <v>8542.2999999999993</v>
      </c>
      <c r="S32" s="422"/>
      <c r="T32" s="409"/>
      <c r="U32" s="409"/>
      <c r="V32" s="159"/>
      <c r="W32" s="160"/>
      <c r="X32" s="159"/>
      <c r="Y32" s="160"/>
      <c r="Z32" s="159"/>
      <c r="AA32" s="160"/>
      <c r="AB32" s="159"/>
      <c r="AC32" s="160"/>
      <c r="AD32" s="159"/>
      <c r="AE32" s="160"/>
      <c r="AF32" s="375"/>
    </row>
    <row r="33" spans="1:34" ht="41.25" customHeight="1" x14ac:dyDescent="0.25">
      <c r="A33" s="126"/>
      <c r="B33" s="423" t="s">
        <v>569</v>
      </c>
      <c r="C33" s="423"/>
      <c r="D33" s="423"/>
      <c r="E33" s="423"/>
      <c r="F33" s="423"/>
      <c r="G33" s="157"/>
      <c r="H33" s="157"/>
      <c r="I33" s="157"/>
      <c r="J33" s="157"/>
      <c r="K33" s="157"/>
      <c r="L33" s="420">
        <f>P33+R33</f>
        <v>17042.3</v>
      </c>
      <c r="M33" s="420"/>
      <c r="N33" s="409"/>
      <c r="O33" s="409"/>
      <c r="P33" s="439">
        <v>8500</v>
      </c>
      <c r="Q33" s="439"/>
      <c r="R33" s="439">
        <v>8542.2999999999993</v>
      </c>
      <c r="S33" s="439"/>
      <c r="T33" s="409"/>
      <c r="U33" s="409"/>
      <c r="V33" s="159"/>
      <c r="W33" s="160"/>
      <c r="X33" s="159"/>
      <c r="Y33" s="160"/>
      <c r="Z33" s="159"/>
      <c r="AA33" s="160"/>
      <c r="AB33" s="159"/>
      <c r="AC33" s="160"/>
      <c r="AD33" s="159"/>
      <c r="AE33" s="160"/>
      <c r="AF33" s="375"/>
    </row>
    <row r="34" spans="1:34" ht="20.100000000000001" customHeight="1" x14ac:dyDescent="0.25">
      <c r="A34" s="126"/>
      <c r="B34" s="372" t="s">
        <v>570</v>
      </c>
      <c r="C34" s="372"/>
      <c r="D34" s="372"/>
      <c r="E34" s="372"/>
      <c r="F34" s="372"/>
      <c r="G34" s="157">
        <f>SUM(H34,I34,J34,K34)</f>
        <v>0</v>
      </c>
      <c r="H34" s="157"/>
      <c r="I34" s="157"/>
      <c r="J34" s="157"/>
      <c r="K34" s="157"/>
      <c r="L34" s="373"/>
      <c r="M34" s="373"/>
      <c r="N34" s="373"/>
      <c r="O34" s="373"/>
      <c r="P34" s="373"/>
      <c r="Q34" s="373"/>
      <c r="R34" s="373"/>
      <c r="S34" s="373"/>
      <c r="T34" s="373"/>
      <c r="U34" s="373"/>
      <c r="V34" s="409">
        <f t="shared" ref="V34:V35" si="5">SUM(X34:AE34)</f>
        <v>0</v>
      </c>
      <c r="W34" s="409"/>
      <c r="X34" s="409"/>
      <c r="Y34" s="409"/>
      <c r="Z34" s="409"/>
      <c r="AA34" s="409"/>
      <c r="AB34" s="409"/>
      <c r="AC34" s="409"/>
      <c r="AD34" s="409"/>
      <c r="AE34" s="409"/>
      <c r="AF34" s="375"/>
    </row>
    <row r="35" spans="1:34" ht="20.100000000000001" customHeight="1" x14ac:dyDescent="0.25">
      <c r="A35" s="395" t="s">
        <v>296</v>
      </c>
      <c r="B35" s="395"/>
      <c r="C35" s="395"/>
      <c r="D35" s="395"/>
      <c r="E35" s="395"/>
      <c r="F35" s="395"/>
      <c r="G35" s="157">
        <f>SUM(G29:G34)</f>
        <v>0</v>
      </c>
      <c r="H35" s="157">
        <f>SUM(H29:H34)</f>
        <v>0</v>
      </c>
      <c r="I35" s="157">
        <f>SUM(I29:I34)</f>
        <v>0</v>
      </c>
      <c r="J35" s="157">
        <f>SUM(J29:J34)</f>
        <v>0</v>
      </c>
      <c r="K35" s="157">
        <f>SUM(K29:K34)</f>
        <v>0</v>
      </c>
      <c r="L35" s="373"/>
      <c r="M35" s="373"/>
      <c r="N35" s="373"/>
      <c r="O35" s="373"/>
      <c r="P35" s="373"/>
      <c r="Q35" s="373"/>
      <c r="R35" s="373"/>
      <c r="S35" s="373"/>
      <c r="T35" s="373"/>
      <c r="U35" s="373"/>
      <c r="V35" s="409">
        <f t="shared" si="5"/>
        <v>0</v>
      </c>
      <c r="W35" s="409"/>
      <c r="X35" s="409">
        <f>SUM(X29:X34)</f>
        <v>0</v>
      </c>
      <c r="Y35" s="409"/>
      <c r="Z35" s="409">
        <f>SUM(Z29:Z34)</f>
        <v>0</v>
      </c>
      <c r="AA35" s="409"/>
      <c r="AB35" s="409">
        <f>SUM(AB29:AB34)</f>
        <v>0</v>
      </c>
      <c r="AC35" s="409"/>
      <c r="AD35" s="409">
        <f>SUM(AD29:AD34)</f>
        <v>0</v>
      </c>
      <c r="AE35" s="409"/>
      <c r="AF35" s="375"/>
    </row>
    <row r="36" spans="1:34" ht="20.100000000000001" customHeight="1" x14ac:dyDescent="0.25">
      <c r="A36" s="367" t="s">
        <v>571</v>
      </c>
      <c r="B36" s="367"/>
      <c r="C36" s="367"/>
      <c r="D36" s="367"/>
      <c r="E36" s="367"/>
      <c r="F36" s="367"/>
      <c r="G36" s="120"/>
      <c r="H36" s="120"/>
      <c r="I36" s="120"/>
      <c r="J36" s="120"/>
      <c r="K36" s="120"/>
      <c r="L36" s="386"/>
      <c r="M36" s="386"/>
      <c r="N36" s="386"/>
      <c r="O36" s="386"/>
      <c r="P36" s="409"/>
      <c r="Q36" s="409"/>
      <c r="R36" s="409"/>
      <c r="S36" s="409"/>
      <c r="T36" s="409"/>
      <c r="U36" s="409"/>
      <c r="V36" s="371"/>
      <c r="W36" s="371"/>
      <c r="X36" s="386"/>
      <c r="Y36" s="386"/>
      <c r="Z36" s="409"/>
      <c r="AA36" s="409"/>
      <c r="AB36" s="409"/>
      <c r="AC36" s="409"/>
      <c r="AD36" s="409"/>
      <c r="AE36" s="409"/>
      <c r="AF36" s="375"/>
    </row>
    <row r="37" spans="1:34" ht="18.75" customHeight="1" x14ac:dyDescent="0.25">
      <c r="A37" s="161"/>
      <c r="B37" s="438" t="s">
        <v>572</v>
      </c>
      <c r="C37" s="438"/>
      <c r="D37" s="438"/>
      <c r="E37" s="438"/>
      <c r="F37" s="438"/>
      <c r="G37" s="162"/>
      <c r="H37" s="162"/>
      <c r="I37" s="162"/>
      <c r="J37" s="162"/>
      <c r="K37" s="162"/>
      <c r="L37" s="162"/>
      <c r="M37" s="162"/>
      <c r="N37" s="162"/>
      <c r="O37" s="162"/>
      <c r="P37" s="162"/>
      <c r="Q37" s="162"/>
      <c r="R37" s="162"/>
      <c r="S37" s="161"/>
      <c r="T37" s="161"/>
      <c r="U37" s="161"/>
      <c r="V37" s="161"/>
      <c r="W37" s="162"/>
      <c r="X37" s="161"/>
      <c r="Y37" s="161"/>
      <c r="Z37" s="161"/>
      <c r="AA37" s="161"/>
      <c r="AB37" s="163"/>
      <c r="AC37" s="163"/>
      <c r="AD37" s="163"/>
      <c r="AF37" s="375"/>
    </row>
    <row r="38" spans="1:34" ht="21.75" customHeight="1" x14ac:dyDescent="0.25">
      <c r="A38" s="413" t="s">
        <v>537</v>
      </c>
      <c r="B38" s="436" t="s">
        <v>561</v>
      </c>
      <c r="C38" s="436"/>
      <c r="D38" s="436"/>
      <c r="E38" s="436"/>
      <c r="F38" s="436"/>
      <c r="G38" s="369" t="s">
        <v>573</v>
      </c>
      <c r="H38" s="369"/>
      <c r="I38" s="369"/>
      <c r="J38" s="369"/>
      <c r="K38" s="369"/>
      <c r="L38" s="369" t="s">
        <v>574</v>
      </c>
      <c r="M38" s="369"/>
      <c r="N38" s="369"/>
      <c r="O38" s="369"/>
      <c r="P38" s="369"/>
      <c r="Q38" s="369"/>
      <c r="R38" s="369"/>
      <c r="S38" s="369"/>
      <c r="T38" s="369"/>
      <c r="U38" s="369"/>
      <c r="V38" s="369" t="s">
        <v>575</v>
      </c>
      <c r="W38" s="369"/>
      <c r="X38" s="369"/>
      <c r="Y38" s="369"/>
      <c r="Z38" s="369"/>
      <c r="AA38" s="369"/>
      <c r="AB38" s="369"/>
      <c r="AC38" s="369"/>
      <c r="AD38" s="369"/>
      <c r="AE38" s="369"/>
      <c r="AF38" s="375"/>
    </row>
    <row r="39" spans="1:34" ht="20.25" customHeight="1" x14ac:dyDescent="0.25">
      <c r="A39" s="413"/>
      <c r="B39" s="436"/>
      <c r="C39" s="436"/>
      <c r="D39" s="436"/>
      <c r="E39" s="436"/>
      <c r="F39" s="436"/>
      <c r="G39" s="369" t="s">
        <v>565</v>
      </c>
      <c r="H39" s="416" t="s">
        <v>555</v>
      </c>
      <c r="I39" s="416"/>
      <c r="J39" s="416"/>
      <c r="K39" s="416"/>
      <c r="L39" s="369" t="s">
        <v>565</v>
      </c>
      <c r="M39" s="369"/>
      <c r="N39" s="437" t="s">
        <v>555</v>
      </c>
      <c r="O39" s="437"/>
      <c r="P39" s="437"/>
      <c r="Q39" s="437"/>
      <c r="R39" s="437"/>
      <c r="S39" s="437"/>
      <c r="T39" s="437"/>
      <c r="U39" s="437"/>
      <c r="V39" s="369" t="s">
        <v>565</v>
      </c>
      <c r="W39" s="369"/>
      <c r="X39" s="437" t="s">
        <v>555</v>
      </c>
      <c r="Y39" s="437"/>
      <c r="Z39" s="437"/>
      <c r="AA39" s="437"/>
      <c r="AB39" s="437"/>
      <c r="AC39" s="437"/>
      <c r="AD39" s="437"/>
      <c r="AE39" s="437"/>
      <c r="AF39" s="375"/>
    </row>
    <row r="40" spans="1:34" ht="18.75" customHeight="1" x14ac:dyDescent="0.25">
      <c r="A40" s="413"/>
      <c r="B40" s="436"/>
      <c r="C40" s="436"/>
      <c r="D40" s="436"/>
      <c r="E40" s="436"/>
      <c r="F40" s="436"/>
      <c r="G40" s="369"/>
      <c r="H40" s="104" t="s">
        <v>556</v>
      </c>
      <c r="I40" s="104" t="s">
        <v>414</v>
      </c>
      <c r="J40" s="104" t="s">
        <v>415</v>
      </c>
      <c r="K40" s="104" t="s">
        <v>557</v>
      </c>
      <c r="L40" s="369"/>
      <c r="M40" s="369"/>
      <c r="N40" s="369" t="s">
        <v>556</v>
      </c>
      <c r="O40" s="369"/>
      <c r="P40" s="369" t="s">
        <v>128</v>
      </c>
      <c r="Q40" s="369"/>
      <c r="R40" s="369" t="s">
        <v>129</v>
      </c>
      <c r="S40" s="369"/>
      <c r="T40" s="369" t="s">
        <v>557</v>
      </c>
      <c r="U40" s="369"/>
      <c r="V40" s="369"/>
      <c r="W40" s="369"/>
      <c r="X40" s="369" t="s">
        <v>556</v>
      </c>
      <c r="Y40" s="369"/>
      <c r="Z40" s="369" t="s">
        <v>128</v>
      </c>
      <c r="AA40" s="369"/>
      <c r="AB40" s="369" t="s">
        <v>129</v>
      </c>
      <c r="AC40" s="369"/>
      <c r="AD40" s="369" t="s">
        <v>557</v>
      </c>
      <c r="AE40" s="369"/>
      <c r="AF40" s="375"/>
    </row>
    <row r="41" spans="1:34" ht="12" customHeight="1" x14ac:dyDescent="0.25">
      <c r="A41" s="156"/>
      <c r="B41" s="410"/>
      <c r="C41" s="410"/>
      <c r="D41" s="410"/>
      <c r="E41" s="410"/>
      <c r="F41" s="410"/>
      <c r="G41" s="156">
        <v>18</v>
      </c>
      <c r="H41" s="156">
        <v>19</v>
      </c>
      <c r="I41" s="156">
        <v>20</v>
      </c>
      <c r="J41" s="156">
        <v>21</v>
      </c>
      <c r="K41" s="156">
        <v>22</v>
      </c>
      <c r="L41" s="410">
        <v>23</v>
      </c>
      <c r="M41" s="410"/>
      <c r="N41" s="410">
        <v>24</v>
      </c>
      <c r="O41" s="410"/>
      <c r="P41" s="410">
        <v>25</v>
      </c>
      <c r="Q41" s="410"/>
      <c r="R41" s="410">
        <v>26</v>
      </c>
      <c r="S41" s="410"/>
      <c r="T41" s="410">
        <v>27</v>
      </c>
      <c r="U41" s="410"/>
      <c r="V41" s="410">
        <v>28</v>
      </c>
      <c r="W41" s="410"/>
      <c r="X41" s="410">
        <v>29</v>
      </c>
      <c r="Y41" s="410"/>
      <c r="Z41" s="410">
        <v>30</v>
      </c>
      <c r="AA41" s="410"/>
      <c r="AB41" s="410">
        <v>31</v>
      </c>
      <c r="AC41" s="410"/>
      <c r="AD41" s="410">
        <v>32</v>
      </c>
      <c r="AE41" s="410"/>
      <c r="AF41" s="375"/>
    </row>
    <row r="42" spans="1:34" ht="20.100000000000001" customHeight="1" x14ac:dyDescent="0.25">
      <c r="A42" s="126"/>
      <c r="B42" s="404" t="s">
        <v>418</v>
      </c>
      <c r="C42" s="404"/>
      <c r="D42" s="404"/>
      <c r="E42" s="404"/>
      <c r="F42" s="404"/>
      <c r="G42" s="157">
        <f t="shared" ref="G42:G43" si="6">SUM(H42:K42)</f>
        <v>0</v>
      </c>
      <c r="H42" s="157"/>
      <c r="I42" s="157"/>
      <c r="J42" s="157"/>
      <c r="K42" s="157"/>
      <c r="L42" s="409"/>
      <c r="M42" s="409"/>
      <c r="N42" s="409"/>
      <c r="O42" s="409"/>
      <c r="P42" s="409"/>
      <c r="Q42" s="409"/>
      <c r="R42" s="409"/>
      <c r="S42" s="409"/>
      <c r="T42" s="409"/>
      <c r="U42" s="409"/>
      <c r="V42" s="435">
        <f t="shared" ref="V42:V43" si="7">SUM(X42,Z42,AB42,AD42)</f>
        <v>0</v>
      </c>
      <c r="W42" s="435"/>
      <c r="X42" s="409"/>
      <c r="Y42" s="409"/>
      <c r="Z42" s="409"/>
      <c r="AA42" s="409"/>
      <c r="AB42" s="409"/>
      <c r="AC42" s="409"/>
      <c r="AD42" s="409"/>
      <c r="AE42" s="409"/>
      <c r="AF42" s="375"/>
    </row>
    <row r="43" spans="1:34" ht="32.85" customHeight="1" x14ac:dyDescent="0.25">
      <c r="A43" s="126"/>
      <c r="B43" s="404" t="s">
        <v>576</v>
      </c>
      <c r="C43" s="404"/>
      <c r="D43" s="404"/>
      <c r="E43" s="404"/>
      <c r="F43" s="404"/>
      <c r="G43" s="164">
        <f t="shared" si="6"/>
        <v>13811.720000000001</v>
      </c>
      <c r="H43" s="164">
        <f>H44+H45+H46+H47+H48+H49+H50+H51+H52+H53+H54</f>
        <v>1117.44</v>
      </c>
      <c r="I43" s="164">
        <f>I44+I45+I46+I47+I48+I49+I50+I51+I52+I53+I54</f>
        <v>1626.8200000000002</v>
      </c>
      <c r="J43" s="164">
        <f>J44+J45+J46+J47+J48+J49+J50+J51+J52+J53+J54</f>
        <v>3222.01</v>
      </c>
      <c r="K43" s="164">
        <f>K44+K45+K46+K47+K48+K49+K50+K51+K52+K53+K54</f>
        <v>7845.45</v>
      </c>
      <c r="L43" s="409"/>
      <c r="M43" s="409"/>
      <c r="N43" s="409"/>
      <c r="O43" s="409"/>
      <c r="P43" s="409"/>
      <c r="Q43" s="409"/>
      <c r="R43" s="409"/>
      <c r="S43" s="409"/>
      <c r="T43" s="409"/>
      <c r="U43" s="409"/>
      <c r="V43" s="422">
        <f t="shared" si="7"/>
        <v>13811.720000000001</v>
      </c>
      <c r="W43" s="422"/>
      <c r="X43" s="422">
        <f>X44+X45+X46+X47+X48+X49+X50+X51+X52+X53+X54</f>
        <v>1117.44</v>
      </c>
      <c r="Y43" s="422"/>
      <c r="Z43" s="422">
        <f>Z44+Z45+Z46+Z47+Z48+Z49+Z50+Z51+Z52+Z53+Z54</f>
        <v>1626.8200000000002</v>
      </c>
      <c r="AA43" s="422">
        <f>AA44+AA45+AA46+AA47+AA48+AA49+AA50+AA51+AA52+AA53+AA54+AA55+AA56</f>
        <v>0</v>
      </c>
      <c r="AB43" s="422">
        <f>AB44+AB45+AB46+AB47+AB48+AB49+AB50+AB51+AB52+AB53+AB54</f>
        <v>3222.01</v>
      </c>
      <c r="AC43" s="422">
        <f>AC44+AC45+AC46+AC47+AC48+AC49+AC50+AC51+AC52+AC53+AC54+AC55+AC56</f>
        <v>0</v>
      </c>
      <c r="AD43" s="422">
        <f>AD44+AD45+AD46+AD47+AD48+AD49+AD50+AD51+AD52+AD53+AD54</f>
        <v>7845.45</v>
      </c>
      <c r="AE43" s="422"/>
      <c r="AF43" s="375"/>
      <c r="AG43" s="425"/>
      <c r="AH43" s="425"/>
    </row>
    <row r="44" spans="1:34" ht="37.5" customHeight="1" x14ac:dyDescent="0.25">
      <c r="A44" s="126"/>
      <c r="B44" s="434" t="s">
        <v>577</v>
      </c>
      <c r="C44" s="434"/>
      <c r="D44" s="434"/>
      <c r="E44" s="434"/>
      <c r="F44" s="434"/>
      <c r="G44" s="165">
        <f t="shared" ref="G44:G54" si="8">H44+I44+J44+K44</f>
        <v>316.44</v>
      </c>
      <c r="H44" s="165">
        <v>316.44</v>
      </c>
      <c r="I44" s="165"/>
      <c r="J44" s="165"/>
      <c r="K44" s="165"/>
      <c r="L44" s="409"/>
      <c r="M44" s="409"/>
      <c r="N44" s="409"/>
      <c r="O44" s="409"/>
      <c r="P44" s="409"/>
      <c r="Q44" s="409"/>
      <c r="R44" s="409"/>
      <c r="S44" s="409"/>
      <c r="T44" s="409"/>
      <c r="U44" s="409"/>
      <c r="V44" s="420">
        <f t="shared" ref="V44:V54" si="9">X44+Z44+AB44+AD44</f>
        <v>316.44</v>
      </c>
      <c r="W44" s="420"/>
      <c r="X44" s="420">
        <f t="shared" ref="X44:X55" si="10">H44</f>
        <v>316.44</v>
      </c>
      <c r="Y44" s="420"/>
      <c r="Z44" s="420">
        <f t="shared" ref="Z44:Z55" si="11">I44</f>
        <v>0</v>
      </c>
      <c r="AA44" s="420"/>
      <c r="AB44" s="420">
        <f t="shared" ref="AB44:AB55" si="12">J44</f>
        <v>0</v>
      </c>
      <c r="AC44" s="420"/>
      <c r="AD44" s="420">
        <f t="shared" ref="AD44:AD55" si="13">K44</f>
        <v>0</v>
      </c>
      <c r="AE44" s="420"/>
      <c r="AF44" s="375"/>
    </row>
    <row r="45" spans="1:34" ht="50.25" customHeight="1" x14ac:dyDescent="0.25">
      <c r="A45" s="126"/>
      <c r="B45" s="433" t="s">
        <v>578</v>
      </c>
      <c r="C45" s="433"/>
      <c r="D45" s="433"/>
      <c r="E45" s="433"/>
      <c r="F45" s="433"/>
      <c r="G45" s="165">
        <f t="shared" si="8"/>
        <v>1133.19</v>
      </c>
      <c r="H45" s="165">
        <v>283</v>
      </c>
      <c r="I45" s="165">
        <v>283</v>
      </c>
      <c r="J45" s="165">
        <v>283</v>
      </c>
      <c r="K45" s="165">
        <v>284.19</v>
      </c>
      <c r="L45" s="409"/>
      <c r="M45" s="409"/>
      <c r="N45" s="409"/>
      <c r="O45" s="409"/>
      <c r="P45" s="409"/>
      <c r="Q45" s="409"/>
      <c r="R45" s="409"/>
      <c r="S45" s="409"/>
      <c r="T45" s="409"/>
      <c r="U45" s="409"/>
      <c r="V45" s="420">
        <f t="shared" si="9"/>
        <v>1133.19</v>
      </c>
      <c r="W45" s="420"/>
      <c r="X45" s="420">
        <f t="shared" si="10"/>
        <v>283</v>
      </c>
      <c r="Y45" s="420"/>
      <c r="Z45" s="420">
        <f t="shared" si="11"/>
        <v>283</v>
      </c>
      <c r="AA45" s="420"/>
      <c r="AB45" s="420">
        <f t="shared" si="12"/>
        <v>283</v>
      </c>
      <c r="AC45" s="420"/>
      <c r="AD45" s="420">
        <f t="shared" si="13"/>
        <v>284.19</v>
      </c>
      <c r="AE45" s="420"/>
      <c r="AF45" s="375"/>
    </row>
    <row r="46" spans="1:34" ht="96" customHeight="1" x14ac:dyDescent="0.25">
      <c r="A46" s="126"/>
      <c r="B46" s="426" t="s">
        <v>579</v>
      </c>
      <c r="C46" s="426"/>
      <c r="D46" s="426"/>
      <c r="E46" s="426"/>
      <c r="F46" s="426"/>
      <c r="G46" s="165">
        <f t="shared" si="8"/>
        <v>429.16999999999996</v>
      </c>
      <c r="H46" s="165">
        <v>143</v>
      </c>
      <c r="I46" s="165">
        <v>143</v>
      </c>
      <c r="J46" s="165">
        <v>143.16999999999999</v>
      </c>
      <c r="K46" s="165"/>
      <c r="L46" s="409"/>
      <c r="M46" s="409"/>
      <c r="N46" s="409"/>
      <c r="O46" s="409"/>
      <c r="P46" s="409"/>
      <c r="Q46" s="409"/>
      <c r="R46" s="409"/>
      <c r="S46" s="409"/>
      <c r="T46" s="409"/>
      <c r="U46" s="409"/>
      <c r="V46" s="420">
        <f t="shared" si="9"/>
        <v>429.16999999999996</v>
      </c>
      <c r="W46" s="420"/>
      <c r="X46" s="420">
        <f t="shared" si="10"/>
        <v>143</v>
      </c>
      <c r="Y46" s="420"/>
      <c r="Z46" s="420">
        <f t="shared" si="11"/>
        <v>143</v>
      </c>
      <c r="AA46" s="420"/>
      <c r="AB46" s="420">
        <f t="shared" si="12"/>
        <v>143.16999999999999</v>
      </c>
      <c r="AC46" s="420"/>
      <c r="AD46" s="420">
        <f t="shared" si="13"/>
        <v>0</v>
      </c>
      <c r="AE46" s="420"/>
      <c r="AF46" s="375"/>
    </row>
    <row r="47" spans="1:34" ht="46.5" customHeight="1" x14ac:dyDescent="0.25">
      <c r="A47" s="126"/>
      <c r="B47" s="428" t="s">
        <v>580</v>
      </c>
      <c r="C47" s="428"/>
      <c r="D47" s="428"/>
      <c r="E47" s="428"/>
      <c r="F47" s="428"/>
      <c r="G47" s="165">
        <f t="shared" si="8"/>
        <v>825.82</v>
      </c>
      <c r="H47" s="165"/>
      <c r="I47" s="165">
        <v>825.82</v>
      </c>
      <c r="J47" s="165"/>
      <c r="K47" s="165"/>
      <c r="L47" s="409"/>
      <c r="M47" s="409"/>
      <c r="N47" s="409"/>
      <c r="O47" s="409"/>
      <c r="P47" s="409"/>
      <c r="Q47" s="409"/>
      <c r="R47" s="409"/>
      <c r="S47" s="409"/>
      <c r="T47" s="409"/>
      <c r="U47" s="409"/>
      <c r="V47" s="420">
        <f t="shared" si="9"/>
        <v>825.82</v>
      </c>
      <c r="W47" s="420"/>
      <c r="X47" s="420">
        <f t="shared" si="10"/>
        <v>0</v>
      </c>
      <c r="Y47" s="420"/>
      <c r="Z47" s="420">
        <f t="shared" si="11"/>
        <v>825.82</v>
      </c>
      <c r="AA47" s="420"/>
      <c r="AB47" s="420">
        <f t="shared" si="12"/>
        <v>0</v>
      </c>
      <c r="AC47" s="420"/>
      <c r="AD47" s="420">
        <f t="shared" si="13"/>
        <v>0</v>
      </c>
      <c r="AE47" s="420"/>
      <c r="AF47" s="375"/>
    </row>
    <row r="48" spans="1:34" ht="20.100000000000001" customHeight="1" x14ac:dyDescent="0.25">
      <c r="A48" s="126"/>
      <c r="B48" s="432" t="s">
        <v>581</v>
      </c>
      <c r="C48" s="432"/>
      <c r="D48" s="432"/>
      <c r="E48" s="432"/>
      <c r="F48" s="432"/>
      <c r="G48" s="165">
        <f t="shared" si="8"/>
        <v>3148.27</v>
      </c>
      <c r="H48" s="165"/>
      <c r="I48" s="165"/>
      <c r="J48" s="165"/>
      <c r="K48" s="165">
        <v>3148.27</v>
      </c>
      <c r="L48" s="409"/>
      <c r="M48" s="409"/>
      <c r="N48" s="409"/>
      <c r="O48" s="409"/>
      <c r="P48" s="409"/>
      <c r="Q48" s="409"/>
      <c r="R48" s="409"/>
      <c r="S48" s="409"/>
      <c r="T48" s="409"/>
      <c r="U48" s="409"/>
      <c r="V48" s="420">
        <f t="shared" si="9"/>
        <v>3148.27</v>
      </c>
      <c r="W48" s="420"/>
      <c r="X48" s="420">
        <f t="shared" si="10"/>
        <v>0</v>
      </c>
      <c r="Y48" s="420"/>
      <c r="Z48" s="420">
        <f t="shared" si="11"/>
        <v>0</v>
      </c>
      <c r="AA48" s="420"/>
      <c r="AB48" s="420">
        <f t="shared" si="12"/>
        <v>0</v>
      </c>
      <c r="AC48" s="420"/>
      <c r="AD48" s="420">
        <f t="shared" si="13"/>
        <v>3148.27</v>
      </c>
      <c r="AE48" s="420"/>
      <c r="AF48" s="375"/>
    </row>
    <row r="49" spans="1:34" ht="20.100000000000001" customHeight="1" x14ac:dyDescent="0.25">
      <c r="A49" s="126"/>
      <c r="B49" s="432" t="s">
        <v>582</v>
      </c>
      <c r="C49" s="432"/>
      <c r="D49" s="432"/>
      <c r="E49" s="432"/>
      <c r="F49" s="432"/>
      <c r="G49" s="165">
        <f t="shared" si="8"/>
        <v>1195.83</v>
      </c>
      <c r="H49" s="165"/>
      <c r="I49" s="165"/>
      <c r="J49" s="165"/>
      <c r="K49" s="165">
        <v>1195.83</v>
      </c>
      <c r="L49" s="409"/>
      <c r="M49" s="409"/>
      <c r="N49" s="409"/>
      <c r="O49" s="409"/>
      <c r="P49" s="409"/>
      <c r="Q49" s="409"/>
      <c r="R49" s="409"/>
      <c r="S49" s="409"/>
      <c r="T49" s="409"/>
      <c r="U49" s="409"/>
      <c r="V49" s="420">
        <f t="shared" si="9"/>
        <v>1195.83</v>
      </c>
      <c r="W49" s="420"/>
      <c r="X49" s="420">
        <f t="shared" si="10"/>
        <v>0</v>
      </c>
      <c r="Y49" s="420"/>
      <c r="Z49" s="420">
        <f t="shared" si="11"/>
        <v>0</v>
      </c>
      <c r="AA49" s="420"/>
      <c r="AB49" s="420">
        <f t="shared" si="12"/>
        <v>0</v>
      </c>
      <c r="AC49" s="420"/>
      <c r="AD49" s="420">
        <f t="shared" si="13"/>
        <v>1195.83</v>
      </c>
      <c r="AE49" s="420"/>
      <c r="AF49" s="375"/>
    </row>
    <row r="50" spans="1:34" ht="48.75" customHeight="1" x14ac:dyDescent="0.25">
      <c r="A50" s="126"/>
      <c r="B50" s="428" t="s">
        <v>578</v>
      </c>
      <c r="C50" s="428"/>
      <c r="D50" s="428"/>
      <c r="E50" s="428"/>
      <c r="F50" s="428"/>
      <c r="G50" s="165">
        <f t="shared" si="8"/>
        <v>1502.13</v>
      </c>
      <c r="H50" s="165">
        <v>375</v>
      </c>
      <c r="I50" s="165">
        <v>375</v>
      </c>
      <c r="J50" s="165">
        <v>375</v>
      </c>
      <c r="K50" s="165">
        <v>377.13</v>
      </c>
      <c r="L50" s="409"/>
      <c r="M50" s="409"/>
      <c r="N50" s="409"/>
      <c r="O50" s="409"/>
      <c r="P50" s="409"/>
      <c r="Q50" s="409"/>
      <c r="R50" s="409"/>
      <c r="S50" s="409"/>
      <c r="T50" s="409"/>
      <c r="U50" s="409"/>
      <c r="V50" s="420">
        <f t="shared" si="9"/>
        <v>1502.13</v>
      </c>
      <c r="W50" s="420"/>
      <c r="X50" s="420">
        <f t="shared" si="10"/>
        <v>375</v>
      </c>
      <c r="Y50" s="420"/>
      <c r="Z50" s="420">
        <f t="shared" si="11"/>
        <v>375</v>
      </c>
      <c r="AA50" s="420"/>
      <c r="AB50" s="420">
        <f t="shared" si="12"/>
        <v>375</v>
      </c>
      <c r="AC50" s="420"/>
      <c r="AD50" s="420">
        <f t="shared" si="13"/>
        <v>377.13</v>
      </c>
      <c r="AE50" s="420"/>
      <c r="AF50" s="375"/>
    </row>
    <row r="51" spans="1:34" ht="20.100000000000001" customHeight="1" x14ac:dyDescent="0.25">
      <c r="A51" s="126"/>
      <c r="B51" s="431" t="s">
        <v>583</v>
      </c>
      <c r="C51" s="431"/>
      <c r="D51" s="431"/>
      <c r="E51" s="431"/>
      <c r="F51" s="431"/>
      <c r="G51" s="165">
        <f t="shared" si="8"/>
        <v>1929.17</v>
      </c>
      <c r="H51" s="165"/>
      <c r="I51" s="165"/>
      <c r="J51" s="165">
        <v>1929.17</v>
      </c>
      <c r="K51" s="165"/>
      <c r="L51" s="409"/>
      <c r="M51" s="409"/>
      <c r="N51" s="409"/>
      <c r="O51" s="409"/>
      <c r="P51" s="409"/>
      <c r="Q51" s="409"/>
      <c r="R51" s="409"/>
      <c r="S51" s="409"/>
      <c r="T51" s="409"/>
      <c r="U51" s="409"/>
      <c r="V51" s="420">
        <f t="shared" si="9"/>
        <v>1929.17</v>
      </c>
      <c r="W51" s="420"/>
      <c r="X51" s="420">
        <f t="shared" si="10"/>
        <v>0</v>
      </c>
      <c r="Y51" s="420"/>
      <c r="Z51" s="420">
        <f t="shared" si="11"/>
        <v>0</v>
      </c>
      <c r="AA51" s="420"/>
      <c r="AB51" s="420">
        <f t="shared" si="12"/>
        <v>1929.17</v>
      </c>
      <c r="AC51" s="420"/>
      <c r="AD51" s="420">
        <f t="shared" si="13"/>
        <v>0</v>
      </c>
      <c r="AE51" s="420"/>
      <c r="AF51" s="375"/>
    </row>
    <row r="52" spans="1:34" ht="20.100000000000001" customHeight="1" x14ac:dyDescent="0.25">
      <c r="A52" s="126"/>
      <c r="B52" s="399" t="s">
        <v>582</v>
      </c>
      <c r="C52" s="399"/>
      <c r="D52" s="399"/>
      <c r="E52" s="399"/>
      <c r="F52" s="399"/>
      <c r="G52" s="165">
        <f t="shared" si="8"/>
        <v>1195.83</v>
      </c>
      <c r="H52" s="165"/>
      <c r="I52" s="165"/>
      <c r="J52" s="165"/>
      <c r="K52" s="165">
        <v>1195.83</v>
      </c>
      <c r="L52" s="409"/>
      <c r="M52" s="409"/>
      <c r="N52" s="409"/>
      <c r="O52" s="409"/>
      <c r="P52" s="409"/>
      <c r="Q52" s="409"/>
      <c r="R52" s="409"/>
      <c r="S52" s="409"/>
      <c r="T52" s="409"/>
      <c r="U52" s="409"/>
      <c r="V52" s="420">
        <f t="shared" si="9"/>
        <v>1195.83</v>
      </c>
      <c r="W52" s="420"/>
      <c r="X52" s="420">
        <f t="shared" si="10"/>
        <v>0</v>
      </c>
      <c r="Y52" s="420"/>
      <c r="Z52" s="420">
        <f t="shared" si="11"/>
        <v>0</v>
      </c>
      <c r="AA52" s="420"/>
      <c r="AB52" s="420">
        <f t="shared" si="12"/>
        <v>0</v>
      </c>
      <c r="AC52" s="420"/>
      <c r="AD52" s="420">
        <f t="shared" si="13"/>
        <v>1195.83</v>
      </c>
      <c r="AE52" s="420"/>
      <c r="AF52" s="375"/>
    </row>
    <row r="53" spans="1:34" ht="79.5" customHeight="1" x14ac:dyDescent="0.25">
      <c r="A53" s="126"/>
      <c r="B53" s="428" t="s">
        <v>584</v>
      </c>
      <c r="C53" s="428"/>
      <c r="D53" s="428"/>
      <c r="E53" s="428"/>
      <c r="F53" s="428"/>
      <c r="G53" s="165">
        <f t="shared" si="8"/>
        <v>491.67</v>
      </c>
      <c r="H53" s="165"/>
      <c r="I53" s="165"/>
      <c r="J53" s="165">
        <v>491.67</v>
      </c>
      <c r="K53" s="165"/>
      <c r="L53" s="409"/>
      <c r="M53" s="409"/>
      <c r="N53" s="409"/>
      <c r="O53" s="409"/>
      <c r="P53" s="409"/>
      <c r="Q53" s="409"/>
      <c r="R53" s="409"/>
      <c r="S53" s="409"/>
      <c r="T53" s="409"/>
      <c r="U53" s="409"/>
      <c r="V53" s="420">
        <f t="shared" si="9"/>
        <v>491.67</v>
      </c>
      <c r="W53" s="420"/>
      <c r="X53" s="420">
        <f t="shared" si="10"/>
        <v>0</v>
      </c>
      <c r="Y53" s="420"/>
      <c r="Z53" s="420">
        <f t="shared" si="11"/>
        <v>0</v>
      </c>
      <c r="AA53" s="420"/>
      <c r="AB53" s="420">
        <f t="shared" si="12"/>
        <v>491.67</v>
      </c>
      <c r="AC53" s="420"/>
      <c r="AD53" s="420">
        <f t="shared" si="13"/>
        <v>0</v>
      </c>
      <c r="AE53" s="420"/>
      <c r="AF53" s="375"/>
    </row>
    <row r="54" spans="1:34" ht="20.100000000000001" customHeight="1" x14ac:dyDescent="0.25">
      <c r="A54" s="126"/>
      <c r="B54" s="423" t="s">
        <v>585</v>
      </c>
      <c r="C54" s="423"/>
      <c r="D54" s="423"/>
      <c r="E54" s="423"/>
      <c r="F54" s="423"/>
      <c r="G54" s="165">
        <f t="shared" si="8"/>
        <v>1644.2</v>
      </c>
      <c r="H54" s="165"/>
      <c r="I54" s="165"/>
      <c r="J54" s="165"/>
      <c r="K54" s="165">
        <v>1644.2</v>
      </c>
      <c r="L54" s="409"/>
      <c r="M54" s="409"/>
      <c r="N54" s="409"/>
      <c r="O54" s="409"/>
      <c r="P54" s="409"/>
      <c r="Q54" s="409"/>
      <c r="R54" s="409"/>
      <c r="S54" s="409"/>
      <c r="T54" s="409"/>
      <c r="U54" s="409"/>
      <c r="V54" s="420">
        <f t="shared" si="9"/>
        <v>1644.2</v>
      </c>
      <c r="W54" s="420"/>
      <c r="X54" s="420">
        <f t="shared" si="10"/>
        <v>0</v>
      </c>
      <c r="Y54" s="420"/>
      <c r="Z54" s="420">
        <f t="shared" si="11"/>
        <v>0</v>
      </c>
      <c r="AA54" s="420"/>
      <c r="AB54" s="420">
        <f t="shared" si="12"/>
        <v>0</v>
      </c>
      <c r="AC54" s="420"/>
      <c r="AD54" s="420">
        <f t="shared" si="13"/>
        <v>1644.2</v>
      </c>
      <c r="AE54" s="420"/>
      <c r="AF54" s="375"/>
    </row>
    <row r="55" spans="1:34" ht="39.75" customHeight="1" x14ac:dyDescent="0.25">
      <c r="A55" s="126"/>
      <c r="B55" s="404" t="s">
        <v>567</v>
      </c>
      <c r="C55" s="404"/>
      <c r="D55" s="404"/>
      <c r="E55" s="404"/>
      <c r="F55" s="404"/>
      <c r="G55" s="164">
        <f t="shared" ref="G55:G62" si="14">SUM(H55:K55)</f>
        <v>0</v>
      </c>
      <c r="H55" s="166"/>
      <c r="I55" s="158"/>
      <c r="J55" s="158"/>
      <c r="K55" s="158"/>
      <c r="L55" s="409">
        <f>SUM(N55:U55)</f>
        <v>0</v>
      </c>
      <c r="M55" s="409"/>
      <c r="N55" s="409"/>
      <c r="O55" s="409"/>
      <c r="P55" s="409"/>
      <c r="Q55" s="409"/>
      <c r="R55" s="409"/>
      <c r="S55" s="409"/>
      <c r="T55" s="409"/>
      <c r="U55" s="409"/>
      <c r="V55" s="422">
        <f t="shared" ref="V55:V56" si="15">SUM(X55,Z55,AB55,AD55)</f>
        <v>0</v>
      </c>
      <c r="W55" s="422"/>
      <c r="X55" s="422">
        <f t="shared" si="10"/>
        <v>0</v>
      </c>
      <c r="Y55" s="422"/>
      <c r="Z55" s="422">
        <f t="shared" si="11"/>
        <v>0</v>
      </c>
      <c r="AA55" s="422"/>
      <c r="AB55" s="422">
        <f t="shared" si="12"/>
        <v>0</v>
      </c>
      <c r="AC55" s="422"/>
      <c r="AD55" s="422">
        <f t="shared" si="13"/>
        <v>0</v>
      </c>
      <c r="AE55" s="422"/>
      <c r="AF55" s="375"/>
    </row>
    <row r="56" spans="1:34" ht="42.75" customHeight="1" x14ac:dyDescent="0.25">
      <c r="A56" s="126"/>
      <c r="B56" s="404" t="s">
        <v>586</v>
      </c>
      <c r="C56" s="404"/>
      <c r="D56" s="404"/>
      <c r="E56" s="404"/>
      <c r="F56" s="404"/>
      <c r="G56" s="164">
        <f t="shared" si="14"/>
        <v>116.67</v>
      </c>
      <c r="H56" s="164">
        <f>H57</f>
        <v>0</v>
      </c>
      <c r="I56" s="164">
        <f>I57</f>
        <v>116.67</v>
      </c>
      <c r="J56" s="164">
        <f>J57</f>
        <v>0</v>
      </c>
      <c r="K56" s="164">
        <f>K57</f>
        <v>0</v>
      </c>
      <c r="L56" s="427"/>
      <c r="M56" s="427"/>
      <c r="N56" s="427"/>
      <c r="O56" s="427"/>
      <c r="P56" s="427"/>
      <c r="Q56" s="427"/>
      <c r="R56" s="427"/>
      <c r="S56" s="427"/>
      <c r="T56" s="427"/>
      <c r="U56" s="427"/>
      <c r="V56" s="422">
        <f t="shared" si="15"/>
        <v>116.67</v>
      </c>
      <c r="W56" s="422"/>
      <c r="X56" s="422">
        <f>X57</f>
        <v>0</v>
      </c>
      <c r="Y56" s="422"/>
      <c r="Z56" s="422">
        <f>Z57</f>
        <v>116.67</v>
      </c>
      <c r="AA56" s="422"/>
      <c r="AB56" s="422">
        <f>AB57</f>
        <v>0</v>
      </c>
      <c r="AC56" s="422"/>
      <c r="AD56" s="422">
        <f>AD57</f>
        <v>0</v>
      </c>
      <c r="AE56" s="422"/>
      <c r="AF56" s="375"/>
    </row>
    <row r="57" spans="1:34" ht="50.25" customHeight="1" x14ac:dyDescent="0.25">
      <c r="A57" s="126"/>
      <c r="B57" s="428" t="s">
        <v>587</v>
      </c>
      <c r="C57" s="428"/>
      <c r="D57" s="428"/>
      <c r="E57" s="428"/>
      <c r="F57" s="428"/>
      <c r="G57" s="165">
        <f t="shared" si="14"/>
        <v>116.67</v>
      </c>
      <c r="H57" s="165"/>
      <c r="I57" s="165">
        <v>116.67</v>
      </c>
      <c r="J57" s="165"/>
      <c r="K57" s="165"/>
      <c r="L57" s="427"/>
      <c r="M57" s="427"/>
      <c r="N57" s="427"/>
      <c r="O57" s="427"/>
      <c r="P57" s="427"/>
      <c r="Q57" s="427"/>
      <c r="R57" s="427"/>
      <c r="S57" s="427"/>
      <c r="T57" s="427"/>
      <c r="U57" s="427"/>
      <c r="V57" s="420">
        <f>X57+Z57+AB57+AD57</f>
        <v>116.67</v>
      </c>
      <c r="W57" s="420"/>
      <c r="X57" s="420">
        <f>H57</f>
        <v>0</v>
      </c>
      <c r="Y57" s="420"/>
      <c r="Z57" s="420">
        <f>I57</f>
        <v>116.67</v>
      </c>
      <c r="AA57" s="420"/>
      <c r="AB57" s="420">
        <f>J57</f>
        <v>0</v>
      </c>
      <c r="AC57" s="420"/>
      <c r="AD57" s="420">
        <f>K57</f>
        <v>0</v>
      </c>
      <c r="AE57" s="420"/>
      <c r="AF57" s="375"/>
    </row>
    <row r="58" spans="1:34" ht="39.75" customHeight="1" x14ac:dyDescent="0.25">
      <c r="A58" s="126"/>
      <c r="B58" s="404" t="s">
        <v>588</v>
      </c>
      <c r="C58" s="404"/>
      <c r="D58" s="404"/>
      <c r="E58" s="404"/>
      <c r="F58" s="404"/>
      <c r="G58" s="164">
        <f t="shared" si="14"/>
        <v>961.89</v>
      </c>
      <c r="H58" s="164">
        <f>H59+H60+H61+H62</f>
        <v>0</v>
      </c>
      <c r="I58" s="164">
        <f>I59+I60+I61+I62</f>
        <v>433.49</v>
      </c>
      <c r="J58" s="164">
        <f>J59+J60+J61+J62</f>
        <v>0</v>
      </c>
      <c r="K58" s="164">
        <f>K59+K60+K61+K62</f>
        <v>528.4</v>
      </c>
      <c r="L58" s="429"/>
      <c r="M58" s="429"/>
      <c r="N58" s="430"/>
      <c r="O58" s="430"/>
      <c r="P58" s="429"/>
      <c r="Q58" s="429"/>
      <c r="R58" s="429"/>
      <c r="S58" s="429"/>
      <c r="T58" s="427"/>
      <c r="U58" s="427"/>
      <c r="V58" s="422">
        <f>SUM(X58,Z58,AB58,AD58)</f>
        <v>18004.190000000002</v>
      </c>
      <c r="W58" s="422"/>
      <c r="X58" s="422">
        <f>X59+X60+X61+X62+X63</f>
        <v>0</v>
      </c>
      <c r="Y58" s="422"/>
      <c r="Z58" s="422">
        <f>Z59+Z60+Z61+Z62+Z63</f>
        <v>8933.49</v>
      </c>
      <c r="AA58" s="422">
        <f>AA59+AA60+AA61+AA62+AA63</f>
        <v>0</v>
      </c>
      <c r="AB58" s="422">
        <f>AB59+AB60+AB61+AB62+AB63</f>
        <v>8542.2999999999993</v>
      </c>
      <c r="AC58" s="422">
        <f>AC59+AC60+AC61+AC62+AC63</f>
        <v>0</v>
      </c>
      <c r="AD58" s="422">
        <f>AD59+AD60+AD61+AD62+AD63</f>
        <v>528.4</v>
      </c>
      <c r="AE58" s="422"/>
      <c r="AF58" s="375"/>
      <c r="AG58" s="425"/>
      <c r="AH58" s="425"/>
    </row>
    <row r="59" spans="1:34" ht="66.75" customHeight="1" x14ac:dyDescent="0.25">
      <c r="A59" s="126"/>
      <c r="B59" s="426" t="s">
        <v>589</v>
      </c>
      <c r="C59" s="426"/>
      <c r="D59" s="426"/>
      <c r="E59" s="426"/>
      <c r="F59" s="426"/>
      <c r="G59" s="165">
        <f t="shared" si="14"/>
        <v>265.49</v>
      </c>
      <c r="H59" s="123"/>
      <c r="I59" s="165">
        <v>265.49</v>
      </c>
      <c r="J59" s="165"/>
      <c r="K59" s="165"/>
      <c r="L59" s="427"/>
      <c r="M59" s="427"/>
      <c r="N59" s="427"/>
      <c r="O59" s="427"/>
      <c r="P59" s="427"/>
      <c r="Q59" s="427"/>
      <c r="R59" s="427"/>
      <c r="S59" s="427"/>
      <c r="T59" s="427"/>
      <c r="U59" s="427"/>
      <c r="V59" s="420">
        <f t="shared" ref="V59:V67" si="16">X59+Z59+AB59+AD59</f>
        <v>265.49</v>
      </c>
      <c r="W59" s="420"/>
      <c r="X59" s="420">
        <f t="shared" ref="X59:X62" si="17">H59</f>
        <v>0</v>
      </c>
      <c r="Y59" s="420"/>
      <c r="Z59" s="420">
        <f t="shared" ref="Z59:Z62" si="18">I59</f>
        <v>265.49</v>
      </c>
      <c r="AA59" s="420"/>
      <c r="AB59" s="420">
        <f t="shared" ref="AB59:AB62" si="19">J59</f>
        <v>0</v>
      </c>
      <c r="AC59" s="420"/>
      <c r="AD59" s="420">
        <f t="shared" ref="AD59:AD62" si="20">K59</f>
        <v>0</v>
      </c>
      <c r="AE59" s="420"/>
      <c r="AF59" s="375"/>
    </row>
    <row r="60" spans="1:34" ht="51.75" customHeight="1" x14ac:dyDescent="0.25">
      <c r="A60" s="126"/>
      <c r="B60" s="428" t="s">
        <v>590</v>
      </c>
      <c r="C60" s="428"/>
      <c r="D60" s="428"/>
      <c r="E60" s="428"/>
      <c r="F60" s="428"/>
      <c r="G60" s="165">
        <f t="shared" si="14"/>
        <v>264.2</v>
      </c>
      <c r="H60" s="123"/>
      <c r="I60" s="165"/>
      <c r="J60" s="165"/>
      <c r="K60" s="165">
        <v>264.2</v>
      </c>
      <c r="L60" s="427"/>
      <c r="M60" s="427"/>
      <c r="N60" s="427"/>
      <c r="O60" s="427"/>
      <c r="P60" s="427"/>
      <c r="Q60" s="427"/>
      <c r="R60" s="427"/>
      <c r="S60" s="427"/>
      <c r="T60" s="427"/>
      <c r="U60" s="427"/>
      <c r="V60" s="420">
        <f t="shared" si="16"/>
        <v>264.2</v>
      </c>
      <c r="W60" s="420"/>
      <c r="X60" s="420">
        <f t="shared" si="17"/>
        <v>0</v>
      </c>
      <c r="Y60" s="420"/>
      <c r="Z60" s="420">
        <f t="shared" si="18"/>
        <v>0</v>
      </c>
      <c r="AA60" s="420"/>
      <c r="AB60" s="420">
        <f t="shared" si="19"/>
        <v>0</v>
      </c>
      <c r="AC60" s="420"/>
      <c r="AD60" s="420">
        <f t="shared" si="20"/>
        <v>264.2</v>
      </c>
      <c r="AE60" s="420"/>
      <c r="AF60" s="375"/>
    </row>
    <row r="61" spans="1:34" ht="48" customHeight="1" x14ac:dyDescent="0.25">
      <c r="A61" s="126"/>
      <c r="B61" s="428" t="s">
        <v>591</v>
      </c>
      <c r="C61" s="428"/>
      <c r="D61" s="428"/>
      <c r="E61" s="428"/>
      <c r="F61" s="428"/>
      <c r="G61" s="165">
        <f t="shared" si="14"/>
        <v>264.2</v>
      </c>
      <c r="H61" s="123"/>
      <c r="I61" s="165"/>
      <c r="J61" s="165"/>
      <c r="K61" s="165">
        <v>264.2</v>
      </c>
      <c r="L61" s="427"/>
      <c r="M61" s="427"/>
      <c r="N61" s="427"/>
      <c r="O61" s="427"/>
      <c r="P61" s="427"/>
      <c r="Q61" s="427"/>
      <c r="R61" s="427"/>
      <c r="S61" s="427"/>
      <c r="T61" s="427"/>
      <c r="U61" s="427"/>
      <c r="V61" s="420">
        <f t="shared" si="16"/>
        <v>264.2</v>
      </c>
      <c r="W61" s="420"/>
      <c r="X61" s="420">
        <f t="shared" si="17"/>
        <v>0</v>
      </c>
      <c r="Y61" s="420"/>
      <c r="Z61" s="420">
        <f t="shared" si="18"/>
        <v>0</v>
      </c>
      <c r="AA61" s="420"/>
      <c r="AB61" s="420">
        <f t="shared" si="19"/>
        <v>0</v>
      </c>
      <c r="AC61" s="420"/>
      <c r="AD61" s="420">
        <f t="shared" si="20"/>
        <v>264.2</v>
      </c>
      <c r="AE61" s="420"/>
      <c r="AF61" s="375"/>
    </row>
    <row r="62" spans="1:34" ht="35.25" customHeight="1" x14ac:dyDescent="0.25">
      <c r="A62" s="126"/>
      <c r="B62" s="423" t="s">
        <v>592</v>
      </c>
      <c r="C62" s="423"/>
      <c r="D62" s="423"/>
      <c r="E62" s="423"/>
      <c r="F62" s="423"/>
      <c r="G62" s="165">
        <f t="shared" si="14"/>
        <v>168</v>
      </c>
      <c r="H62" s="123"/>
      <c r="I62" s="165">
        <v>168</v>
      </c>
      <c r="J62" s="165"/>
      <c r="K62" s="165"/>
      <c r="L62" s="427"/>
      <c r="M62" s="427"/>
      <c r="N62" s="427"/>
      <c r="O62" s="427"/>
      <c r="P62" s="427"/>
      <c r="Q62" s="427"/>
      <c r="R62" s="427"/>
      <c r="S62" s="427"/>
      <c r="T62" s="427"/>
      <c r="U62" s="427"/>
      <c r="V62" s="420">
        <f t="shared" si="16"/>
        <v>168</v>
      </c>
      <c r="W62" s="420"/>
      <c r="X62" s="420">
        <f t="shared" si="17"/>
        <v>0</v>
      </c>
      <c r="Y62" s="420"/>
      <c r="Z62" s="420">
        <f t="shared" si="18"/>
        <v>168</v>
      </c>
      <c r="AA62" s="420"/>
      <c r="AB62" s="420">
        <f t="shared" si="19"/>
        <v>0</v>
      </c>
      <c r="AC62" s="420"/>
      <c r="AD62" s="420">
        <f t="shared" si="20"/>
        <v>0</v>
      </c>
      <c r="AE62" s="420"/>
      <c r="AF62" s="375"/>
    </row>
    <row r="63" spans="1:34" ht="48" customHeight="1" x14ac:dyDescent="0.25">
      <c r="A63" s="126"/>
      <c r="B63" s="423" t="s">
        <v>569</v>
      </c>
      <c r="C63" s="423"/>
      <c r="D63" s="423"/>
      <c r="E63" s="423"/>
      <c r="F63" s="423"/>
      <c r="G63" s="165"/>
      <c r="H63" s="123"/>
      <c r="I63" s="165"/>
      <c r="J63" s="165"/>
      <c r="K63" s="165"/>
      <c r="L63" s="427"/>
      <c r="M63" s="427"/>
      <c r="N63" s="427"/>
      <c r="O63" s="427"/>
      <c r="P63" s="427"/>
      <c r="Q63" s="427"/>
      <c r="R63" s="427"/>
      <c r="S63" s="427"/>
      <c r="T63" s="427"/>
      <c r="U63" s="427"/>
      <c r="V63" s="420">
        <f t="shared" si="16"/>
        <v>17042.3</v>
      </c>
      <c r="W63" s="420"/>
      <c r="X63" s="420">
        <f>N33</f>
        <v>0</v>
      </c>
      <c r="Y63" s="420"/>
      <c r="Z63" s="420">
        <f>P33</f>
        <v>8500</v>
      </c>
      <c r="AA63" s="420"/>
      <c r="AB63" s="420">
        <f>R33</f>
        <v>8542.2999999999993</v>
      </c>
      <c r="AC63" s="420"/>
      <c r="AD63" s="420">
        <f>T33</f>
        <v>0</v>
      </c>
      <c r="AE63" s="420"/>
      <c r="AF63" s="375"/>
    </row>
    <row r="64" spans="1:34" ht="20.100000000000001" customHeight="1" x14ac:dyDescent="0.25">
      <c r="A64" s="126"/>
      <c r="B64" s="404" t="s">
        <v>593</v>
      </c>
      <c r="C64" s="404"/>
      <c r="D64" s="404"/>
      <c r="E64" s="404"/>
      <c r="F64" s="404"/>
      <c r="G64" s="164">
        <f t="shared" ref="G64:G67" si="21">SUM(H64:K64)</f>
        <v>931.39</v>
      </c>
      <c r="H64" s="164">
        <f>H65+H66</f>
        <v>51.13</v>
      </c>
      <c r="I64" s="164">
        <f>I65+I66</f>
        <v>0</v>
      </c>
      <c r="J64" s="164">
        <f>J65+J66</f>
        <v>880.26</v>
      </c>
      <c r="K64" s="164">
        <f>K65+K66</f>
        <v>0</v>
      </c>
      <c r="L64" s="409"/>
      <c r="M64" s="409"/>
      <c r="N64" s="409"/>
      <c r="O64" s="409"/>
      <c r="P64" s="409"/>
      <c r="Q64" s="409"/>
      <c r="R64" s="409"/>
      <c r="S64" s="409"/>
      <c r="T64" s="409"/>
      <c r="U64" s="409"/>
      <c r="V64" s="422">
        <f t="shared" si="16"/>
        <v>931.39</v>
      </c>
      <c r="W64" s="422"/>
      <c r="X64" s="422">
        <f>X65+X66</f>
        <v>51.13</v>
      </c>
      <c r="Y64" s="422"/>
      <c r="Z64" s="422">
        <f>Z65+Z66</f>
        <v>0</v>
      </c>
      <c r="AA64" s="422"/>
      <c r="AB64" s="422">
        <f>AB65+AB66</f>
        <v>880.26</v>
      </c>
      <c r="AC64" s="422"/>
      <c r="AD64" s="422">
        <f>AD65+AD66</f>
        <v>0</v>
      </c>
      <c r="AE64" s="422"/>
      <c r="AF64" s="375"/>
      <c r="AG64" s="425"/>
      <c r="AH64" s="425"/>
    </row>
    <row r="65" spans="1:34" ht="79.5" customHeight="1" x14ac:dyDescent="0.25">
      <c r="A65" s="126"/>
      <c r="B65" s="426" t="s">
        <v>594</v>
      </c>
      <c r="C65" s="426"/>
      <c r="D65" s="426"/>
      <c r="E65" s="426"/>
      <c r="F65" s="426"/>
      <c r="G65" s="165">
        <f t="shared" si="21"/>
        <v>51.13</v>
      </c>
      <c r="H65" s="165">
        <v>51.13</v>
      </c>
      <c r="I65" s="165"/>
      <c r="J65" s="165"/>
      <c r="K65" s="165"/>
      <c r="L65" s="409"/>
      <c r="M65" s="409"/>
      <c r="N65" s="409"/>
      <c r="O65" s="409"/>
      <c r="P65" s="409"/>
      <c r="Q65" s="409"/>
      <c r="R65" s="409"/>
      <c r="S65" s="409"/>
      <c r="T65" s="409"/>
      <c r="U65" s="409"/>
      <c r="V65" s="420">
        <f t="shared" si="16"/>
        <v>51.13</v>
      </c>
      <c r="W65" s="420"/>
      <c r="X65" s="420">
        <f t="shared" ref="X65:X66" si="22">H65</f>
        <v>51.13</v>
      </c>
      <c r="Y65" s="420"/>
      <c r="Z65" s="420">
        <f t="shared" ref="Z65:Z66" si="23">I65</f>
        <v>0</v>
      </c>
      <c r="AA65" s="420"/>
      <c r="AB65" s="420">
        <f t="shared" ref="AB65:AB66" si="24">J65</f>
        <v>0</v>
      </c>
      <c r="AC65" s="420"/>
      <c r="AD65" s="420">
        <f t="shared" ref="AD65:AD66" si="25">K65</f>
        <v>0</v>
      </c>
      <c r="AE65" s="420"/>
      <c r="AF65" s="375"/>
    </row>
    <row r="66" spans="1:34" ht="28.5" customHeight="1" x14ac:dyDescent="0.25">
      <c r="A66" s="126"/>
      <c r="B66" s="423" t="s">
        <v>595</v>
      </c>
      <c r="C66" s="423"/>
      <c r="D66" s="423"/>
      <c r="E66" s="423"/>
      <c r="F66" s="423"/>
      <c r="G66" s="165">
        <f t="shared" si="21"/>
        <v>880.26</v>
      </c>
      <c r="H66" s="123"/>
      <c r="I66" s="123"/>
      <c r="J66" s="165">
        <v>880.26</v>
      </c>
      <c r="K66" s="123"/>
      <c r="L66" s="409"/>
      <c r="M66" s="409"/>
      <c r="N66" s="409"/>
      <c r="O66" s="409"/>
      <c r="P66" s="409"/>
      <c r="Q66" s="409"/>
      <c r="R66" s="409"/>
      <c r="S66" s="409"/>
      <c r="T66" s="409"/>
      <c r="U66" s="409"/>
      <c r="V66" s="420">
        <f t="shared" si="16"/>
        <v>880.26</v>
      </c>
      <c r="W66" s="420"/>
      <c r="X66" s="420">
        <f t="shared" si="22"/>
        <v>0</v>
      </c>
      <c r="Y66" s="420"/>
      <c r="Z66" s="420">
        <f t="shared" si="23"/>
        <v>0</v>
      </c>
      <c r="AA66" s="420"/>
      <c r="AB66" s="420">
        <f t="shared" si="24"/>
        <v>880.26</v>
      </c>
      <c r="AC66" s="420"/>
      <c r="AD66" s="420">
        <f t="shared" si="25"/>
        <v>0</v>
      </c>
      <c r="AE66" s="420"/>
      <c r="AF66" s="375"/>
    </row>
    <row r="67" spans="1:34" ht="20.100000000000001" customHeight="1" x14ac:dyDescent="0.25">
      <c r="A67" s="421" t="s">
        <v>296</v>
      </c>
      <c r="B67" s="421"/>
      <c r="C67" s="421"/>
      <c r="D67" s="421"/>
      <c r="E67" s="421"/>
      <c r="F67" s="421"/>
      <c r="G67" s="164">
        <f t="shared" si="21"/>
        <v>15821.670000000002</v>
      </c>
      <c r="H67" s="164">
        <f>H42+H43+H55+H56+H58+H64</f>
        <v>1168.5700000000002</v>
      </c>
      <c r="I67" s="164">
        <f>I42+I43+I55+I56+I58+I64</f>
        <v>2176.9800000000005</v>
      </c>
      <c r="J67" s="164">
        <f>J42+J43+J55+J56+J58+J64</f>
        <v>4102.2700000000004</v>
      </c>
      <c r="K67" s="164">
        <f>K42+K43+K55+K56+K58+K64</f>
        <v>8373.85</v>
      </c>
      <c r="L67" s="422">
        <f>SUM(N67:U67)</f>
        <v>0</v>
      </c>
      <c r="M67" s="422"/>
      <c r="N67" s="422">
        <f>SUM(N42:N64)</f>
        <v>0</v>
      </c>
      <c r="O67" s="422"/>
      <c r="P67" s="422">
        <f>P58</f>
        <v>0</v>
      </c>
      <c r="Q67" s="422"/>
      <c r="R67" s="422">
        <f>R58</f>
        <v>0</v>
      </c>
      <c r="S67" s="422"/>
      <c r="T67" s="409"/>
      <c r="U67" s="409"/>
      <c r="V67" s="422">
        <f t="shared" si="16"/>
        <v>32863.97</v>
      </c>
      <c r="W67" s="422"/>
      <c r="X67" s="422">
        <f>X42+X43+X55+X56+X58+X64</f>
        <v>1168.5700000000002</v>
      </c>
      <c r="Y67" s="422">
        <f>Y42+Y43+Y56+Y58+Y64</f>
        <v>0</v>
      </c>
      <c r="Z67" s="422">
        <f>Z42+Z43+Z55+Z56+Z58+Z64</f>
        <v>10676.98</v>
      </c>
      <c r="AA67" s="422"/>
      <c r="AB67" s="422">
        <f>AB42+AB43+AB55+AB56+AB58+AB64</f>
        <v>12644.57</v>
      </c>
      <c r="AC67" s="422"/>
      <c r="AD67" s="422">
        <f>AD42+AD43+AD55+AD56+AD58+AD64</f>
        <v>8373.85</v>
      </c>
      <c r="AE67" s="422"/>
      <c r="AF67" s="375"/>
      <c r="AG67" s="424"/>
      <c r="AH67" s="424"/>
    </row>
    <row r="68" spans="1:34" ht="19.5" customHeight="1" x14ac:dyDescent="0.25">
      <c r="A68" s="367" t="s">
        <v>571</v>
      </c>
      <c r="B68" s="367"/>
      <c r="C68" s="367"/>
      <c r="D68" s="367"/>
      <c r="E68" s="367"/>
      <c r="F68" s="367"/>
      <c r="G68" s="104"/>
      <c r="H68" s="104"/>
      <c r="I68" s="104"/>
      <c r="J68" s="104"/>
      <c r="K68" s="104"/>
      <c r="L68" s="386"/>
      <c r="M68" s="386"/>
      <c r="N68" s="386"/>
      <c r="O68" s="386"/>
      <c r="P68" s="409"/>
      <c r="Q68" s="409"/>
      <c r="R68" s="409"/>
      <c r="S68" s="409"/>
      <c r="T68" s="409"/>
      <c r="U68" s="409"/>
      <c r="V68" s="386"/>
      <c r="W68" s="386"/>
      <c r="X68" s="386"/>
      <c r="Y68" s="386"/>
      <c r="Z68" s="409"/>
      <c r="AA68" s="409"/>
      <c r="AB68" s="409"/>
      <c r="AC68" s="409"/>
      <c r="AD68" s="409"/>
      <c r="AE68" s="409"/>
      <c r="AF68" s="375"/>
    </row>
    <row r="69" spans="1:34" ht="9" hidden="1" customHeight="1" x14ac:dyDescent="0.25">
      <c r="A69" s="161"/>
      <c r="B69" s="161"/>
      <c r="C69" s="162"/>
      <c r="D69" s="162"/>
      <c r="E69" s="162"/>
      <c r="F69" s="162"/>
      <c r="G69" s="162"/>
      <c r="H69" s="162"/>
      <c r="I69" s="162"/>
      <c r="J69" s="162"/>
      <c r="K69" s="162"/>
      <c r="L69" s="162"/>
      <c r="M69" s="162"/>
      <c r="N69" s="162"/>
      <c r="O69" s="162"/>
      <c r="P69" s="162"/>
      <c r="Q69" s="162"/>
      <c r="R69" s="162"/>
      <c r="S69" s="161"/>
      <c r="T69" s="161"/>
      <c r="U69" s="161"/>
      <c r="V69" s="161"/>
      <c r="W69" s="162"/>
      <c r="X69" s="161"/>
      <c r="Y69" s="161"/>
      <c r="Z69" s="161"/>
      <c r="AA69" s="161"/>
      <c r="AF69" s="375"/>
    </row>
    <row r="70" spans="1:34" s="138" customFormat="1" ht="28.5" customHeight="1" x14ac:dyDescent="0.25">
      <c r="B70" s="138" t="s">
        <v>596</v>
      </c>
      <c r="AF70" s="375"/>
    </row>
    <row r="71" spans="1:34" s="167" customFormat="1" ht="14.25" customHeight="1" x14ac:dyDescent="0.25">
      <c r="A71" s="99"/>
      <c r="B71" s="99"/>
      <c r="C71" s="99"/>
      <c r="D71" s="99"/>
      <c r="E71" s="99"/>
      <c r="F71" s="99"/>
      <c r="G71" s="99"/>
      <c r="H71" s="99"/>
      <c r="I71" s="99"/>
      <c r="K71" s="99"/>
      <c r="AD71" s="155" t="s">
        <v>560</v>
      </c>
      <c r="AF71" s="375"/>
    </row>
    <row r="72" spans="1:34" s="168" customFormat="1" ht="23.25" customHeight="1" x14ac:dyDescent="0.25">
      <c r="A72" s="417" t="s">
        <v>597</v>
      </c>
      <c r="B72" s="369" t="s">
        <v>598</v>
      </c>
      <c r="C72" s="369" t="s">
        <v>599</v>
      </c>
      <c r="D72" s="369"/>
      <c r="E72" s="369" t="s">
        <v>600</v>
      </c>
      <c r="F72" s="369"/>
      <c r="G72" s="369" t="s">
        <v>601</v>
      </c>
      <c r="H72" s="369"/>
      <c r="I72" s="369" t="s">
        <v>602</v>
      </c>
      <c r="J72" s="369"/>
      <c r="K72" s="369" t="s">
        <v>603</v>
      </c>
      <c r="L72" s="369"/>
      <c r="M72" s="369"/>
      <c r="N72" s="369"/>
      <c r="O72" s="369"/>
      <c r="P72" s="369"/>
      <c r="Q72" s="369"/>
      <c r="R72" s="369"/>
      <c r="S72" s="369"/>
      <c r="T72" s="369"/>
      <c r="U72" s="369" t="s">
        <v>604</v>
      </c>
      <c r="V72" s="369"/>
      <c r="W72" s="369"/>
      <c r="X72" s="369"/>
      <c r="Y72" s="369"/>
      <c r="Z72" s="369" t="s">
        <v>605</v>
      </c>
      <c r="AA72" s="369"/>
      <c r="AB72" s="369"/>
      <c r="AC72" s="369"/>
      <c r="AD72" s="369"/>
      <c r="AE72" s="369"/>
      <c r="AF72" s="375"/>
    </row>
    <row r="73" spans="1:34" s="168" customFormat="1" ht="24" customHeight="1" x14ac:dyDescent="0.25">
      <c r="A73" s="417"/>
      <c r="B73" s="369"/>
      <c r="C73" s="369"/>
      <c r="D73" s="369"/>
      <c r="E73" s="369"/>
      <c r="F73" s="369"/>
      <c r="G73" s="369"/>
      <c r="H73" s="369"/>
      <c r="I73" s="369"/>
      <c r="J73" s="369"/>
      <c r="K73" s="369" t="s">
        <v>606</v>
      </c>
      <c r="L73" s="369"/>
      <c r="M73" s="418" t="s">
        <v>607</v>
      </c>
      <c r="N73" s="418"/>
      <c r="O73" s="369" t="s">
        <v>608</v>
      </c>
      <c r="P73" s="369"/>
      <c r="Q73" s="369"/>
      <c r="R73" s="369"/>
      <c r="S73" s="369"/>
      <c r="T73" s="369"/>
      <c r="U73" s="369"/>
      <c r="V73" s="369"/>
      <c r="W73" s="369"/>
      <c r="X73" s="369"/>
      <c r="Y73" s="369"/>
      <c r="Z73" s="369"/>
      <c r="AA73" s="369"/>
      <c r="AB73" s="369"/>
      <c r="AC73" s="369"/>
      <c r="AD73" s="369"/>
      <c r="AE73" s="369"/>
      <c r="AF73" s="375"/>
    </row>
    <row r="74" spans="1:34" s="169" customFormat="1" ht="105" customHeight="1" x14ac:dyDescent="0.25">
      <c r="A74" s="417"/>
      <c r="B74" s="369"/>
      <c r="C74" s="369"/>
      <c r="D74" s="369"/>
      <c r="E74" s="369"/>
      <c r="F74" s="369"/>
      <c r="G74" s="369"/>
      <c r="H74" s="369"/>
      <c r="I74" s="369"/>
      <c r="J74" s="369"/>
      <c r="K74" s="369"/>
      <c r="L74" s="369"/>
      <c r="M74" s="418"/>
      <c r="N74" s="418"/>
      <c r="O74" s="369" t="s">
        <v>609</v>
      </c>
      <c r="P74" s="369"/>
      <c r="Q74" s="369" t="s">
        <v>610</v>
      </c>
      <c r="R74" s="369"/>
      <c r="S74" s="369" t="s">
        <v>611</v>
      </c>
      <c r="T74" s="369"/>
      <c r="U74" s="369"/>
      <c r="V74" s="369"/>
      <c r="W74" s="369"/>
      <c r="X74" s="369"/>
      <c r="Y74" s="369"/>
      <c r="Z74" s="369"/>
      <c r="AA74" s="369"/>
      <c r="AB74" s="369"/>
      <c r="AC74" s="369"/>
      <c r="AD74" s="369"/>
      <c r="AE74" s="369"/>
      <c r="AF74" s="375"/>
    </row>
    <row r="75" spans="1:34" s="168" customFormat="1" ht="12" customHeight="1" x14ac:dyDescent="0.25">
      <c r="A75" s="170">
        <v>1</v>
      </c>
      <c r="B75" s="171">
        <v>2</v>
      </c>
      <c r="C75" s="413">
        <v>3</v>
      </c>
      <c r="D75" s="413"/>
      <c r="E75" s="413">
        <v>4</v>
      </c>
      <c r="F75" s="413"/>
      <c r="G75" s="413">
        <v>5</v>
      </c>
      <c r="H75" s="413"/>
      <c r="I75" s="413">
        <v>6</v>
      </c>
      <c r="J75" s="413"/>
      <c r="K75" s="413">
        <v>7</v>
      </c>
      <c r="L75" s="413"/>
      <c r="M75" s="413">
        <v>8</v>
      </c>
      <c r="N75" s="413"/>
      <c r="O75" s="413">
        <v>9</v>
      </c>
      <c r="P75" s="413"/>
      <c r="Q75" s="417">
        <v>10</v>
      </c>
      <c r="R75" s="417"/>
      <c r="S75" s="413">
        <v>11</v>
      </c>
      <c r="T75" s="413"/>
      <c r="U75" s="413">
        <v>12</v>
      </c>
      <c r="V75" s="413"/>
      <c r="W75" s="413"/>
      <c r="X75" s="413"/>
      <c r="Y75" s="413"/>
      <c r="Z75" s="413">
        <v>13</v>
      </c>
      <c r="AA75" s="413"/>
      <c r="AB75" s="413"/>
      <c r="AC75" s="413"/>
      <c r="AD75" s="413"/>
      <c r="AE75" s="413"/>
      <c r="AF75" s="375"/>
    </row>
    <row r="76" spans="1:34" s="168" customFormat="1" ht="17.25" customHeight="1" x14ac:dyDescent="0.25">
      <c r="A76" s="126"/>
      <c r="B76" s="172"/>
      <c r="C76" s="366"/>
      <c r="D76" s="366"/>
      <c r="E76" s="409"/>
      <c r="F76" s="409"/>
      <c r="G76" s="409"/>
      <c r="H76" s="409"/>
      <c r="I76" s="409"/>
      <c r="J76" s="409"/>
      <c r="K76" s="409"/>
      <c r="L76" s="409"/>
      <c r="M76" s="409">
        <f t="shared" ref="M76:M78" si="26">SUM(O76,Q76,S76)</f>
        <v>0</v>
      </c>
      <c r="N76" s="409"/>
      <c r="O76" s="409"/>
      <c r="P76" s="409"/>
      <c r="Q76" s="409"/>
      <c r="R76" s="409"/>
      <c r="S76" s="409"/>
      <c r="T76" s="409"/>
      <c r="U76" s="372"/>
      <c r="V76" s="372"/>
      <c r="W76" s="372"/>
      <c r="X76" s="372"/>
      <c r="Y76" s="372"/>
      <c r="Z76" s="374"/>
      <c r="AA76" s="374"/>
      <c r="AB76" s="374"/>
      <c r="AC76" s="374"/>
      <c r="AD76" s="374"/>
      <c r="AE76" s="374"/>
      <c r="AF76" s="375"/>
    </row>
    <row r="77" spans="1:34" s="168" customFormat="1" ht="17.25" customHeight="1" x14ac:dyDescent="0.25">
      <c r="A77" s="126"/>
      <c r="B77" s="172"/>
      <c r="C77" s="366"/>
      <c r="D77" s="366"/>
      <c r="E77" s="409"/>
      <c r="F77" s="409"/>
      <c r="G77" s="409"/>
      <c r="H77" s="409"/>
      <c r="I77" s="409"/>
      <c r="J77" s="409"/>
      <c r="K77" s="409"/>
      <c r="L77" s="409"/>
      <c r="M77" s="409">
        <f t="shared" si="26"/>
        <v>0</v>
      </c>
      <c r="N77" s="409"/>
      <c r="O77" s="409"/>
      <c r="P77" s="409"/>
      <c r="Q77" s="409"/>
      <c r="R77" s="409"/>
      <c r="S77" s="409"/>
      <c r="T77" s="409"/>
      <c r="U77" s="372"/>
      <c r="V77" s="372"/>
      <c r="W77" s="372"/>
      <c r="X77" s="372"/>
      <c r="Y77" s="372"/>
      <c r="Z77" s="374"/>
      <c r="AA77" s="374"/>
      <c r="AB77" s="374"/>
      <c r="AC77" s="374"/>
      <c r="AD77" s="374"/>
      <c r="AE77" s="374"/>
      <c r="AF77" s="375"/>
    </row>
    <row r="78" spans="1:34" s="168" customFormat="1" ht="17.25" customHeight="1" x14ac:dyDescent="0.25">
      <c r="A78" s="126"/>
      <c r="B78" s="172"/>
      <c r="C78" s="366"/>
      <c r="D78" s="366"/>
      <c r="E78" s="409"/>
      <c r="F78" s="409"/>
      <c r="G78" s="409"/>
      <c r="H78" s="409"/>
      <c r="I78" s="409"/>
      <c r="J78" s="409"/>
      <c r="K78" s="409"/>
      <c r="L78" s="409"/>
      <c r="M78" s="409">
        <f t="shared" si="26"/>
        <v>0</v>
      </c>
      <c r="N78" s="409"/>
      <c r="O78" s="409"/>
      <c r="P78" s="409"/>
      <c r="Q78" s="409"/>
      <c r="R78" s="409"/>
      <c r="S78" s="409"/>
      <c r="T78" s="409"/>
      <c r="U78" s="372"/>
      <c r="V78" s="372"/>
      <c r="W78" s="372"/>
      <c r="X78" s="372"/>
      <c r="Y78" s="372"/>
      <c r="Z78" s="374"/>
      <c r="AA78" s="374"/>
      <c r="AB78" s="374"/>
      <c r="AC78" s="374"/>
      <c r="AD78" s="374"/>
      <c r="AE78" s="374"/>
      <c r="AF78" s="375"/>
    </row>
    <row r="79" spans="1:34" s="168" customFormat="1" ht="16.5" customHeight="1" x14ac:dyDescent="0.25">
      <c r="A79" s="367" t="s">
        <v>296</v>
      </c>
      <c r="B79" s="367"/>
      <c r="C79" s="367"/>
      <c r="D79" s="367"/>
      <c r="E79" s="409">
        <f>SUM(E76:F78)</f>
        <v>0</v>
      </c>
      <c r="F79" s="409"/>
      <c r="G79" s="409">
        <f>SUM(G76:H78)</f>
        <v>0</v>
      </c>
      <c r="H79" s="409"/>
      <c r="I79" s="409">
        <f>SUM(I76:J78)</f>
        <v>0</v>
      </c>
      <c r="J79" s="409"/>
      <c r="K79" s="409">
        <f>SUM(K76:L78)</f>
        <v>0</v>
      </c>
      <c r="L79" s="409"/>
      <c r="M79" s="409">
        <f>SUM(M76:N78)</f>
        <v>0</v>
      </c>
      <c r="N79" s="409"/>
      <c r="O79" s="409">
        <f>SUM(O76:P78)</f>
        <v>0</v>
      </c>
      <c r="P79" s="409"/>
      <c r="Q79" s="409">
        <f>SUM(Q76:R78)</f>
        <v>0</v>
      </c>
      <c r="R79" s="409"/>
      <c r="S79" s="409">
        <f>SUM(S76:T78)</f>
        <v>0</v>
      </c>
      <c r="T79" s="409"/>
      <c r="U79" s="372" t="s">
        <v>612</v>
      </c>
      <c r="V79" s="372"/>
      <c r="W79" s="372"/>
      <c r="X79" s="372"/>
      <c r="Y79" s="372"/>
      <c r="Z79" s="374"/>
      <c r="AA79" s="374"/>
      <c r="AB79" s="374"/>
      <c r="AC79" s="374"/>
      <c r="AD79" s="374"/>
      <c r="AE79" s="374"/>
      <c r="AF79" s="375"/>
    </row>
    <row r="80" spans="1:34" s="168" customFormat="1" ht="6" customHeight="1" x14ac:dyDescent="0.25">
      <c r="A80" s="108"/>
      <c r="B80" s="108"/>
      <c r="C80" s="108"/>
      <c r="D80" s="108"/>
      <c r="E80" s="173"/>
      <c r="F80" s="173"/>
      <c r="G80" s="173"/>
      <c r="H80" s="173"/>
      <c r="I80" s="173"/>
      <c r="J80" s="173"/>
      <c r="K80" s="173"/>
      <c r="L80" s="173"/>
      <c r="M80" s="173"/>
      <c r="N80" s="173"/>
      <c r="O80" s="173"/>
      <c r="P80" s="173"/>
      <c r="Q80" s="173"/>
      <c r="R80" s="173"/>
      <c r="S80" s="173"/>
      <c r="T80" s="173"/>
      <c r="U80" s="116"/>
      <c r="V80" s="116"/>
      <c r="W80" s="116"/>
      <c r="X80" s="116"/>
      <c r="Y80" s="116"/>
      <c r="Z80" s="115"/>
      <c r="AA80" s="115"/>
      <c r="AB80" s="115"/>
      <c r="AC80" s="115"/>
      <c r="AD80" s="115"/>
      <c r="AE80" s="115"/>
      <c r="AF80" s="375"/>
    </row>
    <row r="81" spans="1:32" s="168" customFormat="1" ht="36.75" customHeight="1" x14ac:dyDescent="0.25">
      <c r="A81" s="108"/>
      <c r="B81" s="398" t="s">
        <v>613</v>
      </c>
      <c r="C81" s="398"/>
      <c r="D81" s="398"/>
      <c r="E81" s="398"/>
      <c r="F81" s="398"/>
      <c r="G81" s="398"/>
      <c r="H81" s="398"/>
      <c r="I81" s="398"/>
      <c r="J81" s="398"/>
      <c r="K81" s="398"/>
      <c r="L81" s="398"/>
      <c r="M81" s="398"/>
      <c r="N81" s="398"/>
      <c r="O81" s="398"/>
      <c r="P81" s="398"/>
      <c r="Q81" s="398"/>
      <c r="R81" s="398"/>
      <c r="S81" s="398"/>
      <c r="T81" s="398"/>
      <c r="U81" s="398"/>
      <c r="V81" s="398"/>
      <c r="W81" s="398"/>
      <c r="X81" s="398"/>
      <c r="Y81" s="398"/>
      <c r="Z81" s="398"/>
      <c r="AA81" s="398"/>
      <c r="AB81" s="398"/>
      <c r="AC81" s="398"/>
      <c r="AD81" s="398"/>
      <c r="AE81" s="398"/>
      <c r="AF81" s="375"/>
    </row>
    <row r="82" spans="1:32" s="168" customFormat="1" ht="14.25" customHeight="1" x14ac:dyDescent="0.25">
      <c r="A82" s="413" t="s">
        <v>537</v>
      </c>
      <c r="B82" s="369" t="s">
        <v>432</v>
      </c>
      <c r="C82" s="369"/>
      <c r="D82" s="369"/>
      <c r="E82" s="369"/>
      <c r="F82" s="369"/>
      <c r="G82" s="369"/>
      <c r="H82" s="369"/>
      <c r="I82" s="369"/>
      <c r="J82" s="369"/>
      <c r="K82" s="414" t="s">
        <v>614</v>
      </c>
      <c r="L82" s="414"/>
      <c r="M82" s="414"/>
      <c r="N82" s="415" t="s">
        <v>615</v>
      </c>
      <c r="O82" s="415"/>
      <c r="P82" s="415"/>
      <c r="Q82" s="415" t="s">
        <v>302</v>
      </c>
      <c r="R82" s="415"/>
      <c r="S82" s="415"/>
      <c r="T82" s="369" t="s">
        <v>348</v>
      </c>
      <c r="U82" s="369"/>
      <c r="V82" s="369"/>
      <c r="W82" s="416" t="s">
        <v>608</v>
      </c>
      <c r="X82" s="416"/>
      <c r="Y82" s="416"/>
      <c r="Z82" s="416"/>
      <c r="AA82" s="416"/>
      <c r="AB82" s="416"/>
      <c r="AC82" s="416"/>
      <c r="AD82" s="416"/>
      <c r="AE82" s="115"/>
      <c r="AF82" s="375"/>
    </row>
    <row r="83" spans="1:32" s="168" customFormat="1" ht="10.5" customHeight="1" x14ac:dyDescent="0.25">
      <c r="A83" s="413"/>
      <c r="B83" s="369"/>
      <c r="C83" s="369"/>
      <c r="D83" s="369"/>
      <c r="E83" s="369"/>
      <c r="F83" s="369"/>
      <c r="G83" s="369"/>
      <c r="H83" s="369"/>
      <c r="I83" s="369"/>
      <c r="J83" s="369"/>
      <c r="K83" s="414"/>
      <c r="L83" s="414"/>
      <c r="M83" s="414"/>
      <c r="N83" s="415"/>
      <c r="O83" s="415"/>
      <c r="P83" s="415"/>
      <c r="Q83" s="415"/>
      <c r="R83" s="415"/>
      <c r="S83" s="415"/>
      <c r="T83" s="369"/>
      <c r="U83" s="369"/>
      <c r="V83" s="369"/>
      <c r="W83" s="415" t="s">
        <v>413</v>
      </c>
      <c r="X83" s="415"/>
      <c r="Y83" s="415" t="s">
        <v>616</v>
      </c>
      <c r="Z83" s="415"/>
      <c r="AA83" s="415" t="s">
        <v>617</v>
      </c>
      <c r="AB83" s="415"/>
      <c r="AC83" s="415" t="s">
        <v>557</v>
      </c>
      <c r="AD83" s="415"/>
      <c r="AE83" s="115"/>
      <c r="AF83" s="375"/>
    </row>
    <row r="84" spans="1:32" s="168" customFormat="1" ht="48.75" customHeight="1" x14ac:dyDescent="0.25">
      <c r="A84" s="413"/>
      <c r="B84" s="369"/>
      <c r="C84" s="369"/>
      <c r="D84" s="369"/>
      <c r="E84" s="369"/>
      <c r="F84" s="369"/>
      <c r="G84" s="369"/>
      <c r="H84" s="369"/>
      <c r="I84" s="369"/>
      <c r="J84" s="369"/>
      <c r="K84" s="414"/>
      <c r="L84" s="414"/>
      <c r="M84" s="414"/>
      <c r="N84" s="415"/>
      <c r="O84" s="415"/>
      <c r="P84" s="415"/>
      <c r="Q84" s="415"/>
      <c r="R84" s="415"/>
      <c r="S84" s="415"/>
      <c r="T84" s="369"/>
      <c r="U84" s="369"/>
      <c r="V84" s="369"/>
      <c r="W84" s="415"/>
      <c r="X84" s="415"/>
      <c r="Y84" s="415"/>
      <c r="Z84" s="415"/>
      <c r="AA84" s="415"/>
      <c r="AB84" s="415"/>
      <c r="AC84" s="415"/>
      <c r="AD84" s="415"/>
      <c r="AE84" s="115"/>
      <c r="AF84" s="375"/>
    </row>
    <row r="85" spans="1:32" s="168" customFormat="1" ht="9.75" customHeight="1" x14ac:dyDescent="0.25">
      <c r="A85" s="156">
        <v>1</v>
      </c>
      <c r="B85" s="410">
        <v>2</v>
      </c>
      <c r="C85" s="410"/>
      <c r="D85" s="410"/>
      <c r="E85" s="410"/>
      <c r="F85" s="410"/>
      <c r="G85" s="410"/>
      <c r="H85" s="410"/>
      <c r="I85" s="410"/>
      <c r="J85" s="410"/>
      <c r="K85" s="411">
        <v>3</v>
      </c>
      <c r="L85" s="411"/>
      <c r="M85" s="411"/>
      <c r="N85" s="411">
        <v>4</v>
      </c>
      <c r="O85" s="411"/>
      <c r="P85" s="411"/>
      <c r="Q85" s="411">
        <v>5</v>
      </c>
      <c r="R85" s="411"/>
      <c r="S85" s="411"/>
      <c r="T85" s="411">
        <v>6</v>
      </c>
      <c r="U85" s="411"/>
      <c r="V85" s="411"/>
      <c r="W85" s="412" t="s">
        <v>618</v>
      </c>
      <c r="X85" s="412"/>
      <c r="Y85" s="412" t="s">
        <v>619</v>
      </c>
      <c r="Z85" s="412"/>
      <c r="AA85" s="412" t="s">
        <v>620</v>
      </c>
      <c r="AB85" s="412"/>
      <c r="AC85" s="412" t="s">
        <v>621</v>
      </c>
      <c r="AD85" s="412"/>
      <c r="AE85" s="115"/>
      <c r="AF85" s="375"/>
    </row>
    <row r="86" spans="1:32" s="168" customFormat="1" ht="18.75" customHeight="1" x14ac:dyDescent="0.25">
      <c r="A86" s="171"/>
      <c r="B86" s="372" t="s">
        <v>622</v>
      </c>
      <c r="C86" s="372"/>
      <c r="D86" s="372"/>
      <c r="E86" s="372"/>
      <c r="F86" s="372"/>
      <c r="G86" s="372"/>
      <c r="H86" s="372"/>
      <c r="I86" s="372"/>
      <c r="J86" s="372"/>
      <c r="K86" s="409"/>
      <c r="L86" s="409"/>
      <c r="M86" s="409"/>
      <c r="N86" s="409"/>
      <c r="O86" s="409"/>
      <c r="P86" s="409"/>
      <c r="Q86" s="409"/>
      <c r="R86" s="409"/>
      <c r="S86" s="409"/>
      <c r="T86" s="409"/>
      <c r="U86" s="409"/>
      <c r="V86" s="409"/>
      <c r="W86" s="374"/>
      <c r="X86" s="374"/>
      <c r="Y86" s="374"/>
      <c r="Z86" s="374"/>
      <c r="AA86" s="374"/>
      <c r="AB86" s="374"/>
      <c r="AC86" s="374"/>
      <c r="AD86" s="374"/>
      <c r="AE86" s="115"/>
      <c r="AF86" s="375"/>
    </row>
    <row r="87" spans="1:32" s="168" customFormat="1" ht="15" customHeight="1" x14ac:dyDescent="0.25">
      <c r="A87" s="171"/>
      <c r="B87" s="372" t="s">
        <v>623</v>
      </c>
      <c r="C87" s="372"/>
      <c r="D87" s="372"/>
      <c r="E87" s="372"/>
      <c r="F87" s="372"/>
      <c r="G87" s="372"/>
      <c r="H87" s="372"/>
      <c r="I87" s="372"/>
      <c r="J87" s="372"/>
      <c r="K87" s="394"/>
      <c r="L87" s="394"/>
      <c r="M87" s="394"/>
      <c r="N87" s="394"/>
      <c r="O87" s="394"/>
      <c r="P87" s="394"/>
      <c r="Q87" s="394"/>
      <c r="R87" s="394"/>
      <c r="S87" s="394"/>
      <c r="T87" s="394"/>
      <c r="U87" s="394"/>
      <c r="V87" s="394"/>
      <c r="W87" s="394"/>
      <c r="X87" s="394"/>
      <c r="Y87" s="394"/>
      <c r="Z87" s="394"/>
      <c r="AA87" s="394"/>
      <c r="AB87" s="394"/>
      <c r="AC87" s="394"/>
      <c r="AD87" s="394"/>
      <c r="AE87" s="115"/>
      <c r="AF87" s="375"/>
    </row>
    <row r="88" spans="1:32" s="168" customFormat="1" ht="15" customHeight="1" x14ac:dyDescent="0.25">
      <c r="A88" s="171"/>
      <c r="B88" s="372" t="s">
        <v>624</v>
      </c>
      <c r="C88" s="372"/>
      <c r="D88" s="372"/>
      <c r="E88" s="372"/>
      <c r="F88" s="372"/>
      <c r="G88" s="372"/>
      <c r="H88" s="372"/>
      <c r="I88" s="372"/>
      <c r="J88" s="372"/>
      <c r="K88" s="394"/>
      <c r="L88" s="394"/>
      <c r="M88" s="394"/>
      <c r="N88" s="394"/>
      <c r="O88" s="394"/>
      <c r="P88" s="394"/>
      <c r="Q88" s="394"/>
      <c r="R88" s="394"/>
      <c r="S88" s="394"/>
      <c r="T88" s="394"/>
      <c r="U88" s="394"/>
      <c r="V88" s="394"/>
      <c r="W88" s="394"/>
      <c r="X88" s="394"/>
      <c r="Y88" s="394"/>
      <c r="Z88" s="394"/>
      <c r="AA88" s="394"/>
      <c r="AB88" s="394"/>
      <c r="AC88" s="394"/>
      <c r="AD88" s="394"/>
      <c r="AE88" s="115"/>
      <c r="AF88" s="375"/>
    </row>
    <row r="89" spans="1:32" s="168" customFormat="1" ht="15" customHeight="1" x14ac:dyDescent="0.25">
      <c r="A89" s="171"/>
      <c r="B89" s="408" t="s">
        <v>625</v>
      </c>
      <c r="C89" s="408"/>
      <c r="D89" s="408"/>
      <c r="E89" s="408"/>
      <c r="F89" s="408"/>
      <c r="G89" s="408"/>
      <c r="H89" s="408"/>
      <c r="I89" s="408"/>
      <c r="J89" s="408"/>
      <c r="K89" s="394"/>
      <c r="L89" s="394"/>
      <c r="M89" s="394"/>
      <c r="N89" s="394"/>
      <c r="O89" s="394"/>
      <c r="P89" s="394"/>
      <c r="Q89" s="394"/>
      <c r="R89" s="394"/>
      <c r="S89" s="394"/>
      <c r="T89" s="394"/>
      <c r="U89" s="394"/>
      <c r="V89" s="394"/>
      <c r="W89" s="394"/>
      <c r="X89" s="394"/>
      <c r="Y89" s="394"/>
      <c r="Z89" s="394"/>
      <c r="AA89" s="394"/>
      <c r="AB89" s="394"/>
      <c r="AC89" s="394"/>
      <c r="AD89" s="394"/>
      <c r="AE89" s="115"/>
      <c r="AF89" s="375"/>
    </row>
    <row r="90" spans="1:32" s="168" customFormat="1" ht="15" customHeight="1" x14ac:dyDescent="0.25">
      <c r="A90" s="171"/>
      <c r="B90" s="372" t="s">
        <v>626</v>
      </c>
      <c r="C90" s="372"/>
      <c r="D90" s="372"/>
      <c r="E90" s="372"/>
      <c r="F90" s="372"/>
      <c r="G90" s="372"/>
      <c r="H90" s="372"/>
      <c r="I90" s="372"/>
      <c r="J90" s="372"/>
      <c r="K90" s="394"/>
      <c r="L90" s="394"/>
      <c r="M90" s="394"/>
      <c r="N90" s="394"/>
      <c r="O90" s="394"/>
      <c r="P90" s="394"/>
      <c r="Q90" s="394"/>
      <c r="R90" s="394"/>
      <c r="S90" s="394"/>
      <c r="T90" s="394"/>
      <c r="U90" s="394"/>
      <c r="V90" s="394"/>
      <c r="W90" s="394"/>
      <c r="X90" s="394"/>
      <c r="Y90" s="394"/>
      <c r="Z90" s="394"/>
      <c r="AA90" s="394"/>
      <c r="AB90" s="394"/>
      <c r="AC90" s="394"/>
      <c r="AD90" s="394"/>
      <c r="AE90" s="115"/>
      <c r="AF90" s="375"/>
    </row>
    <row r="91" spans="1:32" s="168" customFormat="1" ht="16.5" customHeight="1" x14ac:dyDescent="0.25">
      <c r="A91" s="126"/>
      <c r="B91" s="372" t="s">
        <v>624</v>
      </c>
      <c r="C91" s="372"/>
      <c r="D91" s="372"/>
      <c r="E91" s="372"/>
      <c r="F91" s="372"/>
      <c r="G91" s="372"/>
      <c r="H91" s="372"/>
      <c r="I91" s="372"/>
      <c r="J91" s="372"/>
      <c r="K91" s="394"/>
      <c r="L91" s="394"/>
      <c r="M91" s="394"/>
      <c r="N91" s="394"/>
      <c r="O91" s="394"/>
      <c r="P91" s="394"/>
      <c r="Q91" s="394"/>
      <c r="R91" s="394"/>
      <c r="S91" s="394"/>
      <c r="T91" s="394"/>
      <c r="U91" s="394"/>
      <c r="V91" s="394"/>
      <c r="W91" s="394"/>
      <c r="X91" s="394"/>
      <c r="Y91" s="394"/>
      <c r="Z91" s="394"/>
      <c r="AA91" s="394"/>
      <c r="AB91" s="394"/>
      <c r="AC91" s="394"/>
      <c r="AD91" s="394"/>
      <c r="AE91" s="115"/>
      <c r="AF91" s="375"/>
    </row>
    <row r="92" spans="1:32" s="168" customFormat="1" ht="15" customHeight="1" x14ac:dyDescent="0.25">
      <c r="A92" s="126"/>
      <c r="B92" s="408" t="s">
        <v>627</v>
      </c>
      <c r="C92" s="408"/>
      <c r="D92" s="408"/>
      <c r="E92" s="408"/>
      <c r="F92" s="408"/>
      <c r="G92" s="408"/>
      <c r="H92" s="408"/>
      <c r="I92" s="408"/>
      <c r="J92" s="408"/>
      <c r="K92" s="394">
        <f>K93</f>
        <v>20879.5</v>
      </c>
      <c r="L92" s="394"/>
      <c r="M92" s="394"/>
      <c r="N92" s="394">
        <f>N93</f>
        <v>7889</v>
      </c>
      <c r="O92" s="394"/>
      <c r="P92" s="394"/>
      <c r="Q92" s="394">
        <f>Q93</f>
        <v>39719.800000000003</v>
      </c>
      <c r="R92" s="394"/>
      <c r="S92" s="394"/>
      <c r="T92" s="394">
        <f>T93</f>
        <v>58529.7</v>
      </c>
      <c r="U92" s="394"/>
      <c r="V92" s="394"/>
      <c r="W92" s="394"/>
      <c r="X92" s="394"/>
      <c r="Y92" s="394"/>
      <c r="Z92" s="394"/>
      <c r="AA92" s="394"/>
      <c r="AB92" s="394"/>
      <c r="AC92" s="394"/>
      <c r="AD92" s="394"/>
      <c r="AE92" s="115"/>
      <c r="AF92" s="375"/>
    </row>
    <row r="93" spans="1:32" s="168" customFormat="1" ht="15" customHeight="1" x14ac:dyDescent="0.25">
      <c r="A93" s="126"/>
      <c r="B93" s="404" t="s">
        <v>626</v>
      </c>
      <c r="C93" s="404"/>
      <c r="D93" s="404"/>
      <c r="E93" s="404"/>
      <c r="F93" s="404"/>
      <c r="G93" s="404"/>
      <c r="H93" s="404"/>
      <c r="I93" s="404"/>
      <c r="J93" s="404"/>
      <c r="K93" s="405">
        <f>K94+K95+K96+K97+K98</f>
        <v>20879.5</v>
      </c>
      <c r="L93" s="405">
        <f>L94+L95+L96+L97+L98</f>
        <v>0</v>
      </c>
      <c r="M93" s="405">
        <f>M94+M95+M96+M97+M98</f>
        <v>0</v>
      </c>
      <c r="N93" s="405">
        <v>7889</v>
      </c>
      <c r="O93" s="405"/>
      <c r="P93" s="405"/>
      <c r="Q93" s="405">
        <f>Q95+Q97+Q98</f>
        <v>39719.800000000003</v>
      </c>
      <c r="R93" s="405">
        <f>R95+R97+R98</f>
        <v>0</v>
      </c>
      <c r="S93" s="405">
        <f>S95+S97+S98</f>
        <v>0</v>
      </c>
      <c r="T93" s="405">
        <f>T95+T97+T98+T94</f>
        <v>58529.7</v>
      </c>
      <c r="U93" s="405"/>
      <c r="V93" s="405"/>
      <c r="W93" s="394"/>
      <c r="X93" s="394"/>
      <c r="Y93" s="394"/>
      <c r="Z93" s="394"/>
      <c r="AA93" s="394"/>
      <c r="AB93" s="394"/>
      <c r="AC93" s="394"/>
      <c r="AD93" s="394"/>
      <c r="AE93" s="115"/>
      <c r="AF93" s="375"/>
    </row>
    <row r="94" spans="1:32" s="168" customFormat="1" ht="47.25" customHeight="1" x14ac:dyDescent="0.25">
      <c r="A94" s="126"/>
      <c r="B94" s="399" t="s">
        <v>628</v>
      </c>
      <c r="C94" s="399"/>
      <c r="D94" s="399"/>
      <c r="E94" s="399"/>
      <c r="F94" s="399"/>
      <c r="G94" s="399"/>
      <c r="H94" s="399"/>
      <c r="I94" s="399"/>
      <c r="J94" s="399"/>
      <c r="K94" s="396"/>
      <c r="L94" s="396"/>
      <c r="M94" s="396"/>
      <c r="N94" s="396"/>
      <c r="O94" s="396"/>
      <c r="P94" s="396"/>
      <c r="Q94" s="396"/>
      <c r="R94" s="396"/>
      <c r="S94" s="396"/>
      <c r="T94" s="394">
        <v>17042.3</v>
      </c>
      <c r="U94" s="394"/>
      <c r="V94" s="394"/>
      <c r="W94" s="394"/>
      <c r="X94" s="394"/>
      <c r="Y94" s="394"/>
      <c r="Z94" s="394"/>
      <c r="AA94" s="394"/>
      <c r="AB94" s="394"/>
      <c r="AC94" s="394"/>
      <c r="AD94" s="394"/>
      <c r="AE94" s="115"/>
      <c r="AF94" s="375"/>
    </row>
    <row r="95" spans="1:32" s="168" customFormat="1" ht="28.5" customHeight="1" x14ac:dyDescent="0.25">
      <c r="A95" s="126"/>
      <c r="B95" s="399" t="s">
        <v>629</v>
      </c>
      <c r="C95" s="399"/>
      <c r="D95" s="399"/>
      <c r="E95" s="399"/>
      <c r="F95" s="399"/>
      <c r="G95" s="399"/>
      <c r="H95" s="399"/>
      <c r="I95" s="399"/>
      <c r="J95" s="399"/>
      <c r="K95" s="394">
        <v>16760.099999999999</v>
      </c>
      <c r="L95" s="394"/>
      <c r="M95" s="394"/>
      <c r="N95" s="394"/>
      <c r="O95" s="394"/>
      <c r="P95" s="394"/>
      <c r="Q95" s="394">
        <v>39719.800000000003</v>
      </c>
      <c r="R95" s="394"/>
      <c r="S95" s="394"/>
      <c r="T95" s="394">
        <v>41487.4</v>
      </c>
      <c r="U95" s="394"/>
      <c r="V95" s="394"/>
      <c r="W95" s="394"/>
      <c r="X95" s="394"/>
      <c r="Y95" s="394"/>
      <c r="Z95" s="394"/>
      <c r="AA95" s="394"/>
      <c r="AB95" s="394"/>
      <c r="AC95" s="394"/>
      <c r="AD95" s="394"/>
      <c r="AE95" s="115"/>
      <c r="AF95" s="375"/>
    </row>
    <row r="96" spans="1:32" s="168" customFormat="1" ht="15" customHeight="1" x14ac:dyDescent="0.25">
      <c r="A96" s="126"/>
      <c r="B96" s="399" t="s">
        <v>630</v>
      </c>
      <c r="C96" s="399"/>
      <c r="D96" s="399"/>
      <c r="E96" s="399"/>
      <c r="F96" s="399"/>
      <c r="G96" s="399"/>
      <c r="H96" s="399"/>
      <c r="I96" s="399"/>
      <c r="J96" s="399"/>
      <c r="K96" s="394"/>
      <c r="L96" s="394"/>
      <c r="M96" s="394"/>
      <c r="N96" s="394"/>
      <c r="O96" s="394"/>
      <c r="P96" s="394"/>
      <c r="Q96" s="394"/>
      <c r="R96" s="394"/>
      <c r="S96" s="394"/>
      <c r="T96" s="394"/>
      <c r="U96" s="394"/>
      <c r="V96" s="394"/>
      <c r="W96" s="174"/>
      <c r="X96" s="175"/>
      <c r="Y96" s="174"/>
      <c r="Z96" s="175"/>
      <c r="AA96" s="174"/>
      <c r="AB96" s="175"/>
      <c r="AC96" s="174"/>
      <c r="AD96" s="175"/>
      <c r="AE96" s="115"/>
      <c r="AF96" s="375"/>
    </row>
    <row r="97" spans="1:32" s="168" customFormat="1" ht="15" customHeight="1" x14ac:dyDescent="0.25">
      <c r="A97" s="126"/>
      <c r="B97" s="406" t="s">
        <v>631</v>
      </c>
      <c r="C97" s="406"/>
      <c r="D97" s="406"/>
      <c r="E97" s="406"/>
      <c r="F97" s="406"/>
      <c r="G97" s="406"/>
      <c r="H97" s="406"/>
      <c r="I97" s="406"/>
      <c r="J97" s="406"/>
      <c r="K97" s="394">
        <v>4119.3999999999996</v>
      </c>
      <c r="L97" s="394"/>
      <c r="M97" s="394"/>
      <c r="N97" s="396"/>
      <c r="O97" s="396"/>
      <c r="P97" s="396"/>
      <c r="Q97" s="407"/>
      <c r="R97" s="407"/>
      <c r="S97" s="407"/>
      <c r="T97" s="394"/>
      <c r="U97" s="394"/>
      <c r="V97" s="394"/>
      <c r="W97" s="174"/>
      <c r="X97" s="175"/>
      <c r="Y97" s="174"/>
      <c r="Z97" s="175"/>
      <c r="AA97" s="174"/>
      <c r="AB97" s="175"/>
      <c r="AC97" s="174"/>
      <c r="AD97" s="175"/>
      <c r="AE97" s="115"/>
      <c r="AF97" s="375"/>
    </row>
    <row r="98" spans="1:32" s="168" customFormat="1" ht="15" customHeight="1" x14ac:dyDescent="0.25">
      <c r="A98" s="126"/>
      <c r="B98" s="406" t="s">
        <v>632</v>
      </c>
      <c r="C98" s="406"/>
      <c r="D98" s="406"/>
      <c r="E98" s="406"/>
      <c r="F98" s="406"/>
      <c r="G98" s="406"/>
      <c r="H98" s="406"/>
      <c r="I98" s="406"/>
      <c r="J98" s="406"/>
      <c r="K98" s="394"/>
      <c r="L98" s="394"/>
      <c r="M98" s="394"/>
      <c r="N98" s="394">
        <v>7889</v>
      </c>
      <c r="O98" s="394"/>
      <c r="P98" s="394"/>
      <c r="Q98" s="394"/>
      <c r="R98" s="394"/>
      <c r="S98" s="394"/>
      <c r="T98" s="394"/>
      <c r="U98" s="394"/>
      <c r="V98" s="394"/>
      <c r="W98" s="174"/>
      <c r="X98" s="175"/>
      <c r="Y98" s="174"/>
      <c r="Z98" s="175"/>
      <c r="AA98" s="174"/>
      <c r="AB98" s="175"/>
      <c r="AC98" s="174"/>
      <c r="AD98" s="175"/>
      <c r="AE98" s="115"/>
      <c r="AF98" s="375"/>
    </row>
    <row r="99" spans="1:32" s="168" customFormat="1" ht="15" customHeight="1" x14ac:dyDescent="0.25">
      <c r="A99" s="126"/>
      <c r="B99" s="404" t="s">
        <v>624</v>
      </c>
      <c r="C99" s="404"/>
      <c r="D99" s="404"/>
      <c r="E99" s="404"/>
      <c r="F99" s="404"/>
      <c r="G99" s="404"/>
      <c r="H99" s="404"/>
      <c r="I99" s="404"/>
      <c r="J99" s="404"/>
      <c r="K99" s="405">
        <f>SUM(K100:K109)</f>
        <v>20879.5</v>
      </c>
      <c r="L99" s="405">
        <f>SUM(L100:L109)</f>
        <v>0</v>
      </c>
      <c r="M99" s="405">
        <f>SUM(M100:M109)</f>
        <v>0</v>
      </c>
      <c r="N99" s="405"/>
      <c r="O99" s="405"/>
      <c r="P99" s="405"/>
      <c r="Q99" s="405">
        <f>SUM(Q100:Q109)</f>
        <v>39719.800000000003</v>
      </c>
      <c r="R99" s="405"/>
      <c r="S99" s="405"/>
      <c r="T99" s="405">
        <f>T103+T104+T109</f>
        <v>58529.7</v>
      </c>
      <c r="U99" s="405"/>
      <c r="V99" s="405"/>
      <c r="W99" s="394"/>
      <c r="X99" s="394"/>
      <c r="Y99" s="394"/>
      <c r="Z99" s="394"/>
      <c r="AA99" s="394"/>
      <c r="AB99" s="394"/>
      <c r="AC99" s="394"/>
      <c r="AD99" s="394"/>
      <c r="AE99" s="115"/>
      <c r="AF99" s="375"/>
    </row>
    <row r="100" spans="1:32" s="168" customFormat="1" ht="19.350000000000001" customHeight="1" x14ac:dyDescent="0.25">
      <c r="A100" s="126"/>
      <c r="B100" s="372" t="s">
        <v>633</v>
      </c>
      <c r="C100" s="372"/>
      <c r="D100" s="372"/>
      <c r="E100" s="372"/>
      <c r="F100" s="372"/>
      <c r="G100" s="372"/>
      <c r="H100" s="372"/>
      <c r="I100" s="372"/>
      <c r="J100" s="372"/>
      <c r="K100" s="394"/>
      <c r="L100" s="394"/>
      <c r="M100" s="394"/>
      <c r="N100" s="394"/>
      <c r="O100" s="394"/>
      <c r="P100" s="394"/>
      <c r="Q100" s="394"/>
      <c r="R100" s="394"/>
      <c r="S100" s="394"/>
      <c r="T100" s="394"/>
      <c r="U100" s="394"/>
      <c r="V100" s="394"/>
      <c r="W100" s="394"/>
      <c r="X100" s="394"/>
      <c r="Y100" s="394"/>
      <c r="Z100" s="394"/>
      <c r="AA100" s="394"/>
      <c r="AB100" s="394"/>
      <c r="AC100" s="394"/>
      <c r="AD100" s="394"/>
      <c r="AE100" s="115"/>
      <c r="AF100" s="375"/>
    </row>
    <row r="101" spans="1:32" s="168" customFormat="1" ht="15" customHeight="1" x14ac:dyDescent="0.25">
      <c r="A101" s="126"/>
      <c r="B101" s="399" t="s">
        <v>634</v>
      </c>
      <c r="C101" s="399"/>
      <c r="D101" s="399"/>
      <c r="E101" s="399"/>
      <c r="F101" s="399"/>
      <c r="G101" s="399"/>
      <c r="H101" s="399"/>
      <c r="I101" s="399"/>
      <c r="J101" s="399"/>
      <c r="K101" s="394"/>
      <c r="L101" s="394"/>
      <c r="M101" s="394"/>
      <c r="N101" s="394"/>
      <c r="O101" s="394"/>
      <c r="P101" s="394"/>
      <c r="Q101" s="394"/>
      <c r="R101" s="394"/>
      <c r="S101" s="394"/>
      <c r="T101" s="394"/>
      <c r="U101" s="394"/>
      <c r="V101" s="394"/>
      <c r="W101" s="394"/>
      <c r="X101" s="394"/>
      <c r="Y101" s="394"/>
      <c r="Z101" s="394"/>
      <c r="AA101" s="394"/>
      <c r="AB101" s="394"/>
      <c r="AC101" s="394"/>
      <c r="AD101" s="394"/>
      <c r="AE101" s="115"/>
      <c r="AF101" s="375"/>
    </row>
    <row r="102" spans="1:32" s="168" customFormat="1" ht="15" customHeight="1" x14ac:dyDescent="0.25">
      <c r="A102" s="126"/>
      <c r="B102" s="399" t="s">
        <v>635</v>
      </c>
      <c r="C102" s="399"/>
      <c r="D102" s="399"/>
      <c r="E102" s="399"/>
      <c r="F102" s="399"/>
      <c r="G102" s="399"/>
      <c r="H102" s="399"/>
      <c r="I102" s="399"/>
      <c r="J102" s="399"/>
      <c r="K102" s="394"/>
      <c r="L102" s="394"/>
      <c r="M102" s="394"/>
      <c r="N102" s="394">
        <v>7889</v>
      </c>
      <c r="O102" s="394"/>
      <c r="P102" s="394"/>
      <c r="Q102" s="394"/>
      <c r="R102" s="394"/>
      <c r="S102" s="394"/>
      <c r="T102" s="394"/>
      <c r="U102" s="394"/>
      <c r="V102" s="394"/>
      <c r="W102" s="394"/>
      <c r="X102" s="394"/>
      <c r="Y102" s="394"/>
      <c r="Z102" s="394"/>
      <c r="AA102" s="394"/>
      <c r="AB102" s="394"/>
      <c r="AC102" s="394"/>
      <c r="AD102" s="394"/>
      <c r="AE102" s="115"/>
      <c r="AF102" s="375"/>
    </row>
    <row r="103" spans="1:32" s="168" customFormat="1" ht="15" customHeight="1" x14ac:dyDescent="0.25">
      <c r="A103" s="126"/>
      <c r="B103" s="399" t="s">
        <v>636</v>
      </c>
      <c r="C103" s="399"/>
      <c r="D103" s="399"/>
      <c r="E103" s="399"/>
      <c r="F103" s="399"/>
      <c r="G103" s="399"/>
      <c r="H103" s="399"/>
      <c r="I103" s="399"/>
      <c r="J103" s="399"/>
      <c r="K103" s="394">
        <v>3760.1</v>
      </c>
      <c r="L103" s="394"/>
      <c r="M103" s="394"/>
      <c r="N103" s="394"/>
      <c r="O103" s="394"/>
      <c r="P103" s="394"/>
      <c r="Q103" s="394">
        <v>4219.8</v>
      </c>
      <c r="R103" s="394"/>
      <c r="S103" s="394"/>
      <c r="T103" s="394">
        <v>4000</v>
      </c>
      <c r="U103" s="394"/>
      <c r="V103" s="394"/>
      <c r="W103" s="394"/>
      <c r="X103" s="394"/>
      <c r="Y103" s="394"/>
      <c r="Z103" s="394"/>
      <c r="AA103" s="394"/>
      <c r="AB103" s="394"/>
      <c r="AC103" s="394"/>
      <c r="AD103" s="394"/>
      <c r="AE103" s="115"/>
      <c r="AF103" s="375"/>
    </row>
    <row r="104" spans="1:32" s="168" customFormat="1" ht="15" customHeight="1" x14ac:dyDescent="0.25">
      <c r="A104" s="126"/>
      <c r="B104" s="399" t="s">
        <v>637</v>
      </c>
      <c r="C104" s="399"/>
      <c r="D104" s="399"/>
      <c r="E104" s="399"/>
      <c r="F104" s="399"/>
      <c r="G104" s="399"/>
      <c r="H104" s="399"/>
      <c r="I104" s="399"/>
      <c r="J104" s="399"/>
      <c r="K104" s="394">
        <v>13000</v>
      </c>
      <c r="L104" s="394"/>
      <c r="M104" s="394"/>
      <c r="N104" s="394"/>
      <c r="O104" s="394"/>
      <c r="P104" s="394"/>
      <c r="Q104" s="394">
        <v>34200</v>
      </c>
      <c r="R104" s="394"/>
      <c r="S104" s="394"/>
      <c r="T104" s="394">
        <v>37487.4</v>
      </c>
      <c r="U104" s="394"/>
      <c r="V104" s="394"/>
      <c r="W104" s="394"/>
      <c r="X104" s="394"/>
      <c r="Y104" s="394"/>
      <c r="Z104" s="394"/>
      <c r="AA104" s="394"/>
      <c r="AB104" s="394"/>
      <c r="AC104" s="394"/>
      <c r="AD104" s="394"/>
      <c r="AE104" s="115"/>
      <c r="AF104" s="375"/>
    </row>
    <row r="105" spans="1:32" s="168" customFormat="1" ht="15" customHeight="1" x14ac:dyDescent="0.25">
      <c r="A105" s="126"/>
      <c r="B105" s="401" t="s">
        <v>638</v>
      </c>
      <c r="C105" s="401"/>
      <c r="D105" s="401"/>
      <c r="E105" s="401"/>
      <c r="F105" s="401"/>
      <c r="G105" s="401"/>
      <c r="H105" s="401"/>
      <c r="I105" s="401"/>
      <c r="J105" s="401"/>
      <c r="K105" s="394"/>
      <c r="L105" s="394"/>
      <c r="M105" s="394"/>
      <c r="N105" s="402"/>
      <c r="O105" s="402"/>
      <c r="P105" s="402"/>
      <c r="Q105" s="403">
        <v>300</v>
      </c>
      <c r="R105" s="403"/>
      <c r="S105" s="403"/>
      <c r="T105" s="394"/>
      <c r="U105" s="394"/>
      <c r="V105" s="394"/>
      <c r="W105" s="394"/>
      <c r="X105" s="394"/>
      <c r="Y105" s="394"/>
      <c r="Z105" s="394"/>
      <c r="AA105" s="394"/>
      <c r="AB105" s="394"/>
      <c r="AC105" s="394"/>
      <c r="AD105" s="394"/>
      <c r="AE105" s="115"/>
      <c r="AF105" s="375"/>
    </row>
    <row r="106" spans="1:32" s="168" customFormat="1" ht="15" customHeight="1" x14ac:dyDescent="0.25">
      <c r="A106" s="126"/>
      <c r="B106" s="399" t="s">
        <v>639</v>
      </c>
      <c r="C106" s="399"/>
      <c r="D106" s="399"/>
      <c r="E106" s="399"/>
      <c r="F106" s="399"/>
      <c r="G106" s="399"/>
      <c r="H106" s="399"/>
      <c r="I106" s="399"/>
      <c r="J106" s="399"/>
      <c r="K106" s="394"/>
      <c r="L106" s="394"/>
      <c r="M106" s="394"/>
      <c r="N106" s="394"/>
      <c r="O106" s="394"/>
      <c r="P106" s="394"/>
      <c r="Q106" s="400"/>
      <c r="R106" s="400"/>
      <c r="S106" s="400"/>
      <c r="T106" s="394"/>
      <c r="U106" s="394"/>
      <c r="V106" s="394"/>
      <c r="W106" s="394"/>
      <c r="X106" s="394"/>
      <c r="Y106" s="394"/>
      <c r="Z106" s="394"/>
      <c r="AA106" s="394"/>
      <c r="AB106" s="394"/>
      <c r="AC106" s="394"/>
      <c r="AD106" s="394"/>
      <c r="AE106" s="115"/>
      <c r="AF106" s="375"/>
    </row>
    <row r="107" spans="1:32" s="168" customFormat="1" ht="15" customHeight="1" x14ac:dyDescent="0.25">
      <c r="A107" s="126"/>
      <c r="B107" s="399" t="s">
        <v>640</v>
      </c>
      <c r="C107" s="399"/>
      <c r="D107" s="399"/>
      <c r="E107" s="399"/>
      <c r="F107" s="399"/>
      <c r="G107" s="399"/>
      <c r="H107" s="399"/>
      <c r="I107" s="399"/>
      <c r="J107" s="399"/>
      <c r="K107" s="394"/>
      <c r="L107" s="394"/>
      <c r="M107" s="394"/>
      <c r="N107" s="396"/>
      <c r="O107" s="396"/>
      <c r="P107" s="396"/>
      <c r="Q107" s="400"/>
      <c r="R107" s="400"/>
      <c r="S107" s="400"/>
      <c r="T107" s="394"/>
      <c r="U107" s="394"/>
      <c r="V107" s="394"/>
      <c r="W107" s="394"/>
      <c r="X107" s="394"/>
      <c r="Y107" s="394"/>
      <c r="Z107" s="394"/>
      <c r="AA107" s="394"/>
      <c r="AB107" s="394"/>
      <c r="AC107" s="394"/>
      <c r="AD107" s="394"/>
      <c r="AE107" s="115"/>
      <c r="AF107" s="375"/>
    </row>
    <row r="108" spans="1:32" s="168" customFormat="1" ht="28.5" customHeight="1" x14ac:dyDescent="0.25">
      <c r="A108" s="126"/>
      <c r="B108" s="399" t="s">
        <v>641</v>
      </c>
      <c r="C108" s="399"/>
      <c r="D108" s="399"/>
      <c r="E108" s="399"/>
      <c r="F108" s="399"/>
      <c r="G108" s="399"/>
      <c r="H108" s="399"/>
      <c r="I108" s="399"/>
      <c r="J108" s="399"/>
      <c r="K108" s="394"/>
      <c r="L108" s="394"/>
      <c r="M108" s="394"/>
      <c r="N108" s="394"/>
      <c r="O108" s="394"/>
      <c r="P108" s="394"/>
      <c r="Q108" s="394">
        <v>1000</v>
      </c>
      <c r="R108" s="394"/>
      <c r="S108" s="394"/>
      <c r="T108" s="394"/>
      <c r="U108" s="394"/>
      <c r="V108" s="394"/>
      <c r="W108" s="394"/>
      <c r="X108" s="394"/>
      <c r="Y108" s="394"/>
      <c r="Z108" s="394"/>
      <c r="AA108" s="394"/>
      <c r="AB108" s="394"/>
      <c r="AC108" s="394"/>
      <c r="AD108" s="394"/>
      <c r="AE108" s="115"/>
      <c r="AF108" s="375"/>
    </row>
    <row r="109" spans="1:32" s="168" customFormat="1" ht="15" customHeight="1" x14ac:dyDescent="0.25">
      <c r="A109" s="126"/>
      <c r="B109" s="397" t="s">
        <v>642</v>
      </c>
      <c r="C109" s="397"/>
      <c r="D109" s="397"/>
      <c r="E109" s="397"/>
      <c r="F109" s="397"/>
      <c r="G109" s="397"/>
      <c r="H109" s="397"/>
      <c r="I109" s="397"/>
      <c r="J109" s="397"/>
      <c r="K109" s="394">
        <v>4119.3999999999996</v>
      </c>
      <c r="L109" s="394"/>
      <c r="M109" s="394"/>
      <c r="N109" s="396"/>
      <c r="O109" s="396"/>
      <c r="P109" s="396"/>
      <c r="Q109" s="394"/>
      <c r="R109" s="394"/>
      <c r="S109" s="394"/>
      <c r="T109" s="394">
        <v>17042.3</v>
      </c>
      <c r="U109" s="394"/>
      <c r="V109" s="394"/>
      <c r="W109" s="394"/>
      <c r="X109" s="394"/>
      <c r="Y109" s="394"/>
      <c r="Z109" s="394"/>
      <c r="AA109" s="394"/>
      <c r="AB109" s="394"/>
      <c r="AC109" s="394"/>
      <c r="AD109" s="394"/>
      <c r="AE109" s="115"/>
      <c r="AF109" s="375"/>
    </row>
    <row r="110" spans="1:32" s="168" customFormat="1" ht="18.75" customHeight="1" x14ac:dyDescent="0.25">
      <c r="A110" s="395" t="s">
        <v>296</v>
      </c>
      <c r="B110" s="395"/>
      <c r="C110" s="395"/>
      <c r="D110" s="395"/>
      <c r="E110" s="395"/>
      <c r="F110" s="395"/>
      <c r="G110" s="395"/>
      <c r="H110" s="395"/>
      <c r="I110" s="395"/>
      <c r="J110" s="395"/>
      <c r="K110" s="394"/>
      <c r="L110" s="394"/>
      <c r="M110" s="394"/>
      <c r="N110" s="396"/>
      <c r="O110" s="396"/>
      <c r="P110" s="396"/>
      <c r="Q110" s="394"/>
      <c r="R110" s="394"/>
      <c r="S110" s="394"/>
      <c r="T110" s="394"/>
      <c r="U110" s="394"/>
      <c r="V110" s="394"/>
      <c r="W110" s="394"/>
      <c r="X110" s="394"/>
      <c r="Y110" s="394"/>
      <c r="Z110" s="394"/>
      <c r="AA110" s="394"/>
      <c r="AB110" s="394"/>
      <c r="AC110" s="394"/>
      <c r="AD110" s="394"/>
      <c r="AE110" s="115"/>
      <c r="AF110" s="375"/>
    </row>
    <row r="111" spans="1:32" ht="4.5" customHeight="1" x14ac:dyDescent="0.25">
      <c r="B111" s="176"/>
      <c r="C111" s="176"/>
      <c r="D111" s="176"/>
      <c r="E111" s="176"/>
      <c r="F111" s="176"/>
      <c r="G111" s="176"/>
      <c r="H111" s="177"/>
      <c r="I111" s="177"/>
      <c r="J111" s="177"/>
      <c r="K111" s="177"/>
      <c r="L111" s="177"/>
      <c r="M111" s="177"/>
      <c r="N111" s="177"/>
      <c r="O111" s="177"/>
      <c r="P111" s="177"/>
      <c r="Q111" s="177"/>
      <c r="R111" s="177"/>
      <c r="S111" s="177"/>
      <c r="T111" s="176"/>
      <c r="U111" s="176"/>
      <c r="AF111" s="375"/>
    </row>
    <row r="112" spans="1:32" ht="4.5" customHeight="1" x14ac:dyDescent="0.25">
      <c r="B112" s="176"/>
      <c r="C112" s="176"/>
      <c r="D112" s="176"/>
      <c r="E112" s="176"/>
      <c r="F112" s="176"/>
      <c r="G112" s="176"/>
      <c r="H112" s="177"/>
      <c r="I112" s="177"/>
      <c r="J112" s="177"/>
      <c r="K112" s="177"/>
      <c r="L112" s="177"/>
      <c r="M112" s="177"/>
      <c r="N112" s="177"/>
      <c r="O112" s="177"/>
      <c r="P112" s="177"/>
      <c r="Q112" s="177"/>
      <c r="R112" s="177"/>
      <c r="S112" s="177"/>
      <c r="T112" s="176"/>
      <c r="U112" s="176"/>
      <c r="AF112" s="375"/>
    </row>
    <row r="113" spans="2:32" ht="16.5" customHeight="1" x14ac:dyDescent="0.25">
      <c r="B113" s="176"/>
      <c r="C113" s="176"/>
      <c r="D113" s="176"/>
      <c r="E113" s="176"/>
      <c r="F113" s="176"/>
      <c r="G113" s="176"/>
      <c r="H113" s="177"/>
      <c r="I113" s="177"/>
      <c r="J113" s="177"/>
      <c r="K113" s="177"/>
      <c r="L113" s="177"/>
      <c r="M113" s="177"/>
      <c r="N113" s="177"/>
      <c r="O113" s="177"/>
      <c r="P113" s="177"/>
      <c r="Q113" s="177"/>
      <c r="R113" s="177"/>
      <c r="S113" s="177"/>
      <c r="T113" s="176"/>
      <c r="U113" s="176"/>
      <c r="AF113" s="375"/>
    </row>
    <row r="114" spans="2:32" ht="9.1999999999999993" customHeight="1" x14ac:dyDescent="0.25">
      <c r="B114" s="176"/>
      <c r="C114" s="176"/>
      <c r="D114" s="176"/>
      <c r="E114" s="176"/>
      <c r="F114" s="176"/>
      <c r="G114" s="176"/>
      <c r="H114" s="177"/>
      <c r="I114" s="177"/>
      <c r="J114" s="177"/>
      <c r="K114" s="177"/>
      <c r="L114" s="177"/>
      <c r="M114" s="177"/>
      <c r="N114" s="177"/>
      <c r="O114" s="177"/>
      <c r="P114" s="177"/>
      <c r="Q114" s="177"/>
      <c r="R114" s="177"/>
      <c r="S114" s="177"/>
      <c r="T114" s="176"/>
      <c r="U114" s="176"/>
      <c r="AF114" s="375"/>
    </row>
    <row r="115" spans="2:32" ht="9.1999999999999993" customHeight="1" x14ac:dyDescent="0.25">
      <c r="B115" s="176"/>
      <c r="C115" s="176"/>
      <c r="D115" s="176"/>
      <c r="E115" s="176"/>
      <c r="F115" s="176"/>
      <c r="G115" s="176"/>
      <c r="H115" s="177"/>
      <c r="I115" s="177"/>
      <c r="J115" s="177"/>
      <c r="K115" s="177"/>
      <c r="L115" s="177"/>
      <c r="M115" s="177"/>
      <c r="N115" s="177"/>
      <c r="O115" s="177"/>
      <c r="P115" s="177"/>
      <c r="Q115" s="177"/>
      <c r="R115" s="177"/>
      <c r="S115" s="177"/>
      <c r="T115" s="176"/>
      <c r="U115" s="176"/>
      <c r="AF115" s="375"/>
    </row>
    <row r="116" spans="2:32" s="179" customFormat="1" ht="29.25" customHeight="1" x14ac:dyDescent="0.3">
      <c r="B116" s="398" t="s">
        <v>643</v>
      </c>
      <c r="C116" s="398"/>
      <c r="D116" s="398"/>
      <c r="E116" s="398"/>
      <c r="F116" s="398"/>
      <c r="G116" s="178"/>
      <c r="H116" s="178"/>
      <c r="I116" s="178"/>
      <c r="J116" s="178"/>
      <c r="K116" s="178"/>
      <c r="L116" s="178"/>
      <c r="M116" s="178"/>
      <c r="N116" s="178"/>
      <c r="O116" s="390" t="s">
        <v>644</v>
      </c>
      <c r="P116" s="390"/>
      <c r="Q116" s="390"/>
      <c r="R116" s="390"/>
      <c r="S116" s="390"/>
      <c r="T116" s="390"/>
      <c r="U116" s="390"/>
      <c r="V116" s="161"/>
      <c r="W116" s="161"/>
      <c r="X116" s="161"/>
      <c r="Y116" s="161"/>
      <c r="Z116" s="161"/>
      <c r="AF116" s="375"/>
    </row>
    <row r="117" spans="2:32" ht="11.25" customHeight="1" x14ac:dyDescent="0.25">
      <c r="AF117" s="419"/>
    </row>
    <row r="118" spans="2:32" x14ac:dyDescent="0.25">
      <c r="AF118" s="419"/>
    </row>
    <row r="119" spans="2:32" ht="20.100000000000001" customHeight="1" x14ac:dyDescent="0.25"/>
  </sheetData>
  <sheetProtection selectLockedCells="1" selectUnlockedCells="1"/>
  <mergeCells count="849">
    <mergeCell ref="AB1:AE1"/>
    <mergeCell ref="AF1:AF68"/>
    <mergeCell ref="A4:A5"/>
    <mergeCell ref="B4:B5"/>
    <mergeCell ref="C4:F5"/>
    <mergeCell ref="G4:L5"/>
    <mergeCell ref="M4:P5"/>
    <mergeCell ref="Q4:AE4"/>
    <mergeCell ref="Q5:S5"/>
    <mergeCell ref="T5:V5"/>
    <mergeCell ref="W5:Y5"/>
    <mergeCell ref="Z5:AB5"/>
    <mergeCell ref="AC5:AE5"/>
    <mergeCell ref="C6:F6"/>
    <mergeCell ref="G6:L6"/>
    <mergeCell ref="M6:P6"/>
    <mergeCell ref="Q6:S6"/>
    <mergeCell ref="T6:V6"/>
    <mergeCell ref="W6:Y6"/>
    <mergeCell ref="Z6:AB6"/>
    <mergeCell ref="AC6:AE6"/>
    <mergeCell ref="C7:F7"/>
    <mergeCell ref="G7:L7"/>
    <mergeCell ref="M7:P7"/>
    <mergeCell ref="Q7:S7"/>
    <mergeCell ref="T7:V7"/>
    <mergeCell ref="W7:Y7"/>
    <mergeCell ref="Z7:AB7"/>
    <mergeCell ref="AC7:AE7"/>
    <mergeCell ref="Z8:AB8"/>
    <mergeCell ref="AC8:AE8"/>
    <mergeCell ref="C9:F9"/>
    <mergeCell ref="G9:L9"/>
    <mergeCell ref="M9:P9"/>
    <mergeCell ref="Q9:S9"/>
    <mergeCell ref="T9:V9"/>
    <mergeCell ref="W9:Y9"/>
    <mergeCell ref="Z9:AB9"/>
    <mergeCell ref="AC9:AE9"/>
    <mergeCell ref="C8:F8"/>
    <mergeCell ref="G8:L8"/>
    <mergeCell ref="M8:P8"/>
    <mergeCell ref="Q8:S8"/>
    <mergeCell ref="T8:V8"/>
    <mergeCell ref="W8:Y8"/>
    <mergeCell ref="Z10:AB10"/>
    <mergeCell ref="AC10:AE10"/>
    <mergeCell ref="A11:L11"/>
    <mergeCell ref="M11:P11"/>
    <mergeCell ref="Q11:S11"/>
    <mergeCell ref="T11:V11"/>
    <mergeCell ref="W11:Y11"/>
    <mergeCell ref="Z11:AB11"/>
    <mergeCell ref="AC11:AE11"/>
    <mergeCell ref="C10:F10"/>
    <mergeCell ref="G10:L10"/>
    <mergeCell ref="M10:P10"/>
    <mergeCell ref="Q10:S10"/>
    <mergeCell ref="T10:V10"/>
    <mergeCell ref="W10:Y10"/>
    <mergeCell ref="A15:A17"/>
    <mergeCell ref="B15:B17"/>
    <mergeCell ref="C15:F17"/>
    <mergeCell ref="G15:P17"/>
    <mergeCell ref="Q15:U17"/>
    <mergeCell ref="V15:AE15"/>
    <mergeCell ref="V16:W17"/>
    <mergeCell ref="X16:AE16"/>
    <mergeCell ref="X17:Y17"/>
    <mergeCell ref="Z17:AA17"/>
    <mergeCell ref="AB17:AC17"/>
    <mergeCell ref="AD17:AE17"/>
    <mergeCell ref="C18:F18"/>
    <mergeCell ref="G18:P18"/>
    <mergeCell ref="Q18:U18"/>
    <mergeCell ref="V18:W18"/>
    <mergeCell ref="X18:Y18"/>
    <mergeCell ref="Z18:AA18"/>
    <mergeCell ref="AB18:AC18"/>
    <mergeCell ref="AD18:AE18"/>
    <mergeCell ref="A21:U21"/>
    <mergeCell ref="V21:W21"/>
    <mergeCell ref="X21:Y21"/>
    <mergeCell ref="Z21:AA21"/>
    <mergeCell ref="AB21:AC21"/>
    <mergeCell ref="AD21:AE21"/>
    <mergeCell ref="AB19:AC19"/>
    <mergeCell ref="AD19:AE19"/>
    <mergeCell ref="C20:F20"/>
    <mergeCell ref="G20:P20"/>
    <mergeCell ref="Q20:U20"/>
    <mergeCell ref="V20:W20"/>
    <mergeCell ref="X20:Y20"/>
    <mergeCell ref="Z20:AA20"/>
    <mergeCell ref="AB20:AC20"/>
    <mergeCell ref="AD20:AE20"/>
    <mergeCell ref="C19:F19"/>
    <mergeCell ref="G19:P19"/>
    <mergeCell ref="Q19:U19"/>
    <mergeCell ref="V19:W19"/>
    <mergeCell ref="X19:Y19"/>
    <mergeCell ref="Z19:AA19"/>
    <mergeCell ref="A25:A27"/>
    <mergeCell ref="B25:F27"/>
    <mergeCell ref="G25:K25"/>
    <mergeCell ref="L25:U25"/>
    <mergeCell ref="V25:AE25"/>
    <mergeCell ref="G26:G27"/>
    <mergeCell ref="H26:K26"/>
    <mergeCell ref="L26:M27"/>
    <mergeCell ref="N26:U26"/>
    <mergeCell ref="V26:W27"/>
    <mergeCell ref="X26:AE26"/>
    <mergeCell ref="N27:O27"/>
    <mergeCell ref="P27:Q27"/>
    <mergeCell ref="R27:S27"/>
    <mergeCell ref="T27:U27"/>
    <mergeCell ref="X27:Y27"/>
    <mergeCell ref="Z27:AA27"/>
    <mergeCell ref="AB27:AC27"/>
    <mergeCell ref="AD27:AE27"/>
    <mergeCell ref="B29:F29"/>
    <mergeCell ref="L29:M29"/>
    <mergeCell ref="N29:O29"/>
    <mergeCell ref="P29:Q29"/>
    <mergeCell ref="R29:S29"/>
    <mergeCell ref="B28:F28"/>
    <mergeCell ref="L28:M28"/>
    <mergeCell ref="N28:O28"/>
    <mergeCell ref="P28:Q28"/>
    <mergeCell ref="R28:S28"/>
    <mergeCell ref="T29:U29"/>
    <mergeCell ref="V29:W29"/>
    <mergeCell ref="X29:Y29"/>
    <mergeCell ref="Z29:AA29"/>
    <mergeCell ref="AB29:AC29"/>
    <mergeCell ref="AD29:AE29"/>
    <mergeCell ref="V28:W28"/>
    <mergeCell ref="X28:Y28"/>
    <mergeCell ref="Z28:AA28"/>
    <mergeCell ref="AB28:AC28"/>
    <mergeCell ref="AD28:AE28"/>
    <mergeCell ref="T28:U28"/>
    <mergeCell ref="B31:F31"/>
    <mergeCell ref="L31:M31"/>
    <mergeCell ref="N31:O31"/>
    <mergeCell ref="P31:Q31"/>
    <mergeCell ref="R31:S31"/>
    <mergeCell ref="B30:F30"/>
    <mergeCell ref="L30:M30"/>
    <mergeCell ref="N30:O30"/>
    <mergeCell ref="P30:Q30"/>
    <mergeCell ref="R30:S30"/>
    <mergeCell ref="T31:U31"/>
    <mergeCell ref="V31:W31"/>
    <mergeCell ref="X31:Y31"/>
    <mergeCell ref="Z31:AA31"/>
    <mergeCell ref="AB31:AC31"/>
    <mergeCell ref="AD31:AE31"/>
    <mergeCell ref="V30:W30"/>
    <mergeCell ref="X30:Y30"/>
    <mergeCell ref="Z30:AA30"/>
    <mergeCell ref="AB30:AC30"/>
    <mergeCell ref="AD30:AE30"/>
    <mergeCell ref="T30:U30"/>
    <mergeCell ref="B33:F33"/>
    <mergeCell ref="L33:M33"/>
    <mergeCell ref="N33:O33"/>
    <mergeCell ref="P33:Q33"/>
    <mergeCell ref="R33:S33"/>
    <mergeCell ref="T33:U33"/>
    <mergeCell ref="B32:F32"/>
    <mergeCell ref="L32:M32"/>
    <mergeCell ref="N32:O32"/>
    <mergeCell ref="P32:Q32"/>
    <mergeCell ref="R32:S32"/>
    <mergeCell ref="T32:U32"/>
    <mergeCell ref="A35:F35"/>
    <mergeCell ref="L35:M35"/>
    <mergeCell ref="N35:O35"/>
    <mergeCell ref="P35:Q35"/>
    <mergeCell ref="R35:S35"/>
    <mergeCell ref="B34:F34"/>
    <mergeCell ref="L34:M34"/>
    <mergeCell ref="N34:O34"/>
    <mergeCell ref="P34:Q34"/>
    <mergeCell ref="R34:S34"/>
    <mergeCell ref="T35:U35"/>
    <mergeCell ref="V35:W35"/>
    <mergeCell ref="X35:Y35"/>
    <mergeCell ref="Z35:AA35"/>
    <mergeCell ref="AB35:AC35"/>
    <mergeCell ref="AD35:AE35"/>
    <mergeCell ref="V34:W34"/>
    <mergeCell ref="X34:Y34"/>
    <mergeCell ref="Z34:AA34"/>
    <mergeCell ref="AB34:AC34"/>
    <mergeCell ref="AD34:AE34"/>
    <mergeCell ref="T34:U34"/>
    <mergeCell ref="V36:W36"/>
    <mergeCell ref="X36:Y36"/>
    <mergeCell ref="Z36:AA36"/>
    <mergeCell ref="AB36:AC36"/>
    <mergeCell ref="AD36:AE36"/>
    <mergeCell ref="B37:F37"/>
    <mergeCell ref="A36:F36"/>
    <mergeCell ref="L36:M36"/>
    <mergeCell ref="N36:O36"/>
    <mergeCell ref="P36:Q36"/>
    <mergeCell ref="R36:S36"/>
    <mergeCell ref="T36:U36"/>
    <mergeCell ref="A38:A40"/>
    <mergeCell ref="B38:F40"/>
    <mergeCell ref="G38:K38"/>
    <mergeCell ref="L38:U38"/>
    <mergeCell ref="V38:AE38"/>
    <mergeCell ref="G39:G40"/>
    <mergeCell ref="H39:K39"/>
    <mergeCell ref="L39:M40"/>
    <mergeCell ref="N39:U39"/>
    <mergeCell ref="V39:W40"/>
    <mergeCell ref="X39:AE39"/>
    <mergeCell ref="N40:O40"/>
    <mergeCell ref="P40:Q40"/>
    <mergeCell ref="R40:S40"/>
    <mergeCell ref="T40:U40"/>
    <mergeCell ref="X40:Y40"/>
    <mergeCell ref="Z40:AA40"/>
    <mergeCell ref="AB40:AC40"/>
    <mergeCell ref="AD40:AE40"/>
    <mergeCell ref="B42:F42"/>
    <mergeCell ref="L42:M42"/>
    <mergeCell ref="N42:O42"/>
    <mergeCell ref="P42:Q42"/>
    <mergeCell ref="R42:S42"/>
    <mergeCell ref="B41:F41"/>
    <mergeCell ref="L41:M41"/>
    <mergeCell ref="N41:O41"/>
    <mergeCell ref="P41:Q41"/>
    <mergeCell ref="R41:S41"/>
    <mergeCell ref="T42:U42"/>
    <mergeCell ref="V42:W42"/>
    <mergeCell ref="X42:Y42"/>
    <mergeCell ref="Z42:AA42"/>
    <mergeCell ref="AB42:AC42"/>
    <mergeCell ref="AD42:AE42"/>
    <mergeCell ref="V41:W41"/>
    <mergeCell ref="X41:Y41"/>
    <mergeCell ref="Z41:AA41"/>
    <mergeCell ref="AB41:AC41"/>
    <mergeCell ref="AD41:AE41"/>
    <mergeCell ref="T41:U41"/>
    <mergeCell ref="V43:W43"/>
    <mergeCell ref="X43:Y43"/>
    <mergeCell ref="Z43:AA43"/>
    <mergeCell ref="AB43:AC43"/>
    <mergeCell ref="AD43:AE43"/>
    <mergeCell ref="AG43:AH43"/>
    <mergeCell ref="B43:F43"/>
    <mergeCell ref="L43:M43"/>
    <mergeCell ref="N43:O43"/>
    <mergeCell ref="P43:Q43"/>
    <mergeCell ref="R43:S43"/>
    <mergeCell ref="T43:U43"/>
    <mergeCell ref="B45:F45"/>
    <mergeCell ref="L45:M45"/>
    <mergeCell ref="N45:O45"/>
    <mergeCell ref="P45:Q45"/>
    <mergeCell ref="R45:S45"/>
    <mergeCell ref="B44:F44"/>
    <mergeCell ref="L44:M44"/>
    <mergeCell ref="N44:O44"/>
    <mergeCell ref="P44:Q44"/>
    <mergeCell ref="R44:S44"/>
    <mergeCell ref="T45:U45"/>
    <mergeCell ref="V45:W45"/>
    <mergeCell ref="X45:Y45"/>
    <mergeCell ref="Z45:AA45"/>
    <mergeCell ref="AB45:AC45"/>
    <mergeCell ref="AD45:AE45"/>
    <mergeCell ref="V44:W44"/>
    <mergeCell ref="X44:Y44"/>
    <mergeCell ref="Z44:AA44"/>
    <mergeCell ref="AB44:AC44"/>
    <mergeCell ref="AD44:AE44"/>
    <mergeCell ref="T44:U44"/>
    <mergeCell ref="B47:F47"/>
    <mergeCell ref="L47:M47"/>
    <mergeCell ref="N47:O47"/>
    <mergeCell ref="P47:Q47"/>
    <mergeCell ref="R47:S47"/>
    <mergeCell ref="B46:F46"/>
    <mergeCell ref="L46:M46"/>
    <mergeCell ref="N46:O46"/>
    <mergeCell ref="P46:Q46"/>
    <mergeCell ref="R46:S46"/>
    <mergeCell ref="T47:U47"/>
    <mergeCell ref="V47:W47"/>
    <mergeCell ref="X47:Y47"/>
    <mergeCell ref="Z47:AA47"/>
    <mergeCell ref="AB47:AC47"/>
    <mergeCell ref="AD47:AE47"/>
    <mergeCell ref="V46:W46"/>
    <mergeCell ref="X46:Y46"/>
    <mergeCell ref="Z46:AA46"/>
    <mergeCell ref="AB46:AC46"/>
    <mergeCell ref="AD46:AE46"/>
    <mergeCell ref="T46:U46"/>
    <mergeCell ref="B49:F49"/>
    <mergeCell ref="L49:M49"/>
    <mergeCell ref="N49:O49"/>
    <mergeCell ref="P49:Q49"/>
    <mergeCell ref="R49:S49"/>
    <mergeCell ref="B48:F48"/>
    <mergeCell ref="L48:M48"/>
    <mergeCell ref="N48:O48"/>
    <mergeCell ref="P48:Q48"/>
    <mergeCell ref="R48:S48"/>
    <mergeCell ref="T49:U49"/>
    <mergeCell ref="V49:W49"/>
    <mergeCell ref="X49:Y49"/>
    <mergeCell ref="Z49:AA49"/>
    <mergeCell ref="AB49:AC49"/>
    <mergeCell ref="AD49:AE49"/>
    <mergeCell ref="V48:W48"/>
    <mergeCell ref="X48:Y48"/>
    <mergeCell ref="Z48:AA48"/>
    <mergeCell ref="AB48:AC48"/>
    <mergeCell ref="AD48:AE48"/>
    <mergeCell ref="T48:U48"/>
    <mergeCell ref="B51:F51"/>
    <mergeCell ref="L51:M51"/>
    <mergeCell ref="N51:O51"/>
    <mergeCell ref="P51:Q51"/>
    <mergeCell ref="R51:S51"/>
    <mergeCell ref="B50:F50"/>
    <mergeCell ref="L50:M50"/>
    <mergeCell ref="N50:O50"/>
    <mergeCell ref="P50:Q50"/>
    <mergeCell ref="R50:S50"/>
    <mergeCell ref="T51:U51"/>
    <mergeCell ref="V51:W51"/>
    <mergeCell ref="X51:Y51"/>
    <mergeCell ref="Z51:AA51"/>
    <mergeCell ref="AB51:AC51"/>
    <mergeCell ref="AD51:AE51"/>
    <mergeCell ref="V50:W50"/>
    <mergeCell ref="X50:Y50"/>
    <mergeCell ref="Z50:AA50"/>
    <mergeCell ref="AB50:AC50"/>
    <mergeCell ref="AD50:AE50"/>
    <mergeCell ref="T50:U50"/>
    <mergeCell ref="B53:F53"/>
    <mergeCell ref="L53:M53"/>
    <mergeCell ref="N53:O53"/>
    <mergeCell ref="P53:Q53"/>
    <mergeCell ref="R53:S53"/>
    <mergeCell ref="B52:F52"/>
    <mergeCell ref="L52:M52"/>
    <mergeCell ref="N52:O52"/>
    <mergeCell ref="P52:Q52"/>
    <mergeCell ref="R52:S52"/>
    <mergeCell ref="T53:U53"/>
    <mergeCell ref="V53:W53"/>
    <mergeCell ref="X53:Y53"/>
    <mergeCell ref="Z53:AA53"/>
    <mergeCell ref="AB53:AC53"/>
    <mergeCell ref="AD53:AE53"/>
    <mergeCell ref="V52:W52"/>
    <mergeCell ref="X52:Y52"/>
    <mergeCell ref="Z52:AA52"/>
    <mergeCell ref="AB52:AC52"/>
    <mergeCell ref="AD52:AE52"/>
    <mergeCell ref="T52:U52"/>
    <mergeCell ref="B55:F55"/>
    <mergeCell ref="L55:M55"/>
    <mergeCell ref="N55:O55"/>
    <mergeCell ref="P55:Q55"/>
    <mergeCell ref="R55:S55"/>
    <mergeCell ref="B54:F54"/>
    <mergeCell ref="L54:M54"/>
    <mergeCell ref="N54:O54"/>
    <mergeCell ref="P54:Q54"/>
    <mergeCell ref="R54:S54"/>
    <mergeCell ref="T55:U55"/>
    <mergeCell ref="V55:W55"/>
    <mergeCell ref="X55:Y55"/>
    <mergeCell ref="Z55:AA55"/>
    <mergeCell ref="AB55:AC55"/>
    <mergeCell ref="AD55:AE55"/>
    <mergeCell ref="V54:W54"/>
    <mergeCell ref="X54:Y54"/>
    <mergeCell ref="Z54:AA54"/>
    <mergeCell ref="AB54:AC54"/>
    <mergeCell ref="AD54:AE54"/>
    <mergeCell ref="T54:U54"/>
    <mergeCell ref="B57:F57"/>
    <mergeCell ref="L57:M57"/>
    <mergeCell ref="N57:O57"/>
    <mergeCell ref="P57:Q57"/>
    <mergeCell ref="R57:S57"/>
    <mergeCell ref="B56:F56"/>
    <mergeCell ref="L56:M56"/>
    <mergeCell ref="N56:O56"/>
    <mergeCell ref="P56:Q56"/>
    <mergeCell ref="R56:S56"/>
    <mergeCell ref="T57:U57"/>
    <mergeCell ref="V57:W57"/>
    <mergeCell ref="X57:Y57"/>
    <mergeCell ref="Z57:AA57"/>
    <mergeCell ref="AB57:AC57"/>
    <mergeCell ref="AD57:AE57"/>
    <mergeCell ref="V56:W56"/>
    <mergeCell ref="X56:Y56"/>
    <mergeCell ref="Z56:AA56"/>
    <mergeCell ref="AB56:AC56"/>
    <mergeCell ref="AD56:AE56"/>
    <mergeCell ref="T56:U56"/>
    <mergeCell ref="V58:W58"/>
    <mergeCell ref="X58:Y58"/>
    <mergeCell ref="Z58:AA58"/>
    <mergeCell ref="AB58:AC58"/>
    <mergeCell ref="AD58:AE58"/>
    <mergeCell ref="AG58:AH58"/>
    <mergeCell ref="B58:F58"/>
    <mergeCell ref="L58:M58"/>
    <mergeCell ref="N58:O58"/>
    <mergeCell ref="P58:Q58"/>
    <mergeCell ref="R58:S58"/>
    <mergeCell ref="T58:U58"/>
    <mergeCell ref="B60:F60"/>
    <mergeCell ref="L60:M60"/>
    <mergeCell ref="N60:O60"/>
    <mergeCell ref="P60:Q60"/>
    <mergeCell ref="R60:S60"/>
    <mergeCell ref="B59:F59"/>
    <mergeCell ref="L59:M59"/>
    <mergeCell ref="N59:O59"/>
    <mergeCell ref="P59:Q59"/>
    <mergeCell ref="R59:S59"/>
    <mergeCell ref="T60:U60"/>
    <mergeCell ref="V60:W60"/>
    <mergeCell ref="X60:Y60"/>
    <mergeCell ref="Z60:AA60"/>
    <mergeCell ref="AB60:AC60"/>
    <mergeCell ref="AD60:AE60"/>
    <mergeCell ref="V59:W59"/>
    <mergeCell ref="X59:Y59"/>
    <mergeCell ref="Z59:AA59"/>
    <mergeCell ref="AB59:AC59"/>
    <mergeCell ref="AD59:AE59"/>
    <mergeCell ref="T59:U59"/>
    <mergeCell ref="B62:F62"/>
    <mergeCell ref="L62:M62"/>
    <mergeCell ref="N62:O62"/>
    <mergeCell ref="P62:Q62"/>
    <mergeCell ref="R62:S62"/>
    <mergeCell ref="B61:F61"/>
    <mergeCell ref="L61:M61"/>
    <mergeCell ref="N61:O61"/>
    <mergeCell ref="P61:Q61"/>
    <mergeCell ref="R61:S61"/>
    <mergeCell ref="T62:U62"/>
    <mergeCell ref="V62:W62"/>
    <mergeCell ref="X62:Y62"/>
    <mergeCell ref="Z62:AA62"/>
    <mergeCell ref="AB62:AC62"/>
    <mergeCell ref="AD62:AE62"/>
    <mergeCell ref="V61:W61"/>
    <mergeCell ref="X61:Y61"/>
    <mergeCell ref="Z61:AA61"/>
    <mergeCell ref="AB61:AC61"/>
    <mergeCell ref="AD61:AE61"/>
    <mergeCell ref="T61:U61"/>
    <mergeCell ref="V63:W63"/>
    <mergeCell ref="X63:Y63"/>
    <mergeCell ref="Z63:AA63"/>
    <mergeCell ref="AB63:AC63"/>
    <mergeCell ref="AD63:AE63"/>
    <mergeCell ref="B64:F64"/>
    <mergeCell ref="L64:M64"/>
    <mergeCell ref="N64:O64"/>
    <mergeCell ref="P64:Q64"/>
    <mergeCell ref="R64:S64"/>
    <mergeCell ref="B63:F63"/>
    <mergeCell ref="L63:M63"/>
    <mergeCell ref="N63:O63"/>
    <mergeCell ref="P63:Q63"/>
    <mergeCell ref="R63:S63"/>
    <mergeCell ref="T63:U63"/>
    <mergeCell ref="AG64:AH64"/>
    <mergeCell ref="B65:F65"/>
    <mergeCell ref="L65:M65"/>
    <mergeCell ref="N65:O65"/>
    <mergeCell ref="P65:Q65"/>
    <mergeCell ref="R65:S65"/>
    <mergeCell ref="T65:U65"/>
    <mergeCell ref="V65:W65"/>
    <mergeCell ref="X65:Y65"/>
    <mergeCell ref="Z65:AA65"/>
    <mergeCell ref="T64:U64"/>
    <mergeCell ref="V64:W64"/>
    <mergeCell ref="X64:Y64"/>
    <mergeCell ref="Z64:AA64"/>
    <mergeCell ref="AB64:AC64"/>
    <mergeCell ref="AD64:AE64"/>
    <mergeCell ref="AB65:AC65"/>
    <mergeCell ref="AD65:AE65"/>
    <mergeCell ref="B66:F66"/>
    <mergeCell ref="L66:M66"/>
    <mergeCell ref="N66:O66"/>
    <mergeCell ref="P66:Q66"/>
    <mergeCell ref="R66:S66"/>
    <mergeCell ref="T66:U66"/>
    <mergeCell ref="V66:W66"/>
    <mergeCell ref="X66:Y66"/>
    <mergeCell ref="AG67:AH67"/>
    <mergeCell ref="AD67:AE67"/>
    <mergeCell ref="A68:F68"/>
    <mergeCell ref="L68:M68"/>
    <mergeCell ref="N68:O68"/>
    <mergeCell ref="P68:Q68"/>
    <mergeCell ref="R68:S68"/>
    <mergeCell ref="Z66:AA66"/>
    <mergeCell ref="AB66:AC66"/>
    <mergeCell ref="AD66:AE66"/>
    <mergeCell ref="A67:F67"/>
    <mergeCell ref="L67:M67"/>
    <mergeCell ref="N67:O67"/>
    <mergeCell ref="P67:Q67"/>
    <mergeCell ref="R67:S67"/>
    <mergeCell ref="T67:U67"/>
    <mergeCell ref="V67:W67"/>
    <mergeCell ref="T68:U68"/>
    <mergeCell ref="V68:W68"/>
    <mergeCell ref="X68:Y68"/>
    <mergeCell ref="Z68:AA68"/>
    <mergeCell ref="AB68:AC68"/>
    <mergeCell ref="AD68:AE68"/>
    <mergeCell ref="X67:Y67"/>
    <mergeCell ref="Z67:AA67"/>
    <mergeCell ref="AB67:AC67"/>
    <mergeCell ref="K73:L74"/>
    <mergeCell ref="M73:N74"/>
    <mergeCell ref="O73:T73"/>
    <mergeCell ref="O74:P74"/>
    <mergeCell ref="Q74:R74"/>
    <mergeCell ref="S74:T74"/>
    <mergeCell ref="AF69:AF118"/>
    <mergeCell ref="A72:A74"/>
    <mergeCell ref="B72:B74"/>
    <mergeCell ref="C72:D74"/>
    <mergeCell ref="E72:F74"/>
    <mergeCell ref="G72:H74"/>
    <mergeCell ref="I72:J74"/>
    <mergeCell ref="K72:T72"/>
    <mergeCell ref="U72:Y74"/>
    <mergeCell ref="Z72:AE74"/>
    <mergeCell ref="C76:D76"/>
    <mergeCell ref="E76:F76"/>
    <mergeCell ref="G76:H76"/>
    <mergeCell ref="I76:J76"/>
    <mergeCell ref="K76:L76"/>
    <mergeCell ref="C75:D75"/>
    <mergeCell ref="E75:F75"/>
    <mergeCell ref="G75:H75"/>
    <mergeCell ref="I75:J75"/>
    <mergeCell ref="K75:L75"/>
    <mergeCell ref="M76:N76"/>
    <mergeCell ref="O76:P76"/>
    <mergeCell ref="Q76:R76"/>
    <mergeCell ref="S76:T76"/>
    <mergeCell ref="U76:Y76"/>
    <mergeCell ref="Z76:AE76"/>
    <mergeCell ref="O75:P75"/>
    <mergeCell ref="Q75:R75"/>
    <mergeCell ref="S75:T75"/>
    <mergeCell ref="U75:Y75"/>
    <mergeCell ref="Z75:AE75"/>
    <mergeCell ref="M75:N75"/>
    <mergeCell ref="C78:D78"/>
    <mergeCell ref="E78:F78"/>
    <mergeCell ref="G78:H78"/>
    <mergeCell ref="I78:J78"/>
    <mergeCell ref="K78:L78"/>
    <mergeCell ref="C77:D77"/>
    <mergeCell ref="E77:F77"/>
    <mergeCell ref="G77:H77"/>
    <mergeCell ref="I77:J77"/>
    <mergeCell ref="K77:L77"/>
    <mergeCell ref="M78:N78"/>
    <mergeCell ref="O78:P78"/>
    <mergeCell ref="Q78:R78"/>
    <mergeCell ref="S78:T78"/>
    <mergeCell ref="U78:Y78"/>
    <mergeCell ref="Z78:AE78"/>
    <mergeCell ref="O77:P77"/>
    <mergeCell ref="Q77:R77"/>
    <mergeCell ref="S77:T77"/>
    <mergeCell ref="U77:Y77"/>
    <mergeCell ref="Z77:AE77"/>
    <mergeCell ref="M77:N77"/>
    <mergeCell ref="A82:A84"/>
    <mergeCell ref="B82:J84"/>
    <mergeCell ref="K82:M84"/>
    <mergeCell ref="N82:P84"/>
    <mergeCell ref="Q82:S84"/>
    <mergeCell ref="T82:V84"/>
    <mergeCell ref="O79:P79"/>
    <mergeCell ref="Q79:R79"/>
    <mergeCell ref="S79:T79"/>
    <mergeCell ref="U79:Y79"/>
    <mergeCell ref="W82:AD82"/>
    <mergeCell ref="W83:X84"/>
    <mergeCell ref="Y83:Z84"/>
    <mergeCell ref="AA83:AB84"/>
    <mergeCell ref="AC83:AD84"/>
    <mergeCell ref="Z79:AE79"/>
    <mergeCell ref="B81:AE81"/>
    <mergeCell ref="A79:D79"/>
    <mergeCell ref="E79:F79"/>
    <mergeCell ref="G79:H79"/>
    <mergeCell ref="I79:J79"/>
    <mergeCell ref="K79:L79"/>
    <mergeCell ref="M79:N79"/>
    <mergeCell ref="B85:J85"/>
    <mergeCell ref="K85:M85"/>
    <mergeCell ref="N85:P85"/>
    <mergeCell ref="Q85:S85"/>
    <mergeCell ref="T85:V85"/>
    <mergeCell ref="W85:X85"/>
    <mergeCell ref="Y85:Z85"/>
    <mergeCell ref="AA85:AB85"/>
    <mergeCell ref="AC85:AD85"/>
    <mergeCell ref="B86:J86"/>
    <mergeCell ref="K86:M86"/>
    <mergeCell ref="N86:P86"/>
    <mergeCell ref="Q86:S86"/>
    <mergeCell ref="T86:V86"/>
    <mergeCell ref="W86:X86"/>
    <mergeCell ref="Y86:Z86"/>
    <mergeCell ref="AA86:AB86"/>
    <mergeCell ref="AC86:AD86"/>
    <mergeCell ref="B87:J87"/>
    <mergeCell ref="K87:M87"/>
    <mergeCell ref="N87:P87"/>
    <mergeCell ref="Q87:S87"/>
    <mergeCell ref="T87:V87"/>
    <mergeCell ref="W87:X87"/>
    <mergeCell ref="Y87:Z87"/>
    <mergeCell ref="AA87:AB87"/>
    <mergeCell ref="AC87:AD87"/>
    <mergeCell ref="B88:J88"/>
    <mergeCell ref="K88:M88"/>
    <mergeCell ref="N88:P88"/>
    <mergeCell ref="Q88:S88"/>
    <mergeCell ref="T88:V88"/>
    <mergeCell ref="W88:X88"/>
    <mergeCell ref="Y88:Z88"/>
    <mergeCell ref="AA88:AB88"/>
    <mergeCell ref="AC88:AD88"/>
    <mergeCell ref="B89:J89"/>
    <mergeCell ref="K89:M89"/>
    <mergeCell ref="N89:P89"/>
    <mergeCell ref="Q89:S89"/>
    <mergeCell ref="T89:V89"/>
    <mergeCell ref="W89:X89"/>
    <mergeCell ref="Y89:Z89"/>
    <mergeCell ref="AA89:AB89"/>
    <mergeCell ref="AC89:AD89"/>
    <mergeCell ref="Y90:Z90"/>
    <mergeCell ref="AA90:AB90"/>
    <mergeCell ref="AC90:AD90"/>
    <mergeCell ref="B91:J91"/>
    <mergeCell ref="K91:M91"/>
    <mergeCell ref="N91:P91"/>
    <mergeCell ref="Q91:S91"/>
    <mergeCell ref="T91:V91"/>
    <mergeCell ref="W91:X91"/>
    <mergeCell ref="Y91:Z91"/>
    <mergeCell ref="B90:J90"/>
    <mergeCell ref="K90:M90"/>
    <mergeCell ref="N90:P90"/>
    <mergeCell ref="Q90:S90"/>
    <mergeCell ref="T90:V90"/>
    <mergeCell ref="W90:X90"/>
    <mergeCell ref="AA91:AB91"/>
    <mergeCell ref="AC91:AD91"/>
    <mergeCell ref="B92:J92"/>
    <mergeCell ref="K92:M92"/>
    <mergeCell ref="N92:P92"/>
    <mergeCell ref="Q92:S92"/>
    <mergeCell ref="T92:V92"/>
    <mergeCell ref="W92:X92"/>
    <mergeCell ref="Y92:Z92"/>
    <mergeCell ref="AA92:AB92"/>
    <mergeCell ref="AC92:AD92"/>
    <mergeCell ref="B93:J93"/>
    <mergeCell ref="K93:M93"/>
    <mergeCell ref="N93:P93"/>
    <mergeCell ref="Q93:S93"/>
    <mergeCell ref="T93:V93"/>
    <mergeCell ref="W93:X93"/>
    <mergeCell ref="Y93:Z93"/>
    <mergeCell ref="AA93:AB93"/>
    <mergeCell ref="AC93:AD93"/>
    <mergeCell ref="AA95:AB95"/>
    <mergeCell ref="AC95:AD95"/>
    <mergeCell ref="B96:J96"/>
    <mergeCell ref="K96:M96"/>
    <mergeCell ref="N96:P96"/>
    <mergeCell ref="Q96:S96"/>
    <mergeCell ref="T96:V96"/>
    <mergeCell ref="Y94:Z94"/>
    <mergeCell ref="AA94:AB94"/>
    <mergeCell ref="AC94:AD94"/>
    <mergeCell ref="B95:J95"/>
    <mergeCell ref="K95:M95"/>
    <mergeCell ref="N95:P95"/>
    <mergeCell ref="Q95:S95"/>
    <mergeCell ref="T95:V95"/>
    <mergeCell ref="W95:X95"/>
    <mergeCell ref="Y95:Z95"/>
    <mergeCell ref="B94:J94"/>
    <mergeCell ref="K94:M94"/>
    <mergeCell ref="N94:P94"/>
    <mergeCell ref="Q94:S94"/>
    <mergeCell ref="T94:V94"/>
    <mergeCell ref="W94:X94"/>
    <mergeCell ref="B97:J97"/>
    <mergeCell ref="K97:M97"/>
    <mergeCell ref="N97:P97"/>
    <mergeCell ref="Q97:S97"/>
    <mergeCell ref="T97:V97"/>
    <mergeCell ref="B98:J98"/>
    <mergeCell ref="K98:M98"/>
    <mergeCell ref="N98:P98"/>
    <mergeCell ref="Q98:S98"/>
    <mergeCell ref="T98:V98"/>
    <mergeCell ref="Y99:Z99"/>
    <mergeCell ref="AA99:AB99"/>
    <mergeCell ref="AC99:AD99"/>
    <mergeCell ref="B100:J100"/>
    <mergeCell ref="K100:M100"/>
    <mergeCell ref="N100:P100"/>
    <mergeCell ref="Q100:S100"/>
    <mergeCell ref="T100:V100"/>
    <mergeCell ref="W100:X100"/>
    <mergeCell ref="Y100:Z100"/>
    <mergeCell ref="B99:J99"/>
    <mergeCell ref="K99:M99"/>
    <mergeCell ref="N99:P99"/>
    <mergeCell ref="Q99:S99"/>
    <mergeCell ref="T99:V99"/>
    <mergeCell ref="W99:X99"/>
    <mergeCell ref="AA100:AB100"/>
    <mergeCell ref="AC100:AD100"/>
    <mergeCell ref="B101:J101"/>
    <mergeCell ref="K101:M101"/>
    <mergeCell ref="N101:P101"/>
    <mergeCell ref="Q101:S101"/>
    <mergeCell ref="T101:V101"/>
    <mergeCell ref="W101:X101"/>
    <mergeCell ref="Y101:Z101"/>
    <mergeCell ref="AA101:AB101"/>
    <mergeCell ref="AC101:AD101"/>
    <mergeCell ref="B102:J102"/>
    <mergeCell ref="K102:M102"/>
    <mergeCell ref="N102:P102"/>
    <mergeCell ref="Q102:S102"/>
    <mergeCell ref="T102:V102"/>
    <mergeCell ref="W102:X102"/>
    <mergeCell ref="Y102:Z102"/>
    <mergeCell ref="AA102:AB102"/>
    <mergeCell ref="AC102:AD102"/>
    <mergeCell ref="Y103:Z103"/>
    <mergeCell ref="AA103:AB103"/>
    <mergeCell ref="AC103:AD103"/>
    <mergeCell ref="B104:J104"/>
    <mergeCell ref="K104:M104"/>
    <mergeCell ref="N104:P104"/>
    <mergeCell ref="Q104:S104"/>
    <mergeCell ref="T104:V104"/>
    <mergeCell ref="W104:X104"/>
    <mergeCell ref="Y104:Z104"/>
    <mergeCell ref="B103:J103"/>
    <mergeCell ref="K103:M103"/>
    <mergeCell ref="N103:P103"/>
    <mergeCell ref="Q103:S103"/>
    <mergeCell ref="T103:V103"/>
    <mergeCell ref="W103:X103"/>
    <mergeCell ref="AA104:AB104"/>
    <mergeCell ref="AC104:AD104"/>
    <mergeCell ref="B105:J105"/>
    <mergeCell ref="K105:M105"/>
    <mergeCell ref="N105:P105"/>
    <mergeCell ref="Q105:S105"/>
    <mergeCell ref="T105:V105"/>
    <mergeCell ref="W105:X105"/>
    <mergeCell ref="Y105:Z105"/>
    <mergeCell ref="AA105:AB105"/>
    <mergeCell ref="AC105:AD105"/>
    <mergeCell ref="B106:J106"/>
    <mergeCell ref="K106:M106"/>
    <mergeCell ref="N106:P106"/>
    <mergeCell ref="Q106:S106"/>
    <mergeCell ref="T106:V106"/>
    <mergeCell ref="W106:X106"/>
    <mergeCell ref="Y106:Z106"/>
    <mergeCell ref="AA106:AB106"/>
    <mergeCell ref="AC106:AD106"/>
    <mergeCell ref="B116:F116"/>
    <mergeCell ref="O116:U116"/>
    <mergeCell ref="Y107:Z107"/>
    <mergeCell ref="AA107:AB107"/>
    <mergeCell ref="AC107:AD107"/>
    <mergeCell ref="B108:J108"/>
    <mergeCell ref="K108:M108"/>
    <mergeCell ref="N108:P108"/>
    <mergeCell ref="Q108:S108"/>
    <mergeCell ref="T108:V108"/>
    <mergeCell ref="W108:X108"/>
    <mergeCell ref="Y108:Z108"/>
    <mergeCell ref="B107:J107"/>
    <mergeCell ref="K107:M107"/>
    <mergeCell ref="N107:P107"/>
    <mergeCell ref="Q107:S107"/>
    <mergeCell ref="T107:V107"/>
    <mergeCell ref="W107:X107"/>
    <mergeCell ref="AA108:AB108"/>
    <mergeCell ref="AC108:AD108"/>
    <mergeCell ref="AC109:AD109"/>
    <mergeCell ref="A110:J110"/>
    <mergeCell ref="K110:M110"/>
    <mergeCell ref="N110:P110"/>
    <mergeCell ref="Q110:S110"/>
    <mergeCell ref="T110:V110"/>
    <mergeCell ref="W110:X110"/>
    <mergeCell ref="Y110:Z110"/>
    <mergeCell ref="AA110:AB110"/>
    <mergeCell ref="AC110:AD110"/>
    <mergeCell ref="B109:J109"/>
    <mergeCell ref="K109:M109"/>
    <mergeCell ref="N109:P109"/>
    <mergeCell ref="Q109:S109"/>
    <mergeCell ref="T109:V109"/>
    <mergeCell ref="W109:X109"/>
    <mergeCell ref="Y109:Z109"/>
    <mergeCell ref="AA109:AB109"/>
  </mergeCells>
  <pageMargins left="0.76944444444444449" right="0.14166666666666666" top="0.57222222222222219" bottom="0.14027777777777778" header="0.51180555555555551" footer="0.51180555555555551"/>
  <pageSetup paperSize="9" scale="58" firstPageNumber="0" orientation="landscape" verticalDpi="300" r:id="rId1"/>
  <headerFooter alignWithMargins="0"/>
  <rowBreaks count="2" manualBreakCount="2">
    <brk id="68" max="16383" man="1"/>
    <brk id="69" max="16383" man="1"/>
  </rowBreaks>
  <colBreaks count="1" manualBreakCount="1">
    <brk id="3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3"/>
  <sheetViews>
    <sheetView view="pageBreakPreview" topLeftCell="A16" zoomScale="91" zoomScaleSheetLayoutView="91" workbookViewId="0">
      <selection activeCell="H13" sqref="H13"/>
    </sheetView>
  </sheetViews>
  <sheetFormatPr defaultColWidth="7.625" defaultRowHeight="17.100000000000001" customHeight="1" x14ac:dyDescent="0.2"/>
  <cols>
    <col min="1" max="1" width="31.5" style="181" customWidth="1"/>
    <col min="2" max="3" width="12.625" style="181" customWidth="1"/>
    <col min="4" max="4" width="20.5" style="181" customWidth="1"/>
    <col min="5" max="5" width="15.375" style="181" customWidth="1"/>
    <col min="6" max="6" width="16.125" style="181" customWidth="1"/>
    <col min="7" max="7" width="17.125" style="181" customWidth="1"/>
    <col min="8" max="8" width="15.25" style="181" customWidth="1"/>
    <col min="9" max="9" width="15.625" style="181" customWidth="1"/>
    <col min="10" max="256" width="7.625" style="181"/>
    <col min="257" max="257" width="31.5" style="181" customWidth="1"/>
    <col min="258" max="259" width="12.625" style="181" customWidth="1"/>
    <col min="260" max="260" width="20.5" style="181" customWidth="1"/>
    <col min="261" max="261" width="15.375" style="181" customWidth="1"/>
    <col min="262" max="262" width="16.125" style="181" customWidth="1"/>
    <col min="263" max="263" width="17.125" style="181" customWidth="1"/>
    <col min="264" max="264" width="15.25" style="181" customWidth="1"/>
    <col min="265" max="265" width="15.625" style="181" customWidth="1"/>
    <col min="266" max="512" width="7.625" style="181"/>
    <col min="513" max="513" width="31.5" style="181" customWidth="1"/>
    <col min="514" max="515" width="12.625" style="181" customWidth="1"/>
    <col min="516" max="516" width="20.5" style="181" customWidth="1"/>
    <col min="517" max="517" width="15.375" style="181" customWidth="1"/>
    <col min="518" max="518" width="16.125" style="181" customWidth="1"/>
    <col min="519" max="519" width="17.125" style="181" customWidth="1"/>
    <col min="520" max="520" width="15.25" style="181" customWidth="1"/>
    <col min="521" max="521" width="15.625" style="181" customWidth="1"/>
    <col min="522" max="768" width="7.625" style="181"/>
    <col min="769" max="769" width="31.5" style="181" customWidth="1"/>
    <col min="770" max="771" width="12.625" style="181" customWidth="1"/>
    <col min="772" max="772" width="20.5" style="181" customWidth="1"/>
    <col min="773" max="773" width="15.375" style="181" customWidth="1"/>
    <col min="774" max="774" width="16.125" style="181" customWidth="1"/>
    <col min="775" max="775" width="17.125" style="181" customWidth="1"/>
    <col min="776" max="776" width="15.25" style="181" customWidth="1"/>
    <col min="777" max="777" width="15.625" style="181" customWidth="1"/>
    <col min="778" max="1024" width="7.625" style="181"/>
    <col min="1025" max="1025" width="31.5" style="181" customWidth="1"/>
    <col min="1026" max="1027" width="12.625" style="181" customWidth="1"/>
    <col min="1028" max="1028" width="20.5" style="181" customWidth="1"/>
    <col min="1029" max="1029" width="15.375" style="181" customWidth="1"/>
    <col min="1030" max="1030" width="16.125" style="181" customWidth="1"/>
    <col min="1031" max="1031" width="17.125" style="181" customWidth="1"/>
    <col min="1032" max="1032" width="15.25" style="181" customWidth="1"/>
    <col min="1033" max="1033" width="15.625" style="181" customWidth="1"/>
    <col min="1034" max="1280" width="7.625" style="181"/>
    <col min="1281" max="1281" width="31.5" style="181" customWidth="1"/>
    <col min="1282" max="1283" width="12.625" style="181" customWidth="1"/>
    <col min="1284" max="1284" width="20.5" style="181" customWidth="1"/>
    <col min="1285" max="1285" width="15.375" style="181" customWidth="1"/>
    <col min="1286" max="1286" width="16.125" style="181" customWidth="1"/>
    <col min="1287" max="1287" width="17.125" style="181" customWidth="1"/>
    <col min="1288" max="1288" width="15.25" style="181" customWidth="1"/>
    <col min="1289" max="1289" width="15.625" style="181" customWidth="1"/>
    <col min="1290" max="1536" width="7.625" style="181"/>
    <col min="1537" max="1537" width="31.5" style="181" customWidth="1"/>
    <col min="1538" max="1539" width="12.625" style="181" customWidth="1"/>
    <col min="1540" max="1540" width="20.5" style="181" customWidth="1"/>
    <col min="1541" max="1541" width="15.375" style="181" customWidth="1"/>
    <col min="1542" max="1542" width="16.125" style="181" customWidth="1"/>
    <col min="1543" max="1543" width="17.125" style="181" customWidth="1"/>
    <col min="1544" max="1544" width="15.25" style="181" customWidth="1"/>
    <col min="1545" max="1545" width="15.625" style="181" customWidth="1"/>
    <col min="1546" max="1792" width="7.625" style="181"/>
    <col min="1793" max="1793" width="31.5" style="181" customWidth="1"/>
    <col min="1794" max="1795" width="12.625" style="181" customWidth="1"/>
    <col min="1796" max="1796" width="20.5" style="181" customWidth="1"/>
    <col min="1797" max="1797" width="15.375" style="181" customWidth="1"/>
    <col min="1798" max="1798" width="16.125" style="181" customWidth="1"/>
    <col min="1799" max="1799" width="17.125" style="181" customWidth="1"/>
    <col min="1800" max="1800" width="15.25" style="181" customWidth="1"/>
    <col min="1801" max="1801" width="15.625" style="181" customWidth="1"/>
    <col min="1802" max="2048" width="7.625" style="181"/>
    <col min="2049" max="2049" width="31.5" style="181" customWidth="1"/>
    <col min="2050" max="2051" width="12.625" style="181" customWidth="1"/>
    <col min="2052" max="2052" width="20.5" style="181" customWidth="1"/>
    <col min="2053" max="2053" width="15.375" style="181" customWidth="1"/>
    <col min="2054" max="2054" width="16.125" style="181" customWidth="1"/>
    <col min="2055" max="2055" width="17.125" style="181" customWidth="1"/>
    <col min="2056" max="2056" width="15.25" style="181" customWidth="1"/>
    <col min="2057" max="2057" width="15.625" style="181" customWidth="1"/>
    <col min="2058" max="2304" width="7.625" style="181"/>
    <col min="2305" max="2305" width="31.5" style="181" customWidth="1"/>
    <col min="2306" max="2307" width="12.625" style="181" customWidth="1"/>
    <col min="2308" max="2308" width="20.5" style="181" customWidth="1"/>
    <col min="2309" max="2309" width="15.375" style="181" customWidth="1"/>
    <col min="2310" max="2310" width="16.125" style="181" customWidth="1"/>
    <col min="2311" max="2311" width="17.125" style="181" customWidth="1"/>
    <col min="2312" max="2312" width="15.25" style="181" customWidth="1"/>
    <col min="2313" max="2313" width="15.625" style="181" customWidth="1"/>
    <col min="2314" max="2560" width="7.625" style="181"/>
    <col min="2561" max="2561" width="31.5" style="181" customWidth="1"/>
    <col min="2562" max="2563" width="12.625" style="181" customWidth="1"/>
    <col min="2564" max="2564" width="20.5" style="181" customWidth="1"/>
    <col min="2565" max="2565" width="15.375" style="181" customWidth="1"/>
    <col min="2566" max="2566" width="16.125" style="181" customWidth="1"/>
    <col min="2567" max="2567" width="17.125" style="181" customWidth="1"/>
    <col min="2568" max="2568" width="15.25" style="181" customWidth="1"/>
    <col min="2569" max="2569" width="15.625" style="181" customWidth="1"/>
    <col min="2570" max="2816" width="7.625" style="181"/>
    <col min="2817" max="2817" width="31.5" style="181" customWidth="1"/>
    <col min="2818" max="2819" width="12.625" style="181" customWidth="1"/>
    <col min="2820" max="2820" width="20.5" style="181" customWidth="1"/>
    <col min="2821" max="2821" width="15.375" style="181" customWidth="1"/>
    <col min="2822" max="2822" width="16.125" style="181" customWidth="1"/>
    <col min="2823" max="2823" width="17.125" style="181" customWidth="1"/>
    <col min="2824" max="2824" width="15.25" style="181" customWidth="1"/>
    <col min="2825" max="2825" width="15.625" style="181" customWidth="1"/>
    <col min="2826" max="3072" width="7.625" style="181"/>
    <col min="3073" max="3073" width="31.5" style="181" customWidth="1"/>
    <col min="3074" max="3075" width="12.625" style="181" customWidth="1"/>
    <col min="3076" max="3076" width="20.5" style="181" customWidth="1"/>
    <col min="3077" max="3077" width="15.375" style="181" customWidth="1"/>
    <col min="3078" max="3078" width="16.125" style="181" customWidth="1"/>
    <col min="3079" max="3079" width="17.125" style="181" customWidth="1"/>
    <col min="3080" max="3080" width="15.25" style="181" customWidth="1"/>
    <col min="3081" max="3081" width="15.625" style="181" customWidth="1"/>
    <col min="3082" max="3328" width="7.625" style="181"/>
    <col min="3329" max="3329" width="31.5" style="181" customWidth="1"/>
    <col min="3330" max="3331" width="12.625" style="181" customWidth="1"/>
    <col min="3332" max="3332" width="20.5" style="181" customWidth="1"/>
    <col min="3333" max="3333" width="15.375" style="181" customWidth="1"/>
    <col min="3334" max="3334" width="16.125" style="181" customWidth="1"/>
    <col min="3335" max="3335" width="17.125" style="181" customWidth="1"/>
    <col min="3336" max="3336" width="15.25" style="181" customWidth="1"/>
    <col min="3337" max="3337" width="15.625" style="181" customWidth="1"/>
    <col min="3338" max="3584" width="7.625" style="181"/>
    <col min="3585" max="3585" width="31.5" style="181" customWidth="1"/>
    <col min="3586" max="3587" width="12.625" style="181" customWidth="1"/>
    <col min="3588" max="3588" width="20.5" style="181" customWidth="1"/>
    <col min="3589" max="3589" width="15.375" style="181" customWidth="1"/>
    <col min="3590" max="3590" width="16.125" style="181" customWidth="1"/>
    <col min="3591" max="3591" width="17.125" style="181" customWidth="1"/>
    <col min="3592" max="3592" width="15.25" style="181" customWidth="1"/>
    <col min="3593" max="3593" width="15.625" style="181" customWidth="1"/>
    <col min="3594" max="3840" width="7.625" style="181"/>
    <col min="3841" max="3841" width="31.5" style="181" customWidth="1"/>
    <col min="3842" max="3843" width="12.625" style="181" customWidth="1"/>
    <col min="3844" max="3844" width="20.5" style="181" customWidth="1"/>
    <col min="3845" max="3845" width="15.375" style="181" customWidth="1"/>
    <col min="3846" max="3846" width="16.125" style="181" customWidth="1"/>
    <col min="3847" max="3847" width="17.125" style="181" customWidth="1"/>
    <col min="3848" max="3848" width="15.25" style="181" customWidth="1"/>
    <col min="3849" max="3849" width="15.625" style="181" customWidth="1"/>
    <col min="3850" max="4096" width="7.625" style="181"/>
    <col min="4097" max="4097" width="31.5" style="181" customWidth="1"/>
    <col min="4098" max="4099" width="12.625" style="181" customWidth="1"/>
    <col min="4100" max="4100" width="20.5" style="181" customWidth="1"/>
    <col min="4101" max="4101" width="15.375" style="181" customWidth="1"/>
    <col min="4102" max="4102" width="16.125" style="181" customWidth="1"/>
    <col min="4103" max="4103" width="17.125" style="181" customWidth="1"/>
    <col min="4104" max="4104" width="15.25" style="181" customWidth="1"/>
    <col min="4105" max="4105" width="15.625" style="181" customWidth="1"/>
    <col min="4106" max="4352" width="7.625" style="181"/>
    <col min="4353" max="4353" width="31.5" style="181" customWidth="1"/>
    <col min="4354" max="4355" width="12.625" style="181" customWidth="1"/>
    <col min="4356" max="4356" width="20.5" style="181" customWidth="1"/>
    <col min="4357" max="4357" width="15.375" style="181" customWidth="1"/>
    <col min="4358" max="4358" width="16.125" style="181" customWidth="1"/>
    <col min="4359" max="4359" width="17.125" style="181" customWidth="1"/>
    <col min="4360" max="4360" width="15.25" style="181" customWidth="1"/>
    <col min="4361" max="4361" width="15.625" style="181" customWidth="1"/>
    <col min="4362" max="4608" width="7.625" style="181"/>
    <col min="4609" max="4609" width="31.5" style="181" customWidth="1"/>
    <col min="4610" max="4611" width="12.625" style="181" customWidth="1"/>
    <col min="4612" max="4612" width="20.5" style="181" customWidth="1"/>
    <col min="4613" max="4613" width="15.375" style="181" customWidth="1"/>
    <col min="4614" max="4614" width="16.125" style="181" customWidth="1"/>
    <col min="4615" max="4615" width="17.125" style="181" customWidth="1"/>
    <col min="4616" max="4616" width="15.25" style="181" customWidth="1"/>
    <col min="4617" max="4617" width="15.625" style="181" customWidth="1"/>
    <col min="4618" max="4864" width="7.625" style="181"/>
    <col min="4865" max="4865" width="31.5" style="181" customWidth="1"/>
    <col min="4866" max="4867" width="12.625" style="181" customWidth="1"/>
    <col min="4868" max="4868" width="20.5" style="181" customWidth="1"/>
    <col min="4869" max="4869" width="15.375" style="181" customWidth="1"/>
    <col min="4870" max="4870" width="16.125" style="181" customWidth="1"/>
    <col min="4871" max="4871" width="17.125" style="181" customWidth="1"/>
    <col min="4872" max="4872" width="15.25" style="181" customWidth="1"/>
    <col min="4873" max="4873" width="15.625" style="181" customWidth="1"/>
    <col min="4874" max="5120" width="7.625" style="181"/>
    <col min="5121" max="5121" width="31.5" style="181" customWidth="1"/>
    <col min="5122" max="5123" width="12.625" style="181" customWidth="1"/>
    <col min="5124" max="5124" width="20.5" style="181" customWidth="1"/>
    <col min="5125" max="5125" width="15.375" style="181" customWidth="1"/>
    <col min="5126" max="5126" width="16.125" style="181" customWidth="1"/>
    <col min="5127" max="5127" width="17.125" style="181" customWidth="1"/>
    <col min="5128" max="5128" width="15.25" style="181" customWidth="1"/>
    <col min="5129" max="5129" width="15.625" style="181" customWidth="1"/>
    <col min="5130" max="5376" width="7.625" style="181"/>
    <col min="5377" max="5377" width="31.5" style="181" customWidth="1"/>
    <col min="5378" max="5379" width="12.625" style="181" customWidth="1"/>
    <col min="5380" max="5380" width="20.5" style="181" customWidth="1"/>
    <col min="5381" max="5381" width="15.375" style="181" customWidth="1"/>
    <col min="5382" max="5382" width="16.125" style="181" customWidth="1"/>
    <col min="5383" max="5383" width="17.125" style="181" customWidth="1"/>
    <col min="5384" max="5384" width="15.25" style="181" customWidth="1"/>
    <col min="5385" max="5385" width="15.625" style="181" customWidth="1"/>
    <col min="5386" max="5632" width="7.625" style="181"/>
    <col min="5633" max="5633" width="31.5" style="181" customWidth="1"/>
    <col min="5634" max="5635" width="12.625" style="181" customWidth="1"/>
    <col min="5636" max="5636" width="20.5" style="181" customWidth="1"/>
    <col min="5637" max="5637" width="15.375" style="181" customWidth="1"/>
    <col min="5638" max="5638" width="16.125" style="181" customWidth="1"/>
    <col min="5639" max="5639" width="17.125" style="181" customWidth="1"/>
    <col min="5640" max="5640" width="15.25" style="181" customWidth="1"/>
    <col min="5641" max="5641" width="15.625" style="181" customWidth="1"/>
    <col min="5642" max="5888" width="7.625" style="181"/>
    <col min="5889" max="5889" width="31.5" style="181" customWidth="1"/>
    <col min="5890" max="5891" width="12.625" style="181" customWidth="1"/>
    <col min="5892" max="5892" width="20.5" style="181" customWidth="1"/>
    <col min="5893" max="5893" width="15.375" style="181" customWidth="1"/>
    <col min="5894" max="5894" width="16.125" style="181" customWidth="1"/>
    <col min="5895" max="5895" width="17.125" style="181" customWidth="1"/>
    <col min="5896" max="5896" width="15.25" style="181" customWidth="1"/>
    <col min="5897" max="5897" width="15.625" style="181" customWidth="1"/>
    <col min="5898" max="6144" width="7.625" style="181"/>
    <col min="6145" max="6145" width="31.5" style="181" customWidth="1"/>
    <col min="6146" max="6147" width="12.625" style="181" customWidth="1"/>
    <col min="6148" max="6148" width="20.5" style="181" customWidth="1"/>
    <col min="6149" max="6149" width="15.375" style="181" customWidth="1"/>
    <col min="6150" max="6150" width="16.125" style="181" customWidth="1"/>
    <col min="6151" max="6151" width="17.125" style="181" customWidth="1"/>
    <col min="6152" max="6152" width="15.25" style="181" customWidth="1"/>
    <col min="6153" max="6153" width="15.625" style="181" customWidth="1"/>
    <col min="6154" max="6400" width="7.625" style="181"/>
    <col min="6401" max="6401" width="31.5" style="181" customWidth="1"/>
    <col min="6402" max="6403" width="12.625" style="181" customWidth="1"/>
    <col min="6404" max="6404" width="20.5" style="181" customWidth="1"/>
    <col min="6405" max="6405" width="15.375" style="181" customWidth="1"/>
    <col min="6406" max="6406" width="16.125" style="181" customWidth="1"/>
    <col min="6407" max="6407" width="17.125" style="181" customWidth="1"/>
    <col min="6408" max="6408" width="15.25" style="181" customWidth="1"/>
    <col min="6409" max="6409" width="15.625" style="181" customWidth="1"/>
    <col min="6410" max="6656" width="7.625" style="181"/>
    <col min="6657" max="6657" width="31.5" style="181" customWidth="1"/>
    <col min="6658" max="6659" width="12.625" style="181" customWidth="1"/>
    <col min="6660" max="6660" width="20.5" style="181" customWidth="1"/>
    <col min="6661" max="6661" width="15.375" style="181" customWidth="1"/>
    <col min="6662" max="6662" width="16.125" style="181" customWidth="1"/>
    <col min="6663" max="6663" width="17.125" style="181" customWidth="1"/>
    <col min="6664" max="6664" width="15.25" style="181" customWidth="1"/>
    <col min="6665" max="6665" width="15.625" style="181" customWidth="1"/>
    <col min="6666" max="6912" width="7.625" style="181"/>
    <col min="6913" max="6913" width="31.5" style="181" customWidth="1"/>
    <col min="6914" max="6915" width="12.625" style="181" customWidth="1"/>
    <col min="6916" max="6916" width="20.5" style="181" customWidth="1"/>
    <col min="6917" max="6917" width="15.375" style="181" customWidth="1"/>
    <col min="6918" max="6918" width="16.125" style="181" customWidth="1"/>
    <col min="6919" max="6919" width="17.125" style="181" customWidth="1"/>
    <col min="6920" max="6920" width="15.25" style="181" customWidth="1"/>
    <col min="6921" max="6921" width="15.625" style="181" customWidth="1"/>
    <col min="6922" max="7168" width="7.625" style="181"/>
    <col min="7169" max="7169" width="31.5" style="181" customWidth="1"/>
    <col min="7170" max="7171" width="12.625" style="181" customWidth="1"/>
    <col min="7172" max="7172" width="20.5" style="181" customWidth="1"/>
    <col min="7173" max="7173" width="15.375" style="181" customWidth="1"/>
    <col min="7174" max="7174" width="16.125" style="181" customWidth="1"/>
    <col min="7175" max="7175" width="17.125" style="181" customWidth="1"/>
    <col min="7176" max="7176" width="15.25" style="181" customWidth="1"/>
    <col min="7177" max="7177" width="15.625" style="181" customWidth="1"/>
    <col min="7178" max="7424" width="7.625" style="181"/>
    <col min="7425" max="7425" width="31.5" style="181" customWidth="1"/>
    <col min="7426" max="7427" width="12.625" style="181" customWidth="1"/>
    <col min="7428" max="7428" width="20.5" style="181" customWidth="1"/>
    <col min="7429" max="7429" width="15.375" style="181" customWidth="1"/>
    <col min="7430" max="7430" width="16.125" style="181" customWidth="1"/>
    <col min="7431" max="7431" width="17.125" style="181" customWidth="1"/>
    <col min="7432" max="7432" width="15.25" style="181" customWidth="1"/>
    <col min="7433" max="7433" width="15.625" style="181" customWidth="1"/>
    <col min="7434" max="7680" width="7.625" style="181"/>
    <col min="7681" max="7681" width="31.5" style="181" customWidth="1"/>
    <col min="7682" max="7683" width="12.625" style="181" customWidth="1"/>
    <col min="7684" max="7684" width="20.5" style="181" customWidth="1"/>
    <col min="7685" max="7685" width="15.375" style="181" customWidth="1"/>
    <col min="7686" max="7686" width="16.125" style="181" customWidth="1"/>
    <col min="7687" max="7687" width="17.125" style="181" customWidth="1"/>
    <col min="7688" max="7688" width="15.25" style="181" customWidth="1"/>
    <col min="7689" max="7689" width="15.625" style="181" customWidth="1"/>
    <col min="7690" max="7936" width="7.625" style="181"/>
    <col min="7937" max="7937" width="31.5" style="181" customWidth="1"/>
    <col min="7938" max="7939" width="12.625" style="181" customWidth="1"/>
    <col min="7940" max="7940" width="20.5" style="181" customWidth="1"/>
    <col min="7941" max="7941" width="15.375" style="181" customWidth="1"/>
    <col min="7942" max="7942" width="16.125" style="181" customWidth="1"/>
    <col min="7943" max="7943" width="17.125" style="181" customWidth="1"/>
    <col min="7944" max="7944" width="15.25" style="181" customWidth="1"/>
    <col min="7945" max="7945" width="15.625" style="181" customWidth="1"/>
    <col min="7946" max="8192" width="7.625" style="181"/>
    <col min="8193" max="8193" width="31.5" style="181" customWidth="1"/>
    <col min="8194" max="8195" width="12.625" style="181" customWidth="1"/>
    <col min="8196" max="8196" width="20.5" style="181" customWidth="1"/>
    <col min="8197" max="8197" width="15.375" style="181" customWidth="1"/>
    <col min="8198" max="8198" width="16.125" style="181" customWidth="1"/>
    <col min="8199" max="8199" width="17.125" style="181" customWidth="1"/>
    <col min="8200" max="8200" width="15.25" style="181" customWidth="1"/>
    <col min="8201" max="8201" width="15.625" style="181" customWidth="1"/>
    <col min="8202" max="8448" width="7.625" style="181"/>
    <col min="8449" max="8449" width="31.5" style="181" customWidth="1"/>
    <col min="8450" max="8451" width="12.625" style="181" customWidth="1"/>
    <col min="8452" max="8452" width="20.5" style="181" customWidth="1"/>
    <col min="8453" max="8453" width="15.375" style="181" customWidth="1"/>
    <col min="8454" max="8454" width="16.125" style="181" customWidth="1"/>
    <col min="8455" max="8455" width="17.125" style="181" customWidth="1"/>
    <col min="8456" max="8456" width="15.25" style="181" customWidth="1"/>
    <col min="8457" max="8457" width="15.625" style="181" customWidth="1"/>
    <col min="8458" max="8704" width="7.625" style="181"/>
    <col min="8705" max="8705" width="31.5" style="181" customWidth="1"/>
    <col min="8706" max="8707" width="12.625" style="181" customWidth="1"/>
    <col min="8708" max="8708" width="20.5" style="181" customWidth="1"/>
    <col min="8709" max="8709" width="15.375" style="181" customWidth="1"/>
    <col min="8710" max="8710" width="16.125" style="181" customWidth="1"/>
    <col min="8711" max="8711" width="17.125" style="181" customWidth="1"/>
    <col min="8712" max="8712" width="15.25" style="181" customWidth="1"/>
    <col min="8713" max="8713" width="15.625" style="181" customWidth="1"/>
    <col min="8714" max="8960" width="7.625" style="181"/>
    <col min="8961" max="8961" width="31.5" style="181" customWidth="1"/>
    <col min="8962" max="8963" width="12.625" style="181" customWidth="1"/>
    <col min="8964" max="8964" width="20.5" style="181" customWidth="1"/>
    <col min="8965" max="8965" width="15.375" style="181" customWidth="1"/>
    <col min="8966" max="8966" width="16.125" style="181" customWidth="1"/>
    <col min="8967" max="8967" width="17.125" style="181" customWidth="1"/>
    <col min="8968" max="8968" width="15.25" style="181" customWidth="1"/>
    <col min="8969" max="8969" width="15.625" style="181" customWidth="1"/>
    <col min="8970" max="9216" width="7.625" style="181"/>
    <col min="9217" max="9217" width="31.5" style="181" customWidth="1"/>
    <col min="9218" max="9219" width="12.625" style="181" customWidth="1"/>
    <col min="9220" max="9220" width="20.5" style="181" customWidth="1"/>
    <col min="9221" max="9221" width="15.375" style="181" customWidth="1"/>
    <col min="9222" max="9222" width="16.125" style="181" customWidth="1"/>
    <col min="9223" max="9223" width="17.125" style="181" customWidth="1"/>
    <col min="9224" max="9224" width="15.25" style="181" customWidth="1"/>
    <col min="9225" max="9225" width="15.625" style="181" customWidth="1"/>
    <col min="9226" max="9472" width="7.625" style="181"/>
    <col min="9473" max="9473" width="31.5" style="181" customWidth="1"/>
    <col min="9474" max="9475" width="12.625" style="181" customWidth="1"/>
    <col min="9476" max="9476" width="20.5" style="181" customWidth="1"/>
    <col min="9477" max="9477" width="15.375" style="181" customWidth="1"/>
    <col min="9478" max="9478" width="16.125" style="181" customWidth="1"/>
    <col min="9479" max="9479" width="17.125" style="181" customWidth="1"/>
    <col min="9480" max="9480" width="15.25" style="181" customWidth="1"/>
    <col min="9481" max="9481" width="15.625" style="181" customWidth="1"/>
    <col min="9482" max="9728" width="7.625" style="181"/>
    <col min="9729" max="9729" width="31.5" style="181" customWidth="1"/>
    <col min="9730" max="9731" width="12.625" style="181" customWidth="1"/>
    <col min="9732" max="9732" width="20.5" style="181" customWidth="1"/>
    <col min="9733" max="9733" width="15.375" style="181" customWidth="1"/>
    <col min="9734" max="9734" width="16.125" style="181" customWidth="1"/>
    <col min="9735" max="9735" width="17.125" style="181" customWidth="1"/>
    <col min="9736" max="9736" width="15.25" style="181" customWidth="1"/>
    <col min="9737" max="9737" width="15.625" style="181" customWidth="1"/>
    <col min="9738" max="9984" width="7.625" style="181"/>
    <col min="9985" max="9985" width="31.5" style="181" customWidth="1"/>
    <col min="9986" max="9987" width="12.625" style="181" customWidth="1"/>
    <col min="9988" max="9988" width="20.5" style="181" customWidth="1"/>
    <col min="9989" max="9989" width="15.375" style="181" customWidth="1"/>
    <col min="9990" max="9990" width="16.125" style="181" customWidth="1"/>
    <col min="9991" max="9991" width="17.125" style="181" customWidth="1"/>
    <col min="9992" max="9992" width="15.25" style="181" customWidth="1"/>
    <col min="9993" max="9993" width="15.625" style="181" customWidth="1"/>
    <col min="9994" max="10240" width="7.625" style="181"/>
    <col min="10241" max="10241" width="31.5" style="181" customWidth="1"/>
    <col min="10242" max="10243" width="12.625" style="181" customWidth="1"/>
    <col min="10244" max="10244" width="20.5" style="181" customWidth="1"/>
    <col min="10245" max="10245" width="15.375" style="181" customWidth="1"/>
    <col min="10246" max="10246" width="16.125" style="181" customWidth="1"/>
    <col min="10247" max="10247" width="17.125" style="181" customWidth="1"/>
    <col min="10248" max="10248" width="15.25" style="181" customWidth="1"/>
    <col min="10249" max="10249" width="15.625" style="181" customWidth="1"/>
    <col min="10250" max="10496" width="7.625" style="181"/>
    <col min="10497" max="10497" width="31.5" style="181" customWidth="1"/>
    <col min="10498" max="10499" width="12.625" style="181" customWidth="1"/>
    <col min="10500" max="10500" width="20.5" style="181" customWidth="1"/>
    <col min="10501" max="10501" width="15.375" style="181" customWidth="1"/>
    <col min="10502" max="10502" width="16.125" style="181" customWidth="1"/>
    <col min="10503" max="10503" width="17.125" style="181" customWidth="1"/>
    <col min="10504" max="10504" width="15.25" style="181" customWidth="1"/>
    <col min="10505" max="10505" width="15.625" style="181" customWidth="1"/>
    <col min="10506" max="10752" width="7.625" style="181"/>
    <col min="10753" max="10753" width="31.5" style="181" customWidth="1"/>
    <col min="10754" max="10755" width="12.625" style="181" customWidth="1"/>
    <col min="10756" max="10756" width="20.5" style="181" customWidth="1"/>
    <col min="10757" max="10757" width="15.375" style="181" customWidth="1"/>
    <col min="10758" max="10758" width="16.125" style="181" customWidth="1"/>
    <col min="10759" max="10759" width="17.125" style="181" customWidth="1"/>
    <col min="10760" max="10760" width="15.25" style="181" customWidth="1"/>
    <col min="10761" max="10761" width="15.625" style="181" customWidth="1"/>
    <col min="10762" max="11008" width="7.625" style="181"/>
    <col min="11009" max="11009" width="31.5" style="181" customWidth="1"/>
    <col min="11010" max="11011" width="12.625" style="181" customWidth="1"/>
    <col min="11012" max="11012" width="20.5" style="181" customWidth="1"/>
    <col min="11013" max="11013" width="15.375" style="181" customWidth="1"/>
    <col min="11014" max="11014" width="16.125" style="181" customWidth="1"/>
    <col min="11015" max="11015" width="17.125" style="181" customWidth="1"/>
    <col min="11016" max="11016" width="15.25" style="181" customWidth="1"/>
    <col min="11017" max="11017" width="15.625" style="181" customWidth="1"/>
    <col min="11018" max="11264" width="7.625" style="181"/>
    <col min="11265" max="11265" width="31.5" style="181" customWidth="1"/>
    <col min="11266" max="11267" width="12.625" style="181" customWidth="1"/>
    <col min="11268" max="11268" width="20.5" style="181" customWidth="1"/>
    <col min="11269" max="11269" width="15.375" style="181" customWidth="1"/>
    <col min="11270" max="11270" width="16.125" style="181" customWidth="1"/>
    <col min="11271" max="11271" width="17.125" style="181" customWidth="1"/>
    <col min="11272" max="11272" width="15.25" style="181" customWidth="1"/>
    <col min="11273" max="11273" width="15.625" style="181" customWidth="1"/>
    <col min="11274" max="11520" width="7.625" style="181"/>
    <col min="11521" max="11521" width="31.5" style="181" customWidth="1"/>
    <col min="11522" max="11523" width="12.625" style="181" customWidth="1"/>
    <col min="11524" max="11524" width="20.5" style="181" customWidth="1"/>
    <col min="11525" max="11525" width="15.375" style="181" customWidth="1"/>
    <col min="11526" max="11526" width="16.125" style="181" customWidth="1"/>
    <col min="11527" max="11527" width="17.125" style="181" customWidth="1"/>
    <col min="11528" max="11528" width="15.25" style="181" customWidth="1"/>
    <col min="11529" max="11529" width="15.625" style="181" customWidth="1"/>
    <col min="11530" max="11776" width="7.625" style="181"/>
    <col min="11777" max="11777" width="31.5" style="181" customWidth="1"/>
    <col min="11778" max="11779" width="12.625" style="181" customWidth="1"/>
    <col min="11780" max="11780" width="20.5" style="181" customWidth="1"/>
    <col min="11781" max="11781" width="15.375" style="181" customWidth="1"/>
    <col min="11782" max="11782" width="16.125" style="181" customWidth="1"/>
    <col min="11783" max="11783" width="17.125" style="181" customWidth="1"/>
    <col min="11784" max="11784" width="15.25" style="181" customWidth="1"/>
    <col min="11785" max="11785" width="15.625" style="181" customWidth="1"/>
    <col min="11786" max="12032" width="7.625" style="181"/>
    <col min="12033" max="12033" width="31.5" style="181" customWidth="1"/>
    <col min="12034" max="12035" width="12.625" style="181" customWidth="1"/>
    <col min="12036" max="12036" width="20.5" style="181" customWidth="1"/>
    <col min="12037" max="12037" width="15.375" style="181" customWidth="1"/>
    <col min="12038" max="12038" width="16.125" style="181" customWidth="1"/>
    <col min="12039" max="12039" width="17.125" style="181" customWidth="1"/>
    <col min="12040" max="12040" width="15.25" style="181" customWidth="1"/>
    <col min="12041" max="12041" width="15.625" style="181" customWidth="1"/>
    <col min="12042" max="12288" width="7.625" style="181"/>
    <col min="12289" max="12289" width="31.5" style="181" customWidth="1"/>
    <col min="12290" max="12291" width="12.625" style="181" customWidth="1"/>
    <col min="12292" max="12292" width="20.5" style="181" customWidth="1"/>
    <col min="12293" max="12293" width="15.375" style="181" customWidth="1"/>
    <col min="12294" max="12294" width="16.125" style="181" customWidth="1"/>
    <col min="12295" max="12295" width="17.125" style="181" customWidth="1"/>
    <col min="12296" max="12296" width="15.25" style="181" customWidth="1"/>
    <col min="12297" max="12297" width="15.625" style="181" customWidth="1"/>
    <col min="12298" max="12544" width="7.625" style="181"/>
    <col min="12545" max="12545" width="31.5" style="181" customWidth="1"/>
    <col min="12546" max="12547" width="12.625" style="181" customWidth="1"/>
    <col min="12548" max="12548" width="20.5" style="181" customWidth="1"/>
    <col min="12549" max="12549" width="15.375" style="181" customWidth="1"/>
    <col min="12550" max="12550" width="16.125" style="181" customWidth="1"/>
    <col min="12551" max="12551" width="17.125" style="181" customWidth="1"/>
    <col min="12552" max="12552" width="15.25" style="181" customWidth="1"/>
    <col min="12553" max="12553" width="15.625" style="181" customWidth="1"/>
    <col min="12554" max="12800" width="7.625" style="181"/>
    <col min="12801" max="12801" width="31.5" style="181" customWidth="1"/>
    <col min="12802" max="12803" width="12.625" style="181" customWidth="1"/>
    <col min="12804" max="12804" width="20.5" style="181" customWidth="1"/>
    <col min="12805" max="12805" width="15.375" style="181" customWidth="1"/>
    <col min="12806" max="12806" width="16.125" style="181" customWidth="1"/>
    <col min="12807" max="12807" width="17.125" style="181" customWidth="1"/>
    <col min="12808" max="12808" width="15.25" style="181" customWidth="1"/>
    <col min="12809" max="12809" width="15.625" style="181" customWidth="1"/>
    <col min="12810" max="13056" width="7.625" style="181"/>
    <col min="13057" max="13057" width="31.5" style="181" customWidth="1"/>
    <col min="13058" max="13059" width="12.625" style="181" customWidth="1"/>
    <col min="13060" max="13060" width="20.5" style="181" customWidth="1"/>
    <col min="13061" max="13061" width="15.375" style="181" customWidth="1"/>
    <col min="13062" max="13062" width="16.125" style="181" customWidth="1"/>
    <col min="13063" max="13063" width="17.125" style="181" customWidth="1"/>
    <col min="13064" max="13064" width="15.25" style="181" customWidth="1"/>
    <col min="13065" max="13065" width="15.625" style="181" customWidth="1"/>
    <col min="13066" max="13312" width="7.625" style="181"/>
    <col min="13313" max="13313" width="31.5" style="181" customWidth="1"/>
    <col min="13314" max="13315" width="12.625" style="181" customWidth="1"/>
    <col min="13316" max="13316" width="20.5" style="181" customWidth="1"/>
    <col min="13317" max="13317" width="15.375" style="181" customWidth="1"/>
    <col min="13318" max="13318" width="16.125" style="181" customWidth="1"/>
    <col min="13319" max="13319" width="17.125" style="181" customWidth="1"/>
    <col min="13320" max="13320" width="15.25" style="181" customWidth="1"/>
    <col min="13321" max="13321" width="15.625" style="181" customWidth="1"/>
    <col min="13322" max="13568" width="7.625" style="181"/>
    <col min="13569" max="13569" width="31.5" style="181" customWidth="1"/>
    <col min="13570" max="13571" width="12.625" style="181" customWidth="1"/>
    <col min="13572" max="13572" width="20.5" style="181" customWidth="1"/>
    <col min="13573" max="13573" width="15.375" style="181" customWidth="1"/>
    <col min="13574" max="13574" width="16.125" style="181" customWidth="1"/>
    <col min="13575" max="13575" width="17.125" style="181" customWidth="1"/>
    <col min="13576" max="13576" width="15.25" style="181" customWidth="1"/>
    <col min="13577" max="13577" width="15.625" style="181" customWidth="1"/>
    <col min="13578" max="13824" width="7.625" style="181"/>
    <col min="13825" max="13825" width="31.5" style="181" customWidth="1"/>
    <col min="13826" max="13827" width="12.625" style="181" customWidth="1"/>
    <col min="13828" max="13828" width="20.5" style="181" customWidth="1"/>
    <col min="13829" max="13829" width="15.375" style="181" customWidth="1"/>
    <col min="13830" max="13830" width="16.125" style="181" customWidth="1"/>
    <col min="13831" max="13831" width="17.125" style="181" customWidth="1"/>
    <col min="13832" max="13832" width="15.25" style="181" customWidth="1"/>
    <col min="13833" max="13833" width="15.625" style="181" customWidth="1"/>
    <col min="13834" max="14080" width="7.625" style="181"/>
    <col min="14081" max="14081" width="31.5" style="181" customWidth="1"/>
    <col min="14082" max="14083" width="12.625" style="181" customWidth="1"/>
    <col min="14084" max="14084" width="20.5" style="181" customWidth="1"/>
    <col min="14085" max="14085" width="15.375" style="181" customWidth="1"/>
    <col min="14086" max="14086" width="16.125" style="181" customWidth="1"/>
    <col min="14087" max="14087" width="17.125" style="181" customWidth="1"/>
    <col min="14088" max="14088" width="15.25" style="181" customWidth="1"/>
    <col min="14089" max="14089" width="15.625" style="181" customWidth="1"/>
    <col min="14090" max="14336" width="7.625" style="181"/>
    <col min="14337" max="14337" width="31.5" style="181" customWidth="1"/>
    <col min="14338" max="14339" width="12.625" style="181" customWidth="1"/>
    <col min="14340" max="14340" width="20.5" style="181" customWidth="1"/>
    <col min="14341" max="14341" width="15.375" style="181" customWidth="1"/>
    <col min="14342" max="14342" width="16.125" style="181" customWidth="1"/>
    <col min="14343" max="14343" width="17.125" style="181" customWidth="1"/>
    <col min="14344" max="14344" width="15.25" style="181" customWidth="1"/>
    <col min="14345" max="14345" width="15.625" style="181" customWidth="1"/>
    <col min="14346" max="14592" width="7.625" style="181"/>
    <col min="14593" max="14593" width="31.5" style="181" customWidth="1"/>
    <col min="14594" max="14595" width="12.625" style="181" customWidth="1"/>
    <col min="14596" max="14596" width="20.5" style="181" customWidth="1"/>
    <col min="14597" max="14597" width="15.375" style="181" customWidth="1"/>
    <col min="14598" max="14598" width="16.125" style="181" customWidth="1"/>
    <col min="14599" max="14599" width="17.125" style="181" customWidth="1"/>
    <col min="14600" max="14600" width="15.25" style="181" customWidth="1"/>
    <col min="14601" max="14601" width="15.625" style="181" customWidth="1"/>
    <col min="14602" max="14848" width="7.625" style="181"/>
    <col min="14849" max="14849" width="31.5" style="181" customWidth="1"/>
    <col min="14850" max="14851" width="12.625" style="181" customWidth="1"/>
    <col min="14852" max="14852" width="20.5" style="181" customWidth="1"/>
    <col min="14853" max="14853" width="15.375" style="181" customWidth="1"/>
    <col min="14854" max="14854" width="16.125" style="181" customWidth="1"/>
    <col min="14855" max="14855" width="17.125" style="181" customWidth="1"/>
    <col min="14856" max="14856" width="15.25" style="181" customWidth="1"/>
    <col min="14857" max="14857" width="15.625" style="181" customWidth="1"/>
    <col min="14858" max="15104" width="7.625" style="181"/>
    <col min="15105" max="15105" width="31.5" style="181" customWidth="1"/>
    <col min="15106" max="15107" width="12.625" style="181" customWidth="1"/>
    <col min="15108" max="15108" width="20.5" style="181" customWidth="1"/>
    <col min="15109" max="15109" width="15.375" style="181" customWidth="1"/>
    <col min="15110" max="15110" width="16.125" style="181" customWidth="1"/>
    <col min="15111" max="15111" width="17.125" style="181" customWidth="1"/>
    <col min="15112" max="15112" width="15.25" style="181" customWidth="1"/>
    <col min="15113" max="15113" width="15.625" style="181" customWidth="1"/>
    <col min="15114" max="15360" width="7.625" style="181"/>
    <col min="15361" max="15361" width="31.5" style="181" customWidth="1"/>
    <col min="15362" max="15363" width="12.625" style="181" customWidth="1"/>
    <col min="15364" max="15364" width="20.5" style="181" customWidth="1"/>
    <col min="15365" max="15365" width="15.375" style="181" customWidth="1"/>
    <col min="15366" max="15366" width="16.125" style="181" customWidth="1"/>
    <col min="15367" max="15367" width="17.125" style="181" customWidth="1"/>
    <col min="15368" max="15368" width="15.25" style="181" customWidth="1"/>
    <col min="15369" max="15369" width="15.625" style="181" customWidth="1"/>
    <col min="15370" max="15616" width="7.625" style="181"/>
    <col min="15617" max="15617" width="31.5" style="181" customWidth="1"/>
    <col min="15618" max="15619" width="12.625" style="181" customWidth="1"/>
    <col min="15620" max="15620" width="20.5" style="181" customWidth="1"/>
    <col min="15621" max="15621" width="15.375" style="181" customWidth="1"/>
    <col min="15622" max="15622" width="16.125" style="181" customWidth="1"/>
    <col min="15623" max="15623" width="17.125" style="181" customWidth="1"/>
    <col min="15624" max="15624" width="15.25" style="181" customWidth="1"/>
    <col min="15625" max="15625" width="15.625" style="181" customWidth="1"/>
    <col min="15626" max="15872" width="7.625" style="181"/>
    <col min="15873" max="15873" width="31.5" style="181" customWidth="1"/>
    <col min="15874" max="15875" width="12.625" style="181" customWidth="1"/>
    <col min="15876" max="15876" width="20.5" style="181" customWidth="1"/>
    <col min="15877" max="15877" width="15.375" style="181" customWidth="1"/>
    <col min="15878" max="15878" width="16.125" style="181" customWidth="1"/>
    <col min="15879" max="15879" width="17.125" style="181" customWidth="1"/>
    <col min="15880" max="15880" width="15.25" style="181" customWidth="1"/>
    <col min="15881" max="15881" width="15.625" style="181" customWidth="1"/>
    <col min="15882" max="16128" width="7.625" style="181"/>
    <col min="16129" max="16129" width="31.5" style="181" customWidth="1"/>
    <col min="16130" max="16131" width="12.625" style="181" customWidth="1"/>
    <col min="16132" max="16132" width="20.5" style="181" customWidth="1"/>
    <col min="16133" max="16133" width="15.375" style="181" customWidth="1"/>
    <col min="16134" max="16134" width="16.125" style="181" customWidth="1"/>
    <col min="16135" max="16135" width="17.125" style="181" customWidth="1"/>
    <col min="16136" max="16136" width="15.25" style="181" customWidth="1"/>
    <col min="16137" max="16137" width="15.625" style="181" customWidth="1"/>
    <col min="16138" max="16384" width="7.625" style="181"/>
  </cols>
  <sheetData>
    <row r="1" spans="1:10" ht="17.100000000000001" customHeight="1" x14ac:dyDescent="0.25">
      <c r="A1" s="180"/>
      <c r="B1" s="180"/>
      <c r="C1" s="180"/>
      <c r="D1" s="180"/>
      <c r="E1" s="180"/>
      <c r="F1" s="180"/>
      <c r="G1" s="180"/>
      <c r="H1" s="180" t="s">
        <v>118</v>
      </c>
      <c r="I1" s="180"/>
      <c r="J1" s="447">
        <v>21</v>
      </c>
    </row>
    <row r="2" spans="1:10" ht="17.100000000000001" customHeight="1" x14ac:dyDescent="0.25">
      <c r="A2" s="180"/>
      <c r="B2" s="180"/>
      <c r="C2" s="180"/>
      <c r="D2" s="180"/>
      <c r="E2" s="180"/>
      <c r="F2" s="182"/>
      <c r="H2" s="182" t="s">
        <v>645</v>
      </c>
      <c r="I2" s="183"/>
      <c r="J2" s="447"/>
    </row>
    <row r="3" spans="1:10" ht="39" customHeight="1" x14ac:dyDescent="0.25">
      <c r="A3" s="180"/>
      <c r="B3" s="180"/>
      <c r="C3" s="180"/>
      <c r="D3" s="180"/>
      <c r="E3" s="180"/>
      <c r="F3" s="182"/>
      <c r="G3" s="182"/>
      <c r="H3" s="182"/>
      <c r="I3" s="183"/>
      <c r="J3" s="447"/>
    </row>
    <row r="4" spans="1:10" ht="17.100000000000001" customHeight="1" x14ac:dyDescent="0.25">
      <c r="A4" s="449" t="s">
        <v>646</v>
      </c>
      <c r="B4" s="449"/>
      <c r="C4" s="449"/>
      <c r="D4" s="449"/>
      <c r="E4" s="449"/>
      <c r="F4" s="449"/>
      <c r="G4" s="449"/>
      <c r="H4" s="449"/>
      <c r="I4" s="449"/>
      <c r="J4" s="447"/>
    </row>
    <row r="5" spans="1:10" ht="63.75" customHeight="1" x14ac:dyDescent="0.2">
      <c r="A5" s="450" t="s">
        <v>647</v>
      </c>
      <c r="B5" s="451" t="s">
        <v>648</v>
      </c>
      <c r="C5" s="451" t="s">
        <v>649</v>
      </c>
      <c r="D5" s="451" t="s">
        <v>650</v>
      </c>
      <c r="E5" s="451" t="s">
        <v>651</v>
      </c>
      <c r="F5" s="451" t="s">
        <v>652</v>
      </c>
      <c r="G5" s="451"/>
      <c r="H5" s="451" t="s">
        <v>653</v>
      </c>
      <c r="I5" s="451"/>
      <c r="J5" s="447"/>
    </row>
    <row r="6" spans="1:10" ht="70.5" customHeight="1" x14ac:dyDescent="0.2">
      <c r="A6" s="450"/>
      <c r="B6" s="451"/>
      <c r="C6" s="451"/>
      <c r="D6" s="451"/>
      <c r="E6" s="451"/>
      <c r="F6" s="451"/>
      <c r="G6" s="451"/>
      <c r="H6" s="451"/>
      <c r="I6" s="451"/>
      <c r="J6" s="447"/>
    </row>
    <row r="7" spans="1:10" ht="66.75" customHeight="1" x14ac:dyDescent="0.2">
      <c r="A7" s="450"/>
      <c r="B7" s="451"/>
      <c r="C7" s="451"/>
      <c r="D7" s="451"/>
      <c r="E7" s="451"/>
      <c r="F7" s="184" t="s">
        <v>654</v>
      </c>
      <c r="G7" s="184" t="s">
        <v>655</v>
      </c>
      <c r="H7" s="184" t="s">
        <v>654</v>
      </c>
      <c r="I7" s="184" t="s">
        <v>655</v>
      </c>
      <c r="J7" s="447"/>
    </row>
    <row r="8" spans="1:10" ht="50.25" customHeight="1" x14ac:dyDescent="0.25">
      <c r="A8" s="185" t="s">
        <v>656</v>
      </c>
      <c r="B8" s="186"/>
      <c r="C8" s="186"/>
      <c r="D8" s="186"/>
      <c r="E8" s="186"/>
      <c r="F8" s="186"/>
      <c r="G8" s="186"/>
      <c r="H8" s="186"/>
      <c r="I8" s="186"/>
      <c r="J8" s="447"/>
    </row>
    <row r="9" spans="1:10" ht="17.100000000000001" customHeight="1" x14ac:dyDescent="0.25">
      <c r="A9" s="187" t="s">
        <v>657</v>
      </c>
      <c r="B9" s="186"/>
      <c r="C9" s="186"/>
      <c r="D9" s="186"/>
      <c r="E9" s="186"/>
      <c r="F9" s="186"/>
      <c r="G9" s="186"/>
      <c r="H9" s="186"/>
      <c r="I9" s="186"/>
      <c r="J9" s="447"/>
    </row>
    <row r="10" spans="1:10" ht="17.100000000000001" customHeight="1" x14ac:dyDescent="0.25">
      <c r="A10" s="186" t="s">
        <v>658</v>
      </c>
      <c r="B10" s="188">
        <v>84140</v>
      </c>
      <c r="C10" s="188">
        <v>104120</v>
      </c>
      <c r="D10" s="188">
        <v>44449</v>
      </c>
      <c r="E10" s="189">
        <v>112102</v>
      </c>
      <c r="F10" s="188">
        <f t="shared" ref="F10:F12" si="0">E10-B10</f>
        <v>27962</v>
      </c>
      <c r="G10" s="188">
        <f t="shared" ref="G10:G13" si="1">E10/B10*100</f>
        <v>133.23270739244117</v>
      </c>
      <c r="H10" s="188">
        <f t="shared" ref="H10:H13" si="2">E10-C10</f>
        <v>7982</v>
      </c>
      <c r="I10" s="188">
        <f t="shared" ref="I10:I13" si="3">E10/C10*100</f>
        <v>107.66615443718786</v>
      </c>
      <c r="J10" s="447"/>
    </row>
    <row r="11" spans="1:10" ht="17.100000000000001" customHeight="1" x14ac:dyDescent="0.25">
      <c r="A11" s="186" t="s">
        <v>659</v>
      </c>
      <c r="B11" s="188">
        <v>64832</v>
      </c>
      <c r="C11" s="188">
        <v>90410</v>
      </c>
      <c r="D11" s="188">
        <v>35579</v>
      </c>
      <c r="E11" s="189">
        <v>104830</v>
      </c>
      <c r="F11" s="188">
        <f t="shared" si="0"/>
        <v>39998</v>
      </c>
      <c r="G11" s="188">
        <f t="shared" si="1"/>
        <v>161.69484205330701</v>
      </c>
      <c r="H11" s="188">
        <f t="shared" si="2"/>
        <v>14420</v>
      </c>
      <c r="I11" s="188">
        <f t="shared" si="3"/>
        <v>115.94956310142683</v>
      </c>
      <c r="J11" s="447"/>
    </row>
    <row r="12" spans="1:10" ht="17.100000000000001" customHeight="1" x14ac:dyDescent="0.25">
      <c r="A12" s="186" t="s">
        <v>660</v>
      </c>
      <c r="B12" s="188">
        <v>9262</v>
      </c>
      <c r="C12" s="188">
        <v>12696</v>
      </c>
      <c r="D12" s="188">
        <v>4189</v>
      </c>
      <c r="E12" s="190">
        <v>8700</v>
      </c>
      <c r="F12" s="188">
        <f t="shared" si="0"/>
        <v>-562</v>
      </c>
      <c r="G12" s="188">
        <f t="shared" si="1"/>
        <v>93.932196069963297</v>
      </c>
      <c r="H12" s="188">
        <f t="shared" si="2"/>
        <v>-3996</v>
      </c>
      <c r="I12" s="188">
        <f t="shared" si="3"/>
        <v>68.525519848771268</v>
      </c>
      <c r="J12" s="447"/>
    </row>
    <row r="13" spans="1:10" ht="17.100000000000001" customHeight="1" x14ac:dyDescent="0.25">
      <c r="A13" s="191" t="s">
        <v>510</v>
      </c>
      <c r="B13" s="192">
        <f>B10+B11+B12</f>
        <v>158234</v>
      </c>
      <c r="C13" s="192">
        <f>C10+C11+C12</f>
        <v>207226</v>
      </c>
      <c r="D13" s="192">
        <f>D10+D11+D12</f>
        <v>84217</v>
      </c>
      <c r="E13" s="193">
        <f>E10+E11+E12</f>
        <v>225632</v>
      </c>
      <c r="F13" s="192">
        <f>F10+F11+F12</f>
        <v>67398</v>
      </c>
      <c r="G13" s="192">
        <f t="shared" si="1"/>
        <v>142.59387994994754</v>
      </c>
      <c r="H13" s="192">
        <f t="shared" si="2"/>
        <v>18406</v>
      </c>
      <c r="I13" s="192">
        <f t="shared" si="3"/>
        <v>108.88209008522097</v>
      </c>
      <c r="J13" s="447"/>
    </row>
    <row r="14" spans="1:10" ht="17.100000000000001" customHeight="1" x14ac:dyDescent="0.2">
      <c r="J14" s="448"/>
    </row>
    <row r="15" spans="1:10" ht="17.100000000000001" customHeight="1" x14ac:dyDescent="0.2">
      <c r="J15" s="448"/>
    </row>
    <row r="16" spans="1:10" ht="17.100000000000001" customHeight="1" x14ac:dyDescent="0.2">
      <c r="J16" s="448"/>
    </row>
    <row r="17" spans="10:10" ht="17.100000000000001" customHeight="1" x14ac:dyDescent="0.2">
      <c r="J17" s="448"/>
    </row>
    <row r="18" spans="10:10" ht="17.100000000000001" customHeight="1" x14ac:dyDescent="0.2">
      <c r="J18" s="448"/>
    </row>
    <row r="19" spans="10:10" ht="17.100000000000001" customHeight="1" x14ac:dyDescent="0.2">
      <c r="J19" s="448"/>
    </row>
    <row r="20" spans="10:10" ht="17.100000000000001" customHeight="1" x14ac:dyDescent="0.2">
      <c r="J20" s="448"/>
    </row>
    <row r="21" spans="10:10" ht="17.100000000000001" customHeight="1" x14ac:dyDescent="0.2">
      <c r="J21" s="448"/>
    </row>
    <row r="22" spans="10:10" ht="17.100000000000001" customHeight="1" x14ac:dyDescent="0.2">
      <c r="J22" s="448"/>
    </row>
    <row r="23" spans="10:10" ht="17.100000000000001" customHeight="1" x14ac:dyDescent="0.2">
      <c r="J23" s="448"/>
    </row>
  </sheetData>
  <sheetProtection selectLockedCells="1" selectUnlockedCells="1"/>
  <mergeCells count="9">
    <mergeCell ref="J1:J23"/>
    <mergeCell ref="A4:I4"/>
    <mergeCell ref="A5:A7"/>
    <mergeCell ref="B5:B7"/>
    <mergeCell ref="C5:C7"/>
    <mergeCell ref="D5:D7"/>
    <mergeCell ref="E5:E7"/>
    <mergeCell ref="F5:G6"/>
    <mergeCell ref="H5:I6"/>
  </mergeCells>
  <pageMargins left="0.78749999999999998" right="0.60069444444444442" top="1" bottom="1" header="0.51180555555555551" footer="0.51180555555555551"/>
  <pageSetup paperSize="9" scale="75" firstPageNumber="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2685</TotalTime>
  <Application>Microsoft Excel</Application>
  <DocSecurity>0</DocSecurity>
  <ScaleCrop>false</ScaleCrop>
  <HeadingPairs>
    <vt:vector size="4" baseType="variant">
      <vt:variant>
        <vt:lpstr>Листы</vt:lpstr>
      </vt:variant>
      <vt:variant>
        <vt:i4>15</vt:i4>
      </vt:variant>
      <vt:variant>
        <vt:lpstr>Именованные диапазоны</vt:lpstr>
      </vt:variant>
      <vt:variant>
        <vt:i4>9</vt:i4>
      </vt:variant>
    </vt:vector>
  </HeadingPairs>
  <TitlesOfParts>
    <vt:vector size="24" baseType="lpstr">
      <vt:lpstr>фінансовий план</vt:lpstr>
      <vt:lpstr>таб.1</vt:lpstr>
      <vt:lpstr>таб.2</vt:lpstr>
      <vt:lpstr>таб.3</vt:lpstr>
      <vt:lpstr>таб.4</vt:lpstr>
      <vt:lpstr>таб. 5</vt:lpstr>
      <vt:lpstr>6.1. Інша інфо_1</vt:lpstr>
      <vt:lpstr>6.2. Інша інфо_2</vt:lpstr>
      <vt:lpstr>таб 1 до пояс</vt:lpstr>
      <vt:lpstr>таб 2 до пояс</vt:lpstr>
      <vt:lpstr>таб 3 до пояс</vt:lpstr>
      <vt:lpstr>таб 4,5 до пояс</vt:lpstr>
      <vt:lpstr>таб 6 до пояс  </vt:lpstr>
      <vt:lpstr>таб 7 до пояс </vt:lpstr>
      <vt:lpstr>розшифровки</vt:lpstr>
      <vt:lpstr>'6.2. Інша інфо_2'!Excel_BuiltIn_Print_Area</vt:lpstr>
      <vt:lpstr>'таб 3 до пояс'!Excel_BuiltIn_Print_Area</vt:lpstr>
      <vt:lpstr>'6.1. Інша інфо_1'!Область_печати</vt:lpstr>
      <vt:lpstr>'6.2. Інша інфо_2'!Область_печати</vt:lpstr>
      <vt:lpstr>'таб 1 до пояс'!Область_печати</vt:lpstr>
      <vt:lpstr>'таб 2 до пояс'!Область_печати</vt:lpstr>
      <vt:lpstr>'таб 3 до пояс'!Область_печати</vt:lpstr>
      <vt:lpstr>'таб 4,5 до пояс'!Область_печати</vt:lpstr>
      <vt:lpstr>'таб 7 до пояс '!Область_печати</vt:lpstr>
    </vt:vector>
  </TitlesOfParts>
  <Company>SPecialiST RePack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dc:description/>
  <cp:lastModifiedBy>Ситник Оксана Михайлівна</cp:lastModifiedBy>
  <cp:revision>129</cp:revision>
  <cp:lastPrinted>2019-12-18T09:10:31Z</cp:lastPrinted>
  <dcterms:created xsi:type="dcterms:W3CDTF">2015-09-28T04:24:13Z</dcterms:created>
  <dcterms:modified xsi:type="dcterms:W3CDTF">2020-01-29T06:55:27Z</dcterms:modified>
  <dc:language>uk-UA</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SPecialiST RePack</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