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1.10.104\dfei\Tkachenko7\Входящие\ПРОГРАМА 2020-2022\Додатки до Програми\Рішення ВК\"/>
    </mc:Choice>
  </mc:AlternateContent>
  <bookViews>
    <workbookView xWindow="0" yWindow="0" windowWidth="28770" windowHeight="11670"/>
  </bookViews>
  <sheets>
    <sheet name="Лист1" sheetId="1" r:id="rId1"/>
  </sheets>
  <definedNames>
    <definedName name="_xlnm.Print_Area" localSheetId="0">Лист1!$A$2:$I$51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I16" i="1" l="1"/>
  <c r="G16" i="1"/>
  <c r="H16" i="1" s="1"/>
  <c r="I15" i="1"/>
  <c r="H15" i="1"/>
  <c r="G15" i="1"/>
  <c r="F43" i="1"/>
  <c r="E43" i="1"/>
  <c r="H42" i="1"/>
  <c r="H41" i="1"/>
  <c r="H40" i="1"/>
  <c r="G38" i="1"/>
  <c r="I37" i="1"/>
  <c r="F35" i="1"/>
  <c r="E35" i="1"/>
  <c r="H33" i="1"/>
  <c r="G32" i="1"/>
  <c r="E27" i="1"/>
  <c r="E29" i="1" s="1"/>
  <c r="G22" i="1"/>
  <c r="G19" i="1"/>
  <c r="H19" i="1" s="1"/>
  <c r="G18" i="1"/>
  <c r="H17" i="1"/>
  <c r="I17" i="1" s="1"/>
  <c r="G17" i="1"/>
  <c r="E44" i="1" l="1"/>
  <c r="I42" i="1" l="1"/>
  <c r="G42" i="1"/>
  <c r="I41" i="1"/>
  <c r="G41" i="1"/>
  <c r="I40" i="1"/>
  <c r="G40" i="1"/>
  <c r="H39" i="1"/>
  <c r="I39" i="1" s="1"/>
  <c r="G39" i="1"/>
  <c r="G37" i="1"/>
  <c r="H32" i="1"/>
  <c r="I32" i="1" s="1"/>
  <c r="G31" i="1"/>
  <c r="I34" i="1"/>
  <c r="H34" i="1"/>
  <c r="G34" i="1"/>
  <c r="I33" i="1"/>
  <c r="G33" i="1"/>
  <c r="G28" i="1"/>
  <c r="H28" i="1" s="1"/>
  <c r="I28" i="1" s="1"/>
  <c r="G23" i="1"/>
  <c r="H23" i="1" s="1"/>
  <c r="I23" i="1" s="1"/>
  <c r="G20" i="1"/>
  <c r="H20" i="1" s="1"/>
  <c r="I20" i="1" s="1"/>
  <c r="H18" i="1"/>
  <c r="I18" i="1" s="1"/>
  <c r="G14" i="1"/>
  <c r="H14" i="1" s="1"/>
  <c r="I14" i="1" s="1"/>
  <c r="G26" i="1"/>
  <c r="H26" i="1" s="1"/>
  <c r="I26" i="1" s="1"/>
  <c r="G21" i="1"/>
  <c r="H21" i="1" s="1"/>
  <c r="I21" i="1" s="1"/>
  <c r="G25" i="1"/>
  <c r="H25" i="1" s="1"/>
  <c r="I25" i="1" s="1"/>
  <c r="G24" i="1"/>
  <c r="H24" i="1" s="1"/>
  <c r="I24" i="1" s="1"/>
  <c r="F27" i="1"/>
  <c r="F29" i="1" s="1"/>
  <c r="F44" i="1" s="1"/>
  <c r="H22" i="1"/>
  <c r="I22" i="1" s="1"/>
  <c r="G13" i="1"/>
  <c r="H13" i="1"/>
  <c r="H37" i="1" l="1"/>
  <c r="G43" i="1"/>
  <c r="H31" i="1"/>
  <c r="H35" i="1" s="1"/>
  <c r="G35" i="1"/>
  <c r="G27" i="1"/>
  <c r="H27" i="1" s="1"/>
  <c r="H29" i="1" s="1"/>
  <c r="H38" i="1"/>
  <c r="I38" i="1" s="1"/>
  <c r="I43" i="1" s="1"/>
  <c r="I13" i="1"/>
  <c r="I19" i="1"/>
  <c r="H43" i="1" l="1"/>
  <c r="H44" i="1" s="1"/>
  <c r="I31" i="1"/>
  <c r="I35" i="1" s="1"/>
  <c r="G29" i="1"/>
  <c r="G44" i="1" s="1"/>
  <c r="I27" i="1"/>
  <c r="I29" i="1" l="1"/>
  <c r="I44" i="1" s="1"/>
</calcChain>
</file>

<file path=xl/sharedStrings.xml><?xml version="1.0" encoding="utf-8"?>
<sst xmlns="http://schemas.openxmlformats.org/spreadsheetml/2006/main" count="135" uniqueCount="66">
  <si>
    <t>№ з/п</t>
  </si>
  <si>
    <t>Назва закладу</t>
  </si>
  <si>
    <t>Одиниця виміру</t>
  </si>
  <si>
    <t>2016 базовий рік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</si>
  <si>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</si>
  <si>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</si>
  <si>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</si>
  <si>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</si>
  <si>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</si>
  <si>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</si>
  <si>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</si>
  <si>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</si>
  <si>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</si>
  <si>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</si>
  <si>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</si>
  <si>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</si>
  <si>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</si>
  <si>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</si>
  <si>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</si>
  <si>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Галузь "Освіта"</t>
  </si>
  <si>
    <t>Галузь "Охорона здоров`я"</t>
  </si>
  <si>
    <t>Галузь "Культура і мистецтво"</t>
  </si>
  <si>
    <t>Гкал</t>
  </si>
  <si>
    <t>Теплова енергія</t>
  </si>
  <si>
    <t>Всього</t>
  </si>
  <si>
    <t>Додаток 5</t>
  </si>
  <si>
    <t>Всього по галузям</t>
  </si>
  <si>
    <t>Очікувані результати від реалізації Програми підвищення енергоефективності в бюджетній сфері Сумської міської об`єднаної територіальної громади на 2020-2022 роки</t>
  </si>
  <si>
    <t>Найменування енергоресурсу</t>
  </si>
  <si>
    <t>Динаміка споживання</t>
  </si>
  <si>
    <t>КУ Сумська ЗОШ № 22 СМР по вул. Ковпака, 57</t>
  </si>
  <si>
    <t>КУ ССШ № 7 ім. М. Савченка СМР по вул. Л. Українки, 23</t>
  </si>
  <si>
    <t>КУ ССШ № 2  по вул. Г.Кондратьєва,76</t>
  </si>
  <si>
    <t xml:space="preserve">КУ ССШ № 10 по вул.Новомістенська,30 </t>
  </si>
  <si>
    <t>Сумський ДНЗ № 14 "Золотий півник" по вул. Прокоф`єва, 15</t>
  </si>
  <si>
    <t>КУ Сумський НВК № 34 СМР по вул. Раскової, 130</t>
  </si>
  <si>
    <t>СС ДНЗ (ясла-садок) № 24 "Оленка" по вул. Пушкіна, 49А</t>
  </si>
  <si>
    <t>ДНЗ № 29 "Росинка"по пр. Шевченка, 16</t>
  </si>
  <si>
    <t>КУ ССШ № 29 по вул. Заливна, 25</t>
  </si>
  <si>
    <t>Сумський ДНЗ № 5 "Снігуронька" по вул. Г. Кондратьєва, 142</t>
  </si>
  <si>
    <t>ДНЗ № 33 "Маринка" по вул. Котляревського, 2</t>
  </si>
  <si>
    <t>КУ Сумська ЗОШ № 4 СМР по вул. Петропавлівська, 79, 102</t>
  </si>
  <si>
    <t>КУ СЗОШ № 18 СМР по вул. Леваневського, 8</t>
  </si>
  <si>
    <t>СДНЗ № 20 "Посмішка" по вул. Лучанська, 27</t>
  </si>
  <si>
    <t>Сумський НВК № 42 по вул. Комсомольська, 22</t>
  </si>
  <si>
    <t>КНП "ДКЛ Святої Зінаїди" СМР по вул. І. Сірка, 3</t>
  </si>
  <si>
    <t>КНП "ДКЛ Святої Зінаїди" СМР по вул. Троїцька, 28</t>
  </si>
  <si>
    <t>КНП "Центральна міська клінічна лікарня" СМР по вул. 20 років Перемоги, 13</t>
  </si>
  <si>
    <t>КНП "Клінічний пологовий будинок Пресвятої Діви Марії" СМР по вул. Троїцька, 20</t>
  </si>
  <si>
    <t>ДМШ № 4 по вул. Вільний лужок, 7</t>
  </si>
  <si>
    <t>ДМШ № 1 по вул. Д.Галицького, 73</t>
  </si>
  <si>
    <t>ЦБС ім. Т. Г. Шевченка по вул. Кооперативна, 6</t>
  </si>
  <si>
    <t>Бібліотека-філія № 7 по вул. Г.Кондрат`єва, 140</t>
  </si>
  <si>
    <t>Бібліотека-філія № 14 по вул. М.Лушпи, 54</t>
  </si>
  <si>
    <t>Бібліотека-філія № 15 по вул. Д. Коротченка, 2</t>
  </si>
  <si>
    <t>2019 рік (план)</t>
  </si>
  <si>
    <t xml:space="preserve">2020 рік </t>
  </si>
  <si>
    <t>2021 рік</t>
  </si>
  <si>
    <t>2022 рік</t>
  </si>
  <si>
    <t>КУ ССШ № 9 по вул. Даргомижського, 3</t>
  </si>
  <si>
    <t>16.</t>
  </si>
  <si>
    <t>до рішення виконавчого комітету</t>
  </si>
  <si>
    <t xml:space="preserve">від                 2019 року №             </t>
  </si>
  <si>
    <t>С.А. Липова</t>
  </si>
  <si>
    <t xml:space="preserve">Директор департаменту фінансів, економіки та інвестицій                    </t>
  </si>
  <si>
    <t>Сумської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</si>
</sst>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2" fontId="4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5" fillId="0" borderId="0" xfId="0" applyNumberFormat="1" applyFont="1"/>
    <xf numFmtId="0" fontId="6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2" fillId="0" borderId="0" xfId="0" applyFont="1" applyBorder="1" applyAlignment="1">
      <alignment vertical="top" wrapText="1"/>
    </xf>
    <xf numFmtId="1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1"/>
  <sheetViews>
    <sheetView tabSelected="1" view="pageBreakPreview" zoomScale="50" zoomScaleNormal="100" zoomScaleSheetLayoutView="50" workbookViewId="0">
      <selection activeCell="D49" sqref="D49"/>
    </sheetView>
  </sheetViews>
  <sheetFormatPr defaultRowHeight="15" x14ac:dyDescent="0.25"/>
  <cols>
    <col min="1" max="1" width="7.140625" customWidth="1"/>
    <col min="2" max="2" width="122.140625" customWidth="1"/>
    <col min="3" max="3" width="37.140625" customWidth="1"/>
    <col min="4" max="4" width="24.28515625" style="16" customWidth="1"/>
    <col min="5" max="5" width="23" customWidth="1"/>
    <col min="6" max="6" width="21.42578125" customWidth="1"/>
    <col min="7" max="7" width="23" customWidth="1"/>
    <col min="8" max="8" width="23.5703125" customWidth="1"/>
    <col min="9" max="9" width="22.28515625" customWidth="1"/>
    <col min="11" max="11" width="19.7109375" bestFit="1" customWidth="1"/>
  </cols>
  <sheetData>
    <row r="1" spans="1:9" x14ac:dyDescent="0.25">
      <c r="D1" s="1"/>
    </row>
    <row r="2" spans="1:9" ht="39.75" customHeight="1" x14ac:dyDescent="0.45">
      <c r="C2" s="31">
        <v>69</v>
      </c>
      <c r="D2" s="26"/>
      <c r="E2" s="26"/>
      <c r="F2" s="26"/>
      <c r="G2" s="26"/>
      <c r="H2" s="26"/>
      <c r="I2" s="26"/>
    </row>
    <row r="3" spans="1:9" ht="15" customHeight="1" x14ac:dyDescent="0.25">
      <c r="D3" s="27"/>
      <c r="E3" s="42" t="s">
        <v>25</v>
      </c>
      <c r="F3" s="42"/>
      <c r="G3" s="42"/>
      <c r="H3" s="42"/>
      <c r="I3" s="42"/>
    </row>
    <row r="4" spans="1:9" ht="15" customHeight="1" x14ac:dyDescent="0.25">
      <c r="D4" s="27"/>
      <c r="E4" s="42"/>
      <c r="F4" s="42"/>
      <c r="G4" s="42"/>
      <c r="H4" s="42"/>
      <c r="I4" s="42"/>
    </row>
    <row r="5" spans="1:9" ht="15" customHeight="1" x14ac:dyDescent="0.25">
      <c r="D5" s="27"/>
      <c r="E5" s="42"/>
      <c r="F5" s="42"/>
      <c r="G5" s="42"/>
      <c r="H5" s="42"/>
      <c r="I5" s="42"/>
    </row>
    <row r="6" spans="1:9" ht="37.5" customHeight="1" x14ac:dyDescent="0.25">
      <c r="D6" s="27"/>
      <c r="E6" s="36"/>
      <c r="F6" s="54" t="s">
        <v>61</v>
      </c>
      <c r="G6" s="54"/>
      <c r="H6" s="54"/>
      <c r="I6" s="54"/>
    </row>
    <row r="7" spans="1:9" ht="37.5" customHeight="1" x14ac:dyDescent="0.45">
      <c r="D7" s="28"/>
      <c r="E7" s="25"/>
      <c r="F7" s="25" t="s">
        <v>62</v>
      </c>
      <c r="G7" s="25"/>
      <c r="H7" s="25"/>
      <c r="I7" s="25"/>
    </row>
    <row r="8" spans="1:9" ht="167.25" customHeight="1" x14ac:dyDescent="0.25">
      <c r="A8" s="40" t="s">
        <v>27</v>
      </c>
      <c r="B8" s="40"/>
      <c r="C8" s="40"/>
      <c r="D8" s="40"/>
      <c r="E8" s="40"/>
      <c r="F8" s="40"/>
      <c r="G8" s="40"/>
      <c r="H8" s="40"/>
      <c r="I8" s="40"/>
    </row>
    <row r="9" spans="1:9" ht="45" customHeight="1" x14ac:dyDescent="0.25">
      <c r="A9" s="48" t="s">
        <v>0</v>
      </c>
      <c r="B9" s="39" t="s">
        <v>1</v>
      </c>
      <c r="C9" s="46" t="s">
        <v>28</v>
      </c>
      <c r="D9" s="48" t="s">
        <v>2</v>
      </c>
      <c r="E9" s="39" t="s">
        <v>29</v>
      </c>
      <c r="F9" s="39"/>
      <c r="G9" s="39"/>
      <c r="H9" s="39"/>
      <c r="I9" s="39"/>
    </row>
    <row r="10" spans="1:9" ht="147.75" customHeight="1" x14ac:dyDescent="0.25">
      <c r="A10" s="48"/>
      <c r="B10" s="39"/>
      <c r="C10" s="47"/>
      <c r="D10" s="48"/>
      <c r="E10" s="13" t="s">
        <v>3</v>
      </c>
      <c r="F10" s="2" t="s">
        <v>55</v>
      </c>
      <c r="G10" s="2" t="s">
        <v>56</v>
      </c>
      <c r="H10" s="3" t="s">
        <v>57</v>
      </c>
      <c r="I10" s="3" t="s">
        <v>58</v>
      </c>
    </row>
    <row r="11" spans="1:9" s="29" customFormat="1" ht="29.25" customHeight="1" x14ac:dyDescent="0.25">
      <c r="A11" s="11">
        <v>1</v>
      </c>
      <c r="B11" s="9">
        <v>2</v>
      </c>
      <c r="C11" s="10">
        <v>3</v>
      </c>
      <c r="D11" s="9">
        <v>4</v>
      </c>
      <c r="E11" s="13">
        <v>5</v>
      </c>
      <c r="F11" s="11">
        <v>6</v>
      </c>
      <c r="G11" s="9">
        <v>7</v>
      </c>
      <c r="H11" s="9">
        <v>8</v>
      </c>
      <c r="I11" s="9">
        <v>9</v>
      </c>
    </row>
    <row r="12" spans="1:9" ht="30" x14ac:dyDescent="0.4">
      <c r="A12" s="49" t="s">
        <v>19</v>
      </c>
      <c r="B12" s="50"/>
      <c r="C12" s="50"/>
      <c r="D12" s="50"/>
      <c r="E12" s="50"/>
      <c r="F12" s="50"/>
      <c r="G12" s="50"/>
      <c r="H12" s="50"/>
      <c r="I12" s="51"/>
    </row>
    <row r="13" spans="1:9" ht="49.5" customHeight="1" x14ac:dyDescent="0.25">
      <c r="A13" s="4" t="s">
        <v>4</v>
      </c>
      <c r="B13" s="8" t="s">
        <v>32</v>
      </c>
      <c r="C13" s="12" t="s">
        <v>23</v>
      </c>
      <c r="D13" s="4" t="s">
        <v>22</v>
      </c>
      <c r="E13" s="14">
        <v>792.9</v>
      </c>
      <c r="F13" s="5">
        <v>755.4</v>
      </c>
      <c r="G13" s="5">
        <f>F13-(20.4/1.163)</f>
        <v>737.85915735167669</v>
      </c>
      <c r="H13" s="5">
        <f>F13-(70/1.163)</f>
        <v>695.21083404987098</v>
      </c>
      <c r="I13" s="5">
        <f>H13-((70+116)/1.163)</f>
        <v>535.27962166809971</v>
      </c>
    </row>
    <row r="14" spans="1:9" ht="61.5" x14ac:dyDescent="0.25">
      <c r="A14" s="4" t="s">
        <v>5</v>
      </c>
      <c r="B14" s="8" t="s">
        <v>41</v>
      </c>
      <c r="C14" s="12" t="s">
        <v>23</v>
      </c>
      <c r="D14" s="4" t="s">
        <v>22</v>
      </c>
      <c r="E14" s="14">
        <v>563.1</v>
      </c>
      <c r="F14" s="30">
        <v>539</v>
      </c>
      <c r="G14" s="5">
        <f>F14-(84/1.163)</f>
        <v>466.77300085984524</v>
      </c>
      <c r="H14" s="5">
        <f>G14</f>
        <v>466.77300085984524</v>
      </c>
      <c r="I14" s="5">
        <f>H14</f>
        <v>466.77300085984524</v>
      </c>
    </row>
    <row r="15" spans="1:9" ht="30.75" x14ac:dyDescent="0.25">
      <c r="A15" s="18" t="s">
        <v>6</v>
      </c>
      <c r="B15" s="19" t="s">
        <v>31</v>
      </c>
      <c r="C15" s="20" t="s">
        <v>23</v>
      </c>
      <c r="D15" s="18" t="s">
        <v>22</v>
      </c>
      <c r="E15" s="21">
        <v>1440.4</v>
      </c>
      <c r="F15" s="22">
        <v>1350</v>
      </c>
      <c r="G15" s="22">
        <f>F15-91</f>
        <v>1259</v>
      </c>
      <c r="H15" s="22">
        <f>F15-274-48</f>
        <v>1028</v>
      </c>
      <c r="I15" s="22">
        <f>F15-274-48-63</f>
        <v>965</v>
      </c>
    </row>
    <row r="16" spans="1:9" ht="30.75" x14ac:dyDescent="0.25">
      <c r="A16" s="18" t="s">
        <v>7</v>
      </c>
      <c r="B16" s="19" t="s">
        <v>59</v>
      </c>
      <c r="C16" s="20" t="s">
        <v>23</v>
      </c>
      <c r="D16" s="18" t="s">
        <v>22</v>
      </c>
      <c r="E16" s="21">
        <v>663.5</v>
      </c>
      <c r="F16" s="22">
        <v>502.9</v>
      </c>
      <c r="G16" s="22">
        <f>F16-94</f>
        <v>408.9</v>
      </c>
      <c r="H16" s="22">
        <f>G16</f>
        <v>408.9</v>
      </c>
      <c r="I16" s="22">
        <f>H16</f>
        <v>408.9</v>
      </c>
    </row>
    <row r="17" spans="1:9" s="23" customFormat="1" ht="30.75" x14ac:dyDescent="0.25">
      <c r="A17" s="4" t="s">
        <v>8</v>
      </c>
      <c r="B17" s="8" t="s">
        <v>33</v>
      </c>
      <c r="C17" s="12" t="s">
        <v>23</v>
      </c>
      <c r="D17" s="4" t="s">
        <v>22</v>
      </c>
      <c r="E17" s="14">
        <v>569.1</v>
      </c>
      <c r="F17" s="5">
        <v>520</v>
      </c>
      <c r="G17" s="5">
        <f>F17-(24.4/1.163)</f>
        <v>499.01977644024078</v>
      </c>
      <c r="H17" s="5">
        <f>F17-(49/1.163)</f>
        <v>477.86758383490974</v>
      </c>
      <c r="I17" s="5">
        <f>H17-((80.6+16.8)/1.163)</f>
        <v>394.11865864144454</v>
      </c>
    </row>
    <row r="18" spans="1:9" s="23" customFormat="1" ht="30.75" x14ac:dyDescent="0.25">
      <c r="A18" s="4" t="s">
        <v>9</v>
      </c>
      <c r="B18" s="8" t="s">
        <v>42</v>
      </c>
      <c r="C18" s="12" t="s">
        <v>23</v>
      </c>
      <c r="D18" s="4" t="s">
        <v>22</v>
      </c>
      <c r="E18" s="14">
        <v>961.6</v>
      </c>
      <c r="F18" s="4">
        <v>996.1</v>
      </c>
      <c r="G18" s="5">
        <f>F18-(142.3/1.163)</f>
        <v>873.7440240756664</v>
      </c>
      <c r="H18" s="5">
        <f>G18</f>
        <v>873.7440240756664</v>
      </c>
      <c r="I18" s="5">
        <f>H18</f>
        <v>873.7440240756664</v>
      </c>
    </row>
    <row r="19" spans="1:9" s="23" customFormat="1" ht="30.75" x14ac:dyDescent="0.25">
      <c r="A19" s="4" t="s">
        <v>10</v>
      </c>
      <c r="B19" s="8" t="s">
        <v>30</v>
      </c>
      <c r="C19" s="12" t="s">
        <v>23</v>
      </c>
      <c r="D19" s="4" t="s">
        <v>22</v>
      </c>
      <c r="E19" s="14">
        <v>1263.0999999999999</v>
      </c>
      <c r="F19" s="5">
        <v>1000</v>
      </c>
      <c r="G19" s="5">
        <f>F19-(150/1.163)</f>
        <v>871.02321582115223</v>
      </c>
      <c r="H19" s="5">
        <f>G19-(150/1.163)</f>
        <v>742.04643164230447</v>
      </c>
      <c r="I19" s="5">
        <f>H19</f>
        <v>742.04643164230447</v>
      </c>
    </row>
    <row r="20" spans="1:9" ht="68.25" customHeight="1" x14ac:dyDescent="0.25">
      <c r="A20" s="4" t="s">
        <v>11</v>
      </c>
      <c r="B20" s="17" t="s">
        <v>38</v>
      </c>
      <c r="C20" s="12" t="s">
        <v>23</v>
      </c>
      <c r="D20" s="4" t="s">
        <v>22</v>
      </c>
      <c r="E20" s="14">
        <v>727.9</v>
      </c>
      <c r="F20" s="4">
        <v>677.3</v>
      </c>
      <c r="G20" s="5">
        <f>F20-(69/1.163)</f>
        <v>617.97067927772991</v>
      </c>
      <c r="H20" s="5">
        <f>G20</f>
        <v>617.97067927772991</v>
      </c>
      <c r="I20" s="5">
        <f>H20-(81/1.163)</f>
        <v>548.32321582115208</v>
      </c>
    </row>
    <row r="21" spans="1:9" ht="80.25" customHeight="1" x14ac:dyDescent="0.25">
      <c r="A21" s="4" t="s">
        <v>12</v>
      </c>
      <c r="B21" s="8" t="s">
        <v>39</v>
      </c>
      <c r="C21" s="12" t="s">
        <v>23</v>
      </c>
      <c r="D21" s="4" t="s">
        <v>22</v>
      </c>
      <c r="E21" s="14">
        <v>376.2</v>
      </c>
      <c r="F21" s="4">
        <v>325</v>
      </c>
      <c r="G21" s="4">
        <f>F21</f>
        <v>325</v>
      </c>
      <c r="H21" s="4">
        <f>G21</f>
        <v>325</v>
      </c>
      <c r="I21" s="5">
        <f>H21-(127/1.163)</f>
        <v>215.79965606190888</v>
      </c>
    </row>
    <row r="22" spans="1:9" ht="65.25" customHeight="1" x14ac:dyDescent="0.25">
      <c r="A22" s="4" t="s">
        <v>13</v>
      </c>
      <c r="B22" s="8" t="s">
        <v>34</v>
      </c>
      <c r="C22" s="12" t="s">
        <v>23</v>
      </c>
      <c r="D22" s="4" t="s">
        <v>22</v>
      </c>
      <c r="E22" s="14">
        <v>256</v>
      </c>
      <c r="F22" s="4">
        <v>240.6</v>
      </c>
      <c r="G22" s="5">
        <f>F22-(26.5/1.163)</f>
        <v>217.81410146173687</v>
      </c>
      <c r="H22" s="5">
        <f>F22-(40.7/1.163)</f>
        <v>205.60429922613929</v>
      </c>
      <c r="I22" s="5">
        <f>H22</f>
        <v>205.60429922613929</v>
      </c>
    </row>
    <row r="23" spans="1:9" ht="75.75" customHeight="1" x14ac:dyDescent="0.25">
      <c r="A23" s="4" t="s">
        <v>14</v>
      </c>
      <c r="B23" s="8" t="s">
        <v>43</v>
      </c>
      <c r="C23" s="12" t="s">
        <v>23</v>
      </c>
      <c r="D23" s="4" t="s">
        <v>22</v>
      </c>
      <c r="E23" s="14">
        <v>459.5</v>
      </c>
      <c r="F23" s="4">
        <v>461.5</v>
      </c>
      <c r="G23" s="4">
        <f t="shared" ref="G23:H26" si="0">F23</f>
        <v>461.5</v>
      </c>
      <c r="H23" s="4">
        <f t="shared" si="0"/>
        <v>461.5</v>
      </c>
      <c r="I23" s="5">
        <f>H23-(22/1.163)</f>
        <v>442.58340498710231</v>
      </c>
    </row>
    <row r="24" spans="1:9" ht="66" customHeight="1" x14ac:dyDescent="0.25">
      <c r="A24" s="4" t="s">
        <v>15</v>
      </c>
      <c r="B24" s="8" t="s">
        <v>36</v>
      </c>
      <c r="C24" s="12" t="s">
        <v>23</v>
      </c>
      <c r="D24" s="4" t="s">
        <v>22</v>
      </c>
      <c r="E24" s="14">
        <v>100.8</v>
      </c>
      <c r="F24" s="4">
        <v>98.3</v>
      </c>
      <c r="G24" s="4">
        <f t="shared" si="0"/>
        <v>98.3</v>
      </c>
      <c r="H24" s="4">
        <f t="shared" si="0"/>
        <v>98.3</v>
      </c>
      <c r="I24" s="5">
        <f>H24-(38/1.163)</f>
        <v>65.625881341358564</v>
      </c>
    </row>
    <row r="25" spans="1:9" ht="66" customHeight="1" x14ac:dyDescent="0.25">
      <c r="A25" s="4" t="s">
        <v>16</v>
      </c>
      <c r="B25" s="8" t="s">
        <v>37</v>
      </c>
      <c r="C25" s="12" t="s">
        <v>23</v>
      </c>
      <c r="D25" s="4" t="s">
        <v>22</v>
      </c>
      <c r="E25" s="14">
        <v>195.3</v>
      </c>
      <c r="F25" s="5">
        <v>192</v>
      </c>
      <c r="G25" s="5">
        <f t="shared" si="0"/>
        <v>192</v>
      </c>
      <c r="H25" s="5">
        <f t="shared" si="0"/>
        <v>192</v>
      </c>
      <c r="I25" s="5">
        <f>H25-(71/1.163)</f>
        <v>130.95098882201205</v>
      </c>
    </row>
    <row r="26" spans="1:9" ht="66" customHeight="1" x14ac:dyDescent="0.25">
      <c r="A26" s="4" t="s">
        <v>17</v>
      </c>
      <c r="B26" s="8" t="s">
        <v>40</v>
      </c>
      <c r="C26" s="12" t="s">
        <v>23</v>
      </c>
      <c r="D26" s="4" t="s">
        <v>22</v>
      </c>
      <c r="E26" s="14">
        <v>592.5</v>
      </c>
      <c r="F26" s="4">
        <v>563.20000000000005</v>
      </c>
      <c r="G26" s="4">
        <f t="shared" si="0"/>
        <v>563.20000000000005</v>
      </c>
      <c r="H26" s="4">
        <f t="shared" si="0"/>
        <v>563.20000000000005</v>
      </c>
      <c r="I26" s="5">
        <f>H26-(112/1.163)</f>
        <v>466.8973344797937</v>
      </c>
    </row>
    <row r="27" spans="1:9" ht="84.75" customHeight="1" x14ac:dyDescent="0.25">
      <c r="A27" s="4" t="s">
        <v>18</v>
      </c>
      <c r="B27" s="8" t="s">
        <v>35</v>
      </c>
      <c r="C27" s="12" t="s">
        <v>23</v>
      </c>
      <c r="D27" s="4" t="s">
        <v>22</v>
      </c>
      <c r="E27" s="14">
        <f>709/1.163</f>
        <v>609.63026655202066</v>
      </c>
      <c r="F27" s="5">
        <f>(72.3*9.39)/1.163</f>
        <v>583.7463456577816</v>
      </c>
      <c r="G27" s="5">
        <f>F27-(37/1.163)</f>
        <v>551.93207222699914</v>
      </c>
      <c r="H27" s="5">
        <f t="shared" ref="H27" si="1">G27</f>
        <v>551.93207222699914</v>
      </c>
      <c r="I27" s="5">
        <f>H27</f>
        <v>551.93207222699914</v>
      </c>
    </row>
    <row r="28" spans="1:9" ht="66.75" customHeight="1" x14ac:dyDescent="0.25">
      <c r="A28" s="4" t="s">
        <v>60</v>
      </c>
      <c r="B28" s="8" t="s">
        <v>44</v>
      </c>
      <c r="C28" s="12" t="s">
        <v>23</v>
      </c>
      <c r="D28" s="4" t="s">
        <v>22</v>
      </c>
      <c r="E28" s="14">
        <v>308.89999999999998</v>
      </c>
      <c r="F28" s="4">
        <v>213.1</v>
      </c>
      <c r="G28" s="4">
        <f>F28</f>
        <v>213.1</v>
      </c>
      <c r="H28" s="4">
        <f>G28</f>
        <v>213.1</v>
      </c>
      <c r="I28" s="5">
        <f>H28-(14/1.163)</f>
        <v>201.0621668099742</v>
      </c>
    </row>
    <row r="29" spans="1:9" ht="46.5" customHeight="1" x14ac:dyDescent="0.25">
      <c r="A29" s="43" t="s">
        <v>24</v>
      </c>
      <c r="B29" s="45"/>
      <c r="C29" s="6" t="s">
        <v>23</v>
      </c>
      <c r="D29" s="3" t="s">
        <v>22</v>
      </c>
      <c r="E29" s="15">
        <f>SUM(E13:E28)</f>
        <v>9880.4302665520208</v>
      </c>
      <c r="F29" s="7">
        <f>SUM(F13:F28)</f>
        <v>9018.1463456577821</v>
      </c>
      <c r="G29" s="7">
        <f>SUM(G13:G28)</f>
        <v>8357.1360275150473</v>
      </c>
      <c r="H29" s="7">
        <f>SUM(H13:H28)</f>
        <v>7921.1489251934654</v>
      </c>
      <c r="I29" s="7">
        <f>SUM(I13:I28)</f>
        <v>7214.6407566637999</v>
      </c>
    </row>
    <row r="30" spans="1:9" ht="30" x14ac:dyDescent="0.4">
      <c r="A30" s="49" t="s">
        <v>20</v>
      </c>
      <c r="B30" s="50"/>
      <c r="C30" s="50"/>
      <c r="D30" s="50"/>
      <c r="E30" s="50"/>
      <c r="F30" s="50"/>
      <c r="G30" s="50"/>
      <c r="H30" s="50"/>
      <c r="I30" s="51"/>
    </row>
    <row r="31" spans="1:9" ht="30.75" x14ac:dyDescent="0.25">
      <c r="A31" s="52" t="s">
        <v>4</v>
      </c>
      <c r="B31" s="8" t="s">
        <v>45</v>
      </c>
      <c r="C31" s="12" t="s">
        <v>23</v>
      </c>
      <c r="D31" s="4" t="s">
        <v>22</v>
      </c>
      <c r="E31" s="14">
        <v>501.6</v>
      </c>
      <c r="F31" s="4">
        <v>389</v>
      </c>
      <c r="G31" s="5">
        <f>F31-((28+112.3)/1.163)</f>
        <v>268.36371453138435</v>
      </c>
      <c r="H31" s="5">
        <f>G31</f>
        <v>268.36371453138435</v>
      </c>
      <c r="I31" s="5">
        <f>H31</f>
        <v>268.36371453138435</v>
      </c>
    </row>
    <row r="32" spans="1:9" ht="30.75" x14ac:dyDescent="0.25">
      <c r="A32" s="53"/>
      <c r="B32" s="8" t="s">
        <v>46</v>
      </c>
      <c r="C32" s="12" t="s">
        <v>23</v>
      </c>
      <c r="D32" s="4" t="s">
        <v>22</v>
      </c>
      <c r="E32" s="14">
        <v>1533.6</v>
      </c>
      <c r="F32" s="4">
        <v>1615</v>
      </c>
      <c r="G32" s="5">
        <f>F32-((83.9+598.2)/1.163)</f>
        <v>1028.4995700773861</v>
      </c>
      <c r="H32" s="5">
        <f>G32</f>
        <v>1028.4995700773861</v>
      </c>
      <c r="I32" s="5">
        <f>H32</f>
        <v>1028.4995700773861</v>
      </c>
    </row>
    <row r="33" spans="1:11" ht="61.5" x14ac:dyDescent="0.25">
      <c r="A33" s="4" t="s">
        <v>5</v>
      </c>
      <c r="B33" s="8" t="s">
        <v>47</v>
      </c>
      <c r="C33" s="12" t="s">
        <v>23</v>
      </c>
      <c r="D33" s="4" t="s">
        <v>22</v>
      </c>
      <c r="E33" s="14">
        <v>1452.61</v>
      </c>
      <c r="F33" s="4">
        <v>1406</v>
      </c>
      <c r="G33" s="5">
        <f>F33-(134.7/1.163)</f>
        <v>1290.1788478073947</v>
      </c>
      <c r="H33" s="24">
        <f>F33-((79.3+109.3)/1.163)</f>
        <v>1243.8331900257954</v>
      </c>
      <c r="I33" s="5">
        <f>H33</f>
        <v>1243.8331900257954</v>
      </c>
    </row>
    <row r="34" spans="1:11" ht="61.5" x14ac:dyDescent="0.25">
      <c r="A34" s="4" t="s">
        <v>6</v>
      </c>
      <c r="B34" s="8" t="s">
        <v>48</v>
      </c>
      <c r="C34" s="12" t="s">
        <v>23</v>
      </c>
      <c r="D34" s="4" t="s">
        <v>22</v>
      </c>
      <c r="E34" s="14">
        <v>1338.1</v>
      </c>
      <c r="F34" s="4">
        <v>1458</v>
      </c>
      <c r="G34" s="4">
        <f>F34</f>
        <v>1458</v>
      </c>
      <c r="H34" s="5">
        <f>F34-(124.1/1.163)</f>
        <v>1351.2932072226999</v>
      </c>
      <c r="I34" s="5">
        <f>F34-(144/1.163)</f>
        <v>1334.1822871883062</v>
      </c>
    </row>
    <row r="35" spans="1:11" ht="49.5" customHeight="1" x14ac:dyDescent="0.25">
      <c r="A35" s="43" t="s">
        <v>24</v>
      </c>
      <c r="B35" s="45"/>
      <c r="C35" s="6" t="s">
        <v>23</v>
      </c>
      <c r="D35" s="3" t="s">
        <v>22</v>
      </c>
      <c r="E35" s="15">
        <f>SUM(E31:E34)</f>
        <v>4825.91</v>
      </c>
      <c r="F35" s="3">
        <f>SUM(F31:F34)</f>
        <v>4868</v>
      </c>
      <c r="G35" s="7">
        <f>SUM(G31:G34)</f>
        <v>4045.0421324161653</v>
      </c>
      <c r="H35" s="7">
        <f>SUM(H31:H34)</f>
        <v>3891.9896818572656</v>
      </c>
      <c r="I35" s="7">
        <f>SUM(I31:I34)</f>
        <v>3874.8787618228716</v>
      </c>
    </row>
    <row r="36" spans="1:11" ht="39.75" customHeight="1" x14ac:dyDescent="0.25">
      <c r="A36" s="43" t="s">
        <v>21</v>
      </c>
      <c r="B36" s="44"/>
      <c r="C36" s="44"/>
      <c r="D36" s="44"/>
      <c r="E36" s="44"/>
      <c r="F36" s="44"/>
      <c r="G36" s="44"/>
      <c r="H36" s="44"/>
      <c r="I36" s="45"/>
    </row>
    <row r="37" spans="1:11" ht="52.5" customHeight="1" x14ac:dyDescent="0.25">
      <c r="A37" s="4" t="s">
        <v>4</v>
      </c>
      <c r="B37" s="17" t="s">
        <v>50</v>
      </c>
      <c r="C37" s="12" t="s">
        <v>23</v>
      </c>
      <c r="D37" s="4" t="s">
        <v>22</v>
      </c>
      <c r="E37" s="14">
        <v>117.944</v>
      </c>
      <c r="F37" s="4">
        <v>91</v>
      </c>
      <c r="G37" s="5">
        <f>F37</f>
        <v>91</v>
      </c>
      <c r="H37" s="5">
        <f>G37</f>
        <v>91</v>
      </c>
      <c r="I37" s="5">
        <f>F37-(13/1.163)</f>
        <v>79.82201203783319</v>
      </c>
    </row>
    <row r="38" spans="1:11" ht="52.5" customHeight="1" x14ac:dyDescent="0.25">
      <c r="A38" s="4" t="s">
        <v>5</v>
      </c>
      <c r="B38" s="8" t="s">
        <v>49</v>
      </c>
      <c r="C38" s="12" t="s">
        <v>23</v>
      </c>
      <c r="D38" s="4" t="s">
        <v>22</v>
      </c>
      <c r="E38" s="14">
        <v>109.232</v>
      </c>
      <c r="F38" s="4">
        <v>104</v>
      </c>
      <c r="G38" s="5">
        <f>F38-(13/1.163)</f>
        <v>92.82201203783319</v>
      </c>
      <c r="H38" s="5">
        <f>G38</f>
        <v>92.82201203783319</v>
      </c>
      <c r="I38" s="5">
        <f>H38</f>
        <v>92.82201203783319</v>
      </c>
    </row>
    <row r="39" spans="1:11" ht="66" customHeight="1" x14ac:dyDescent="0.25">
      <c r="A39" s="4" t="s">
        <v>6</v>
      </c>
      <c r="B39" s="8" t="s">
        <v>51</v>
      </c>
      <c r="C39" s="12" t="s">
        <v>23</v>
      </c>
      <c r="D39" s="4" t="s">
        <v>22</v>
      </c>
      <c r="E39" s="14">
        <v>106.999</v>
      </c>
      <c r="F39" s="4">
        <v>116</v>
      </c>
      <c r="G39" s="5">
        <f>F39</f>
        <v>116</v>
      </c>
      <c r="H39" s="5">
        <f>F39-(17.2/1.163)</f>
        <v>101.21066208082546</v>
      </c>
      <c r="I39" s="5">
        <f>H39</f>
        <v>101.21066208082546</v>
      </c>
    </row>
    <row r="40" spans="1:11" ht="63.75" customHeight="1" x14ac:dyDescent="0.25">
      <c r="A40" s="4" t="s">
        <v>7</v>
      </c>
      <c r="B40" s="8" t="s">
        <v>52</v>
      </c>
      <c r="C40" s="12" t="s">
        <v>23</v>
      </c>
      <c r="D40" s="4" t="s">
        <v>22</v>
      </c>
      <c r="E40" s="14">
        <v>24.878</v>
      </c>
      <c r="F40" s="4">
        <v>24</v>
      </c>
      <c r="G40" s="5">
        <f>F40</f>
        <v>24</v>
      </c>
      <c r="H40" s="5">
        <f>F40-(3/1.163)</f>
        <v>21.420464316423043</v>
      </c>
      <c r="I40" s="5">
        <f>H40</f>
        <v>21.420464316423043</v>
      </c>
    </row>
    <row r="41" spans="1:11" ht="60.75" customHeight="1" x14ac:dyDescent="0.25">
      <c r="A41" s="4" t="s">
        <v>8</v>
      </c>
      <c r="B41" s="8" t="s">
        <v>53</v>
      </c>
      <c r="C41" s="12" t="s">
        <v>23</v>
      </c>
      <c r="D41" s="4" t="s">
        <v>22</v>
      </c>
      <c r="E41" s="14">
        <v>19.003</v>
      </c>
      <c r="F41" s="4">
        <v>18.100000000000001</v>
      </c>
      <c r="G41" s="5">
        <f>F41</f>
        <v>18.100000000000001</v>
      </c>
      <c r="H41" s="5">
        <f>F41-(4.8/1.163)</f>
        <v>13.972742906276871</v>
      </c>
      <c r="I41" s="5">
        <f>H41</f>
        <v>13.972742906276871</v>
      </c>
    </row>
    <row r="42" spans="1:11" ht="59.25" customHeight="1" x14ac:dyDescent="0.25">
      <c r="A42" s="4" t="s">
        <v>9</v>
      </c>
      <c r="B42" s="8" t="s">
        <v>54</v>
      </c>
      <c r="C42" s="12" t="s">
        <v>23</v>
      </c>
      <c r="D42" s="4" t="s">
        <v>22</v>
      </c>
      <c r="E42" s="14">
        <v>9.0500000000000007</v>
      </c>
      <c r="F42" s="5">
        <v>9.6780000000000008</v>
      </c>
      <c r="G42" s="5">
        <f>F42</f>
        <v>9.6780000000000008</v>
      </c>
      <c r="H42" s="5">
        <f>F42-(2/1.163)</f>
        <v>7.95830954428203</v>
      </c>
      <c r="I42" s="5">
        <f>H42</f>
        <v>7.95830954428203</v>
      </c>
    </row>
    <row r="43" spans="1:11" ht="47.25" customHeight="1" x14ac:dyDescent="0.25">
      <c r="A43" s="39" t="s">
        <v>24</v>
      </c>
      <c r="B43" s="39"/>
      <c r="C43" s="6" t="s">
        <v>23</v>
      </c>
      <c r="D43" s="3" t="s">
        <v>22</v>
      </c>
      <c r="E43" s="15">
        <f>SUM(E37:E42)</f>
        <v>387.10599999999994</v>
      </c>
      <c r="F43" s="7">
        <f>SUM(F37:F42)</f>
        <v>362.77800000000002</v>
      </c>
      <c r="G43" s="7">
        <f>SUM(G37:G42)</f>
        <v>351.60001203783321</v>
      </c>
      <c r="H43" s="7">
        <f>SUM(H37:H42)</f>
        <v>328.38419088564058</v>
      </c>
      <c r="I43" s="7">
        <f>SUM(I37:I42)</f>
        <v>317.20620292347377</v>
      </c>
    </row>
    <row r="44" spans="1:11" ht="47.25" customHeight="1" x14ac:dyDescent="0.25">
      <c r="A44" s="39" t="s">
        <v>26</v>
      </c>
      <c r="B44" s="39"/>
      <c r="C44" s="6" t="s">
        <v>23</v>
      </c>
      <c r="D44" s="3" t="s">
        <v>22</v>
      </c>
      <c r="E44" s="15">
        <f>E29+E35+E43</f>
        <v>15093.44626655202</v>
      </c>
      <c r="F44" s="7">
        <f>F29+F35+F43</f>
        <v>14248.924345657782</v>
      </c>
      <c r="G44" s="7">
        <f>G29+G35+G43</f>
        <v>12753.778171969047</v>
      </c>
      <c r="H44" s="7">
        <f>H29+H35+H43</f>
        <v>12141.522797936372</v>
      </c>
      <c r="I44" s="7">
        <f>I29+I35+I43</f>
        <v>11406.725721410145</v>
      </c>
      <c r="J44" s="1"/>
    </row>
    <row r="45" spans="1:11" ht="36" x14ac:dyDescent="0.55000000000000004">
      <c r="A45" s="1"/>
      <c r="B45" s="1"/>
      <c r="C45" s="1"/>
      <c r="D45" s="1"/>
      <c r="E45" s="1"/>
      <c r="F45" s="1"/>
      <c r="G45" s="1"/>
      <c r="H45" s="1"/>
      <c r="I45" s="1"/>
      <c r="J45" s="1"/>
      <c r="K45" s="32">
        <f>F44-G44</f>
        <v>1495.1461736887359</v>
      </c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1" ht="43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s="35" customFormat="1" ht="36" x14ac:dyDescent="0.55000000000000004">
      <c r="A49" s="33" t="s">
        <v>64</v>
      </c>
      <c r="B49" s="33"/>
      <c r="C49" s="34"/>
      <c r="D49" s="34"/>
      <c r="E49" s="34"/>
      <c r="F49" s="34"/>
      <c r="G49" s="34"/>
      <c r="H49" s="41" t="s">
        <v>63</v>
      </c>
      <c r="I49" s="41"/>
      <c r="J49" s="34"/>
    </row>
    <row r="50" spans="1:10" ht="35.25" x14ac:dyDescent="0.5">
      <c r="A50" s="33" t="s">
        <v>65</v>
      </c>
      <c r="B50" s="1"/>
      <c r="C50" s="1"/>
      <c r="D50" s="1"/>
      <c r="E50" s="1"/>
      <c r="F50" s="1"/>
      <c r="G50" s="1"/>
      <c r="H50" s="1"/>
      <c r="I50" s="1"/>
      <c r="J50" s="1"/>
    </row>
    <row r="51" spans="1:10" ht="33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30.75" x14ac:dyDescent="0.45">
      <c r="A52" s="38"/>
      <c r="B52" s="38"/>
      <c r="C52" s="1"/>
      <c r="D52" s="1"/>
      <c r="E52" s="1"/>
      <c r="F52" s="1"/>
      <c r="G52" s="1"/>
      <c r="H52" s="1"/>
      <c r="I52" s="1"/>
      <c r="J52" s="1"/>
    </row>
    <row r="53" spans="1:10" ht="30.75" x14ac:dyDescent="0.45">
      <c r="A53" s="37"/>
      <c r="B53" s="38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D82" s="1"/>
    </row>
    <row r="83" spans="1:10" x14ac:dyDescent="0.25">
      <c r="D83" s="1"/>
    </row>
    <row r="84" spans="1:10" x14ac:dyDescent="0.25">
      <c r="D84" s="1"/>
    </row>
    <row r="85" spans="1:10" x14ac:dyDescent="0.25">
      <c r="D85" s="1"/>
    </row>
    <row r="86" spans="1:10" x14ac:dyDescent="0.25">
      <c r="D86" s="1"/>
    </row>
    <row r="87" spans="1:10" x14ac:dyDescent="0.25">
      <c r="D87" s="1"/>
    </row>
    <row r="88" spans="1:10" x14ac:dyDescent="0.25">
      <c r="D88" s="1"/>
    </row>
    <row r="89" spans="1:10" x14ac:dyDescent="0.25">
      <c r="D89" s="1"/>
    </row>
    <row r="90" spans="1:10" x14ac:dyDescent="0.25">
      <c r="D90" s="1"/>
    </row>
    <row r="91" spans="1:10" x14ac:dyDescent="0.25">
      <c r="D91" s="1"/>
    </row>
    <row r="92" spans="1:10" x14ac:dyDescent="0.25">
      <c r="D92" s="1"/>
    </row>
    <row r="93" spans="1:10" x14ac:dyDescent="0.25">
      <c r="D93" s="1"/>
    </row>
    <row r="94" spans="1:10" x14ac:dyDescent="0.25">
      <c r="D94" s="1"/>
    </row>
    <row r="95" spans="1:10" x14ac:dyDescent="0.25">
      <c r="D95" s="1"/>
    </row>
    <row r="96" spans="1:10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  <row r="149" spans="4:4" x14ac:dyDescent="0.25">
      <c r="D149" s="1"/>
    </row>
    <row r="150" spans="4:4" x14ac:dyDescent="0.25">
      <c r="D150" s="1"/>
    </row>
    <row r="151" spans="4:4" x14ac:dyDescent="0.25">
      <c r="D151" s="1"/>
    </row>
    <row r="152" spans="4:4" x14ac:dyDescent="0.25">
      <c r="D152" s="1"/>
    </row>
    <row r="153" spans="4:4" x14ac:dyDescent="0.25">
      <c r="D153" s="1"/>
    </row>
    <row r="154" spans="4:4" x14ac:dyDescent="0.25">
      <c r="D154" s="1"/>
    </row>
    <row r="155" spans="4:4" x14ac:dyDescent="0.25">
      <c r="D155" s="1"/>
    </row>
    <row r="156" spans="4:4" x14ac:dyDescent="0.25">
      <c r="D156" s="1"/>
    </row>
    <row r="157" spans="4:4" x14ac:dyDescent="0.25">
      <c r="D157" s="1"/>
    </row>
    <row r="158" spans="4:4" x14ac:dyDescent="0.25">
      <c r="D158" s="1"/>
    </row>
    <row r="159" spans="4:4" x14ac:dyDescent="0.25">
      <c r="D159" s="1"/>
    </row>
    <row r="160" spans="4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1"/>
    </row>
    <row r="392" spans="4:4" x14ac:dyDescent="0.25">
      <c r="D392" s="1"/>
    </row>
    <row r="393" spans="4:4" x14ac:dyDescent="0.25">
      <c r="D393" s="1"/>
    </row>
    <row r="394" spans="4:4" x14ac:dyDescent="0.25">
      <c r="D394" s="1"/>
    </row>
    <row r="395" spans="4:4" x14ac:dyDescent="0.25">
      <c r="D395" s="1"/>
    </row>
    <row r="396" spans="4:4" x14ac:dyDescent="0.25">
      <c r="D396" s="1"/>
    </row>
    <row r="397" spans="4:4" x14ac:dyDescent="0.25">
      <c r="D397" s="1"/>
    </row>
    <row r="398" spans="4:4" x14ac:dyDescent="0.25">
      <c r="D398" s="1"/>
    </row>
    <row r="399" spans="4:4" x14ac:dyDescent="0.25">
      <c r="D399" s="1"/>
    </row>
    <row r="400" spans="4:4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1" spans="4:4" x14ac:dyDescent="0.25">
      <c r="D411" s="1"/>
    </row>
    <row r="412" spans="4:4" x14ac:dyDescent="0.25">
      <c r="D412" s="1"/>
    </row>
    <row r="413" spans="4:4" x14ac:dyDescent="0.25">
      <c r="D413" s="1"/>
    </row>
    <row r="414" spans="4:4" x14ac:dyDescent="0.25">
      <c r="D414" s="1"/>
    </row>
    <row r="415" spans="4:4" x14ac:dyDescent="0.25">
      <c r="D415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4" x14ac:dyDescent="0.25">
      <c r="D433" s="1"/>
    </row>
    <row r="434" spans="4:4" x14ac:dyDescent="0.25">
      <c r="D434" s="1"/>
    </row>
    <row r="435" spans="4:4" x14ac:dyDescent="0.25">
      <c r="D435" s="1"/>
    </row>
    <row r="436" spans="4:4" x14ac:dyDescent="0.25">
      <c r="D436" s="1"/>
    </row>
    <row r="437" spans="4:4" x14ac:dyDescent="0.25">
      <c r="D437" s="1"/>
    </row>
    <row r="438" spans="4:4" x14ac:dyDescent="0.25">
      <c r="D438" s="1"/>
    </row>
    <row r="439" spans="4:4" x14ac:dyDescent="0.25">
      <c r="D439" s="1"/>
    </row>
    <row r="440" spans="4:4" x14ac:dyDescent="0.25">
      <c r="D440" s="1"/>
    </row>
    <row r="441" spans="4:4" x14ac:dyDescent="0.25">
      <c r="D441" s="1"/>
    </row>
    <row r="442" spans="4:4" x14ac:dyDescent="0.25">
      <c r="D442" s="1"/>
    </row>
    <row r="443" spans="4:4" x14ac:dyDescent="0.25">
      <c r="D443" s="1"/>
    </row>
    <row r="444" spans="4:4" x14ac:dyDescent="0.25">
      <c r="D444" s="1"/>
    </row>
    <row r="445" spans="4:4" x14ac:dyDescent="0.25">
      <c r="D445" s="1"/>
    </row>
    <row r="446" spans="4:4" x14ac:dyDescent="0.25">
      <c r="D446" s="1"/>
    </row>
    <row r="447" spans="4:4" x14ac:dyDescent="0.25">
      <c r="D447" s="1"/>
    </row>
    <row r="448" spans="4:4" x14ac:dyDescent="0.25">
      <c r="D448" s="1"/>
    </row>
    <row r="449" spans="4:4" x14ac:dyDescent="0.25">
      <c r="D449" s="1"/>
    </row>
    <row r="450" spans="4:4" x14ac:dyDescent="0.25">
      <c r="D450" s="1"/>
    </row>
    <row r="451" spans="4:4" x14ac:dyDescent="0.25">
      <c r="D451" s="1"/>
    </row>
    <row r="452" spans="4:4" x14ac:dyDescent="0.25">
      <c r="D452" s="1"/>
    </row>
    <row r="453" spans="4:4" x14ac:dyDescent="0.25">
      <c r="D453" s="1"/>
    </row>
    <row r="454" spans="4:4" x14ac:dyDescent="0.25">
      <c r="D454" s="1"/>
    </row>
    <row r="455" spans="4:4" x14ac:dyDescent="0.25">
      <c r="D455" s="1"/>
    </row>
    <row r="456" spans="4:4" x14ac:dyDescent="0.25">
      <c r="D456" s="1"/>
    </row>
    <row r="457" spans="4:4" x14ac:dyDescent="0.25">
      <c r="D457" s="1"/>
    </row>
    <row r="458" spans="4:4" x14ac:dyDescent="0.25">
      <c r="D458" s="1"/>
    </row>
    <row r="459" spans="4:4" x14ac:dyDescent="0.25">
      <c r="D459" s="1"/>
    </row>
    <row r="460" spans="4:4" x14ac:dyDescent="0.25">
      <c r="D460" s="1"/>
    </row>
    <row r="461" spans="4:4" x14ac:dyDescent="0.25">
      <c r="D461" s="1"/>
    </row>
    <row r="462" spans="4:4" x14ac:dyDescent="0.25">
      <c r="D462" s="1"/>
    </row>
    <row r="463" spans="4:4" x14ac:dyDescent="0.25">
      <c r="D463" s="1"/>
    </row>
    <row r="464" spans="4:4" x14ac:dyDescent="0.25">
      <c r="D464" s="1"/>
    </row>
    <row r="465" spans="4:4" x14ac:dyDescent="0.25">
      <c r="D465" s="1"/>
    </row>
    <row r="466" spans="4:4" x14ac:dyDescent="0.25">
      <c r="D466" s="1"/>
    </row>
    <row r="467" spans="4:4" x14ac:dyDescent="0.25">
      <c r="D467" s="1"/>
    </row>
    <row r="468" spans="4:4" x14ac:dyDescent="0.25">
      <c r="D468" s="1"/>
    </row>
    <row r="469" spans="4:4" x14ac:dyDescent="0.25">
      <c r="D469" s="1"/>
    </row>
    <row r="470" spans="4:4" x14ac:dyDescent="0.25">
      <c r="D470" s="1"/>
    </row>
    <row r="471" spans="4:4" x14ac:dyDescent="0.25">
      <c r="D471" s="1"/>
    </row>
    <row r="472" spans="4:4" x14ac:dyDescent="0.25">
      <c r="D472" s="1"/>
    </row>
    <row r="473" spans="4:4" x14ac:dyDescent="0.25">
      <c r="D473" s="1"/>
    </row>
    <row r="474" spans="4:4" x14ac:dyDescent="0.25">
      <c r="D474" s="1"/>
    </row>
    <row r="475" spans="4:4" x14ac:dyDescent="0.25">
      <c r="D475" s="1"/>
    </row>
    <row r="476" spans="4:4" x14ac:dyDescent="0.25">
      <c r="D476" s="1"/>
    </row>
    <row r="477" spans="4:4" x14ac:dyDescent="0.25">
      <c r="D477" s="1"/>
    </row>
    <row r="478" spans="4:4" x14ac:dyDescent="0.25">
      <c r="D478" s="1"/>
    </row>
    <row r="479" spans="4:4" x14ac:dyDescent="0.25">
      <c r="D479" s="1"/>
    </row>
    <row r="480" spans="4:4" x14ac:dyDescent="0.25">
      <c r="D480" s="1"/>
    </row>
    <row r="481" spans="4:4" x14ac:dyDescent="0.25">
      <c r="D481" s="1"/>
    </row>
    <row r="482" spans="4:4" x14ac:dyDescent="0.25">
      <c r="D482" s="1"/>
    </row>
    <row r="483" spans="4:4" x14ac:dyDescent="0.25">
      <c r="D483" s="1"/>
    </row>
    <row r="484" spans="4:4" x14ac:dyDescent="0.25">
      <c r="D484" s="1"/>
    </row>
    <row r="485" spans="4:4" x14ac:dyDescent="0.25">
      <c r="D485" s="1"/>
    </row>
    <row r="486" spans="4:4" x14ac:dyDescent="0.25">
      <c r="D486" s="1"/>
    </row>
    <row r="487" spans="4:4" x14ac:dyDescent="0.25">
      <c r="D487" s="1"/>
    </row>
    <row r="488" spans="4:4" x14ac:dyDescent="0.25">
      <c r="D488" s="1"/>
    </row>
    <row r="489" spans="4:4" x14ac:dyDescent="0.25">
      <c r="D489" s="1"/>
    </row>
    <row r="490" spans="4:4" x14ac:dyDescent="0.25">
      <c r="D490" s="1"/>
    </row>
    <row r="491" spans="4:4" x14ac:dyDescent="0.25">
      <c r="D491" s="1"/>
    </row>
    <row r="492" spans="4:4" x14ac:dyDescent="0.25">
      <c r="D492" s="1"/>
    </row>
    <row r="493" spans="4:4" x14ac:dyDescent="0.25">
      <c r="D493" s="1"/>
    </row>
    <row r="494" spans="4:4" x14ac:dyDescent="0.25">
      <c r="D494" s="1"/>
    </row>
    <row r="495" spans="4:4" x14ac:dyDescent="0.25">
      <c r="D495" s="1"/>
    </row>
    <row r="496" spans="4:4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4" spans="4:4" x14ac:dyDescent="0.25">
      <c r="D504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  <row r="511" spans="4:4" x14ac:dyDescent="0.25">
      <c r="D511" s="1"/>
    </row>
    <row r="512" spans="4:4" x14ac:dyDescent="0.25">
      <c r="D512" s="1"/>
    </row>
    <row r="513" spans="4:4" x14ac:dyDescent="0.25">
      <c r="D513" s="1"/>
    </row>
    <row r="514" spans="4:4" x14ac:dyDescent="0.25">
      <c r="D514" s="1"/>
    </row>
    <row r="515" spans="4:4" x14ac:dyDescent="0.25">
      <c r="D515" s="1"/>
    </row>
    <row r="516" spans="4:4" x14ac:dyDescent="0.25">
      <c r="D516" s="1"/>
    </row>
    <row r="517" spans="4:4" x14ac:dyDescent="0.25">
      <c r="D517" s="1"/>
    </row>
    <row r="518" spans="4:4" x14ac:dyDescent="0.25">
      <c r="D518" s="1"/>
    </row>
    <row r="519" spans="4:4" x14ac:dyDescent="0.25">
      <c r="D519" s="1"/>
    </row>
    <row r="520" spans="4:4" x14ac:dyDescent="0.25">
      <c r="D520" s="1"/>
    </row>
    <row r="521" spans="4:4" x14ac:dyDescent="0.25">
      <c r="D521" s="1"/>
    </row>
    <row r="522" spans="4:4" x14ac:dyDescent="0.25">
      <c r="D522" s="1"/>
    </row>
    <row r="523" spans="4:4" x14ac:dyDescent="0.25">
      <c r="D523" s="1"/>
    </row>
    <row r="524" spans="4:4" x14ac:dyDescent="0.25">
      <c r="D524" s="1"/>
    </row>
    <row r="525" spans="4:4" x14ac:dyDescent="0.25">
      <c r="D525" s="1"/>
    </row>
    <row r="526" spans="4:4" x14ac:dyDescent="0.25">
      <c r="D526" s="1"/>
    </row>
    <row r="527" spans="4:4" x14ac:dyDescent="0.25">
      <c r="D527" s="1"/>
    </row>
    <row r="528" spans="4:4" x14ac:dyDescent="0.25">
      <c r="D528" s="1"/>
    </row>
    <row r="529" spans="4:4" x14ac:dyDescent="0.25">
      <c r="D529" s="1"/>
    </row>
    <row r="530" spans="4:4" x14ac:dyDescent="0.25">
      <c r="D530" s="1"/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34" spans="4:4" x14ac:dyDescent="0.25">
      <c r="D534" s="1"/>
    </row>
    <row r="535" spans="4:4" x14ac:dyDescent="0.25">
      <c r="D535" s="1"/>
    </row>
    <row r="536" spans="4:4" x14ac:dyDescent="0.25">
      <c r="D536" s="1"/>
    </row>
    <row r="537" spans="4:4" x14ac:dyDescent="0.25">
      <c r="D537" s="1"/>
    </row>
    <row r="538" spans="4:4" x14ac:dyDescent="0.25">
      <c r="D538" s="1"/>
    </row>
    <row r="539" spans="4:4" x14ac:dyDescent="0.25">
      <c r="D539" s="1"/>
    </row>
    <row r="540" spans="4:4" x14ac:dyDescent="0.25">
      <c r="D540" s="1"/>
    </row>
    <row r="541" spans="4:4" x14ac:dyDescent="0.25">
      <c r="D541" s="1"/>
    </row>
    <row r="542" spans="4:4" x14ac:dyDescent="0.25">
      <c r="D542" s="1"/>
    </row>
    <row r="543" spans="4:4" x14ac:dyDescent="0.25">
      <c r="D543" s="1"/>
    </row>
    <row r="544" spans="4:4" x14ac:dyDescent="0.25">
      <c r="D544" s="1"/>
    </row>
    <row r="545" spans="4:4" x14ac:dyDescent="0.25">
      <c r="D545" s="1"/>
    </row>
    <row r="546" spans="4:4" x14ac:dyDescent="0.25">
      <c r="D546" s="1"/>
    </row>
    <row r="547" spans="4:4" x14ac:dyDescent="0.25">
      <c r="D547" s="1"/>
    </row>
    <row r="548" spans="4:4" x14ac:dyDescent="0.25">
      <c r="D548" s="1"/>
    </row>
    <row r="549" spans="4:4" x14ac:dyDescent="0.25">
      <c r="D549" s="1"/>
    </row>
    <row r="550" spans="4:4" x14ac:dyDescent="0.25">
      <c r="D550" s="1"/>
    </row>
    <row r="551" spans="4:4" x14ac:dyDescent="0.25">
      <c r="D551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5" spans="4:4" x14ac:dyDescent="0.25">
      <c r="D555" s="1"/>
    </row>
    <row r="556" spans="4:4" x14ac:dyDescent="0.25">
      <c r="D556" s="1"/>
    </row>
    <row r="557" spans="4:4" x14ac:dyDescent="0.25">
      <c r="D557" s="1"/>
    </row>
    <row r="558" spans="4:4" x14ac:dyDescent="0.25">
      <c r="D558" s="1"/>
    </row>
    <row r="559" spans="4:4" x14ac:dyDescent="0.25">
      <c r="D559" s="1"/>
    </row>
    <row r="560" spans="4:4" x14ac:dyDescent="0.25">
      <c r="D560" s="1"/>
    </row>
    <row r="561" spans="4:4" x14ac:dyDescent="0.25">
      <c r="D561" s="1"/>
    </row>
    <row r="562" spans="4:4" x14ac:dyDescent="0.25">
      <c r="D562" s="1"/>
    </row>
    <row r="563" spans="4:4" x14ac:dyDescent="0.25">
      <c r="D563" s="1"/>
    </row>
    <row r="564" spans="4:4" x14ac:dyDescent="0.25">
      <c r="D564" s="1"/>
    </row>
    <row r="565" spans="4:4" x14ac:dyDescent="0.25">
      <c r="D565" s="1"/>
    </row>
    <row r="566" spans="4:4" x14ac:dyDescent="0.25">
      <c r="D566" s="1"/>
    </row>
    <row r="567" spans="4:4" x14ac:dyDescent="0.25">
      <c r="D567" s="1"/>
    </row>
    <row r="568" spans="4:4" x14ac:dyDescent="0.25">
      <c r="D568" s="1"/>
    </row>
    <row r="569" spans="4:4" x14ac:dyDescent="0.25">
      <c r="D569" s="1"/>
    </row>
    <row r="570" spans="4:4" x14ac:dyDescent="0.25">
      <c r="D570" s="1"/>
    </row>
    <row r="571" spans="4:4" x14ac:dyDescent="0.25">
      <c r="D571" s="1"/>
    </row>
    <row r="572" spans="4:4" x14ac:dyDescent="0.25">
      <c r="D572" s="1"/>
    </row>
    <row r="573" spans="4:4" x14ac:dyDescent="0.25">
      <c r="D573" s="1"/>
    </row>
    <row r="574" spans="4:4" x14ac:dyDescent="0.25">
      <c r="D574" s="1"/>
    </row>
    <row r="575" spans="4:4" x14ac:dyDescent="0.25">
      <c r="D575" s="1"/>
    </row>
    <row r="576" spans="4:4" x14ac:dyDescent="0.25">
      <c r="D576" s="1"/>
    </row>
    <row r="577" spans="4:4" x14ac:dyDescent="0.25">
      <c r="D577" s="1"/>
    </row>
    <row r="578" spans="4:4" x14ac:dyDescent="0.25">
      <c r="D578" s="1"/>
    </row>
    <row r="579" spans="4:4" x14ac:dyDescent="0.25">
      <c r="D579" s="1"/>
    </row>
    <row r="580" spans="4:4" x14ac:dyDescent="0.25">
      <c r="D580" s="1"/>
    </row>
    <row r="581" spans="4:4" x14ac:dyDescent="0.25">
      <c r="D581" s="1"/>
    </row>
    <row r="582" spans="4:4" x14ac:dyDescent="0.25">
      <c r="D582" s="1"/>
    </row>
    <row r="583" spans="4:4" x14ac:dyDescent="0.25">
      <c r="D583" s="1"/>
    </row>
    <row r="584" spans="4:4" x14ac:dyDescent="0.25">
      <c r="D584" s="1"/>
    </row>
    <row r="585" spans="4:4" x14ac:dyDescent="0.25">
      <c r="D585" s="1"/>
    </row>
    <row r="586" spans="4:4" x14ac:dyDescent="0.25">
      <c r="D586" s="1"/>
    </row>
    <row r="587" spans="4:4" x14ac:dyDescent="0.25">
      <c r="D587" s="1"/>
    </row>
    <row r="588" spans="4:4" x14ac:dyDescent="0.25">
      <c r="D588" s="1"/>
    </row>
    <row r="589" spans="4:4" x14ac:dyDescent="0.25">
      <c r="D589" s="1"/>
    </row>
    <row r="590" spans="4:4" x14ac:dyDescent="0.25">
      <c r="D590" s="1"/>
    </row>
    <row r="591" spans="4:4" x14ac:dyDescent="0.25">
      <c r="D591" s="1"/>
    </row>
    <row r="592" spans="4:4" x14ac:dyDescent="0.25">
      <c r="D592" s="1"/>
    </row>
    <row r="593" spans="4:4" x14ac:dyDescent="0.25">
      <c r="D593" s="1"/>
    </row>
    <row r="594" spans="4:4" x14ac:dyDescent="0.25">
      <c r="D594" s="1"/>
    </row>
    <row r="595" spans="4:4" x14ac:dyDescent="0.25">
      <c r="D595" s="1"/>
    </row>
    <row r="596" spans="4:4" x14ac:dyDescent="0.25">
      <c r="D596" s="1"/>
    </row>
    <row r="597" spans="4:4" x14ac:dyDescent="0.25">
      <c r="D597" s="1"/>
    </row>
    <row r="598" spans="4:4" x14ac:dyDescent="0.25">
      <c r="D598" s="1"/>
    </row>
    <row r="599" spans="4:4" x14ac:dyDescent="0.25">
      <c r="D599" s="1"/>
    </row>
    <row r="600" spans="4:4" x14ac:dyDescent="0.25">
      <c r="D600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  <row r="604" spans="4:4" x14ac:dyDescent="0.25">
      <c r="D604" s="1"/>
    </row>
    <row r="605" spans="4:4" x14ac:dyDescent="0.25">
      <c r="D605" s="1"/>
    </row>
    <row r="606" spans="4:4" x14ac:dyDescent="0.25">
      <c r="D606" s="1"/>
    </row>
    <row r="607" spans="4:4" x14ac:dyDescent="0.25">
      <c r="D607" s="1"/>
    </row>
    <row r="608" spans="4:4" x14ac:dyDescent="0.25">
      <c r="D608" s="1"/>
    </row>
    <row r="609" spans="4:4" x14ac:dyDescent="0.25">
      <c r="D609" s="1"/>
    </row>
    <row r="610" spans="4:4" x14ac:dyDescent="0.25">
      <c r="D610" s="1"/>
    </row>
    <row r="611" spans="4:4" x14ac:dyDescent="0.25">
      <c r="D611" s="1"/>
    </row>
    <row r="612" spans="4:4" x14ac:dyDescent="0.25">
      <c r="D612" s="1"/>
    </row>
    <row r="613" spans="4:4" x14ac:dyDescent="0.25">
      <c r="D613" s="1"/>
    </row>
    <row r="614" spans="4:4" x14ac:dyDescent="0.25">
      <c r="D614" s="1"/>
    </row>
    <row r="615" spans="4:4" x14ac:dyDescent="0.25">
      <c r="D615" s="1"/>
    </row>
    <row r="616" spans="4:4" x14ac:dyDescent="0.25">
      <c r="D616" s="1"/>
    </row>
    <row r="617" spans="4:4" x14ac:dyDescent="0.25">
      <c r="D617" s="1"/>
    </row>
    <row r="618" spans="4:4" x14ac:dyDescent="0.25">
      <c r="D618" s="1"/>
    </row>
    <row r="619" spans="4:4" x14ac:dyDescent="0.25">
      <c r="D619" s="1"/>
    </row>
    <row r="620" spans="4:4" x14ac:dyDescent="0.25">
      <c r="D620" s="1"/>
    </row>
    <row r="621" spans="4:4" x14ac:dyDescent="0.25">
      <c r="D621" s="1"/>
    </row>
    <row r="622" spans="4:4" x14ac:dyDescent="0.25">
      <c r="D622" s="1"/>
    </row>
    <row r="623" spans="4:4" x14ac:dyDescent="0.25">
      <c r="D623" s="1"/>
    </row>
    <row r="624" spans="4:4" x14ac:dyDescent="0.25">
      <c r="D624" s="1"/>
    </row>
    <row r="625" spans="4:4" x14ac:dyDescent="0.25">
      <c r="D625" s="1"/>
    </row>
    <row r="626" spans="4:4" x14ac:dyDescent="0.25">
      <c r="D626" s="1"/>
    </row>
    <row r="627" spans="4:4" x14ac:dyDescent="0.25">
      <c r="D627" s="1"/>
    </row>
    <row r="628" spans="4:4" x14ac:dyDescent="0.25">
      <c r="D628" s="1"/>
    </row>
    <row r="629" spans="4:4" x14ac:dyDescent="0.25">
      <c r="D629" s="1"/>
    </row>
    <row r="630" spans="4:4" x14ac:dyDescent="0.25">
      <c r="D630" s="1"/>
    </row>
    <row r="631" spans="4:4" x14ac:dyDescent="0.25">
      <c r="D631" s="1"/>
    </row>
    <row r="632" spans="4:4" x14ac:dyDescent="0.25">
      <c r="D632" s="1"/>
    </row>
    <row r="633" spans="4:4" x14ac:dyDescent="0.25">
      <c r="D633" s="1"/>
    </row>
    <row r="634" spans="4:4" x14ac:dyDescent="0.25">
      <c r="D634" s="1"/>
    </row>
    <row r="635" spans="4:4" x14ac:dyDescent="0.25">
      <c r="D635" s="1"/>
    </row>
    <row r="636" spans="4:4" x14ac:dyDescent="0.25">
      <c r="D636" s="1"/>
    </row>
    <row r="637" spans="4:4" x14ac:dyDescent="0.25">
      <c r="D637" s="1"/>
    </row>
    <row r="638" spans="4:4" x14ac:dyDescent="0.25">
      <c r="D638" s="1"/>
    </row>
    <row r="639" spans="4:4" x14ac:dyDescent="0.25">
      <c r="D639" s="1"/>
    </row>
    <row r="640" spans="4:4" x14ac:dyDescent="0.25">
      <c r="D640" s="1"/>
    </row>
    <row r="641" spans="4:4" x14ac:dyDescent="0.25">
      <c r="D641" s="1"/>
    </row>
    <row r="642" spans="4:4" x14ac:dyDescent="0.25">
      <c r="D642" s="1"/>
    </row>
    <row r="643" spans="4:4" x14ac:dyDescent="0.25">
      <c r="D643" s="1"/>
    </row>
    <row r="644" spans="4:4" x14ac:dyDescent="0.25">
      <c r="D644" s="1"/>
    </row>
    <row r="645" spans="4:4" x14ac:dyDescent="0.25">
      <c r="D645" s="1"/>
    </row>
    <row r="646" spans="4:4" x14ac:dyDescent="0.25">
      <c r="D646" s="1"/>
    </row>
    <row r="647" spans="4:4" x14ac:dyDescent="0.25">
      <c r="D647" s="1"/>
    </row>
    <row r="648" spans="4:4" x14ac:dyDescent="0.25">
      <c r="D648" s="1"/>
    </row>
    <row r="649" spans="4:4" x14ac:dyDescent="0.25">
      <c r="D649" s="1"/>
    </row>
    <row r="650" spans="4:4" x14ac:dyDescent="0.25">
      <c r="D650" s="1"/>
    </row>
    <row r="651" spans="4:4" x14ac:dyDescent="0.25">
      <c r="D651" s="1"/>
    </row>
    <row r="652" spans="4:4" x14ac:dyDescent="0.25">
      <c r="D652" s="1"/>
    </row>
    <row r="653" spans="4:4" x14ac:dyDescent="0.25">
      <c r="D653" s="1"/>
    </row>
    <row r="654" spans="4:4" x14ac:dyDescent="0.25">
      <c r="D654" s="1"/>
    </row>
    <row r="655" spans="4:4" x14ac:dyDescent="0.25">
      <c r="D655" s="1"/>
    </row>
    <row r="656" spans="4:4" x14ac:dyDescent="0.25">
      <c r="D656" s="1"/>
    </row>
    <row r="657" spans="4:4" x14ac:dyDescent="0.25">
      <c r="D657" s="1"/>
    </row>
    <row r="658" spans="4:4" x14ac:dyDescent="0.25">
      <c r="D658" s="1"/>
    </row>
    <row r="659" spans="4:4" x14ac:dyDescent="0.25">
      <c r="D659" s="1"/>
    </row>
    <row r="660" spans="4:4" x14ac:dyDescent="0.25">
      <c r="D660" s="1"/>
    </row>
    <row r="661" spans="4:4" x14ac:dyDescent="0.25">
      <c r="D661" s="1"/>
    </row>
    <row r="662" spans="4:4" x14ac:dyDescent="0.25">
      <c r="D662" s="1"/>
    </row>
    <row r="663" spans="4:4" x14ac:dyDescent="0.25">
      <c r="D663" s="1"/>
    </row>
    <row r="664" spans="4:4" x14ac:dyDescent="0.25">
      <c r="D664" s="1"/>
    </row>
    <row r="665" spans="4:4" x14ac:dyDescent="0.25">
      <c r="D665" s="1"/>
    </row>
    <row r="666" spans="4:4" x14ac:dyDescent="0.25">
      <c r="D666" s="1"/>
    </row>
    <row r="667" spans="4:4" x14ac:dyDescent="0.25">
      <c r="D667" s="1"/>
    </row>
    <row r="668" spans="4:4" x14ac:dyDescent="0.25">
      <c r="D668" s="1"/>
    </row>
    <row r="669" spans="4:4" x14ac:dyDescent="0.25">
      <c r="D669" s="1"/>
    </row>
    <row r="670" spans="4:4" x14ac:dyDescent="0.25">
      <c r="D670" s="1"/>
    </row>
    <row r="671" spans="4:4" x14ac:dyDescent="0.25">
      <c r="D671" s="1"/>
    </row>
    <row r="672" spans="4:4" x14ac:dyDescent="0.25">
      <c r="D672" s="1"/>
    </row>
    <row r="673" spans="4:4" x14ac:dyDescent="0.25">
      <c r="D673" s="1"/>
    </row>
    <row r="674" spans="4:4" x14ac:dyDescent="0.25">
      <c r="D674" s="1"/>
    </row>
    <row r="675" spans="4:4" x14ac:dyDescent="0.25">
      <c r="D675" s="1"/>
    </row>
    <row r="676" spans="4:4" x14ac:dyDescent="0.25">
      <c r="D676" s="1"/>
    </row>
    <row r="677" spans="4:4" x14ac:dyDescent="0.25">
      <c r="D677" s="1"/>
    </row>
    <row r="678" spans="4:4" x14ac:dyDescent="0.25">
      <c r="D678" s="1"/>
    </row>
    <row r="679" spans="4:4" x14ac:dyDescent="0.25">
      <c r="D679" s="1"/>
    </row>
    <row r="680" spans="4:4" x14ac:dyDescent="0.25">
      <c r="D680" s="1"/>
    </row>
    <row r="681" spans="4:4" x14ac:dyDescent="0.25">
      <c r="D681" s="1"/>
    </row>
    <row r="682" spans="4:4" x14ac:dyDescent="0.25">
      <c r="D682" s="1"/>
    </row>
    <row r="683" spans="4:4" x14ac:dyDescent="0.25">
      <c r="D683" s="1"/>
    </row>
    <row r="684" spans="4:4" x14ac:dyDescent="0.25">
      <c r="D684" s="1"/>
    </row>
    <row r="685" spans="4:4" x14ac:dyDescent="0.25">
      <c r="D685" s="1"/>
    </row>
    <row r="686" spans="4:4" x14ac:dyDescent="0.25">
      <c r="D686" s="1"/>
    </row>
    <row r="687" spans="4:4" x14ac:dyDescent="0.25">
      <c r="D687" s="1"/>
    </row>
    <row r="688" spans="4:4" x14ac:dyDescent="0.25">
      <c r="D688" s="1"/>
    </row>
    <row r="689" spans="4:4" x14ac:dyDescent="0.25">
      <c r="D689" s="1"/>
    </row>
    <row r="690" spans="4:4" x14ac:dyDescent="0.25">
      <c r="D690" s="1"/>
    </row>
    <row r="691" spans="4:4" x14ac:dyDescent="0.25">
      <c r="D691" s="1"/>
    </row>
    <row r="692" spans="4:4" x14ac:dyDescent="0.25">
      <c r="D692" s="1"/>
    </row>
    <row r="693" spans="4:4" x14ac:dyDescent="0.25">
      <c r="D693" s="1"/>
    </row>
    <row r="694" spans="4:4" x14ac:dyDescent="0.25">
      <c r="D694" s="1"/>
    </row>
    <row r="695" spans="4:4" x14ac:dyDescent="0.25">
      <c r="D695" s="1"/>
    </row>
    <row r="696" spans="4:4" x14ac:dyDescent="0.25">
      <c r="D696" s="1"/>
    </row>
    <row r="697" spans="4:4" x14ac:dyDescent="0.25">
      <c r="D697" s="1"/>
    </row>
    <row r="698" spans="4:4" x14ac:dyDescent="0.25">
      <c r="D698" s="1"/>
    </row>
    <row r="699" spans="4:4" x14ac:dyDescent="0.25">
      <c r="D699" s="1"/>
    </row>
    <row r="700" spans="4:4" x14ac:dyDescent="0.25">
      <c r="D700" s="1"/>
    </row>
    <row r="701" spans="4:4" x14ac:dyDescent="0.25">
      <c r="D701" s="1"/>
    </row>
    <row r="702" spans="4:4" x14ac:dyDescent="0.25">
      <c r="D702" s="1"/>
    </row>
    <row r="703" spans="4:4" x14ac:dyDescent="0.25">
      <c r="D703" s="1"/>
    </row>
    <row r="704" spans="4:4" x14ac:dyDescent="0.25">
      <c r="D704" s="1"/>
    </row>
    <row r="705" spans="4:4" x14ac:dyDescent="0.25">
      <c r="D705" s="1"/>
    </row>
    <row r="706" spans="4:4" x14ac:dyDescent="0.25">
      <c r="D706" s="1"/>
    </row>
    <row r="707" spans="4:4" x14ac:dyDescent="0.25">
      <c r="D707" s="1"/>
    </row>
    <row r="708" spans="4:4" x14ac:dyDescent="0.25">
      <c r="D708" s="1"/>
    </row>
    <row r="709" spans="4:4" x14ac:dyDescent="0.25">
      <c r="D709" s="1"/>
    </row>
    <row r="710" spans="4:4" x14ac:dyDescent="0.25">
      <c r="D710" s="1"/>
    </row>
    <row r="711" spans="4:4" x14ac:dyDescent="0.25">
      <c r="D711" s="1"/>
    </row>
    <row r="712" spans="4:4" x14ac:dyDescent="0.25">
      <c r="D712" s="1"/>
    </row>
    <row r="713" spans="4:4" x14ac:dyDescent="0.25">
      <c r="D713" s="1"/>
    </row>
    <row r="714" spans="4:4" x14ac:dyDescent="0.25">
      <c r="D714" s="1"/>
    </row>
    <row r="715" spans="4:4" x14ac:dyDescent="0.25">
      <c r="D715" s="1"/>
    </row>
    <row r="716" spans="4:4" x14ac:dyDescent="0.25">
      <c r="D716" s="1"/>
    </row>
    <row r="717" spans="4:4" x14ac:dyDescent="0.25">
      <c r="D717" s="1"/>
    </row>
    <row r="718" spans="4:4" x14ac:dyDescent="0.25">
      <c r="D718" s="1"/>
    </row>
    <row r="719" spans="4:4" x14ac:dyDescent="0.25">
      <c r="D719" s="1"/>
    </row>
    <row r="720" spans="4:4" x14ac:dyDescent="0.25">
      <c r="D720" s="1"/>
    </row>
    <row r="721" spans="4:4" x14ac:dyDescent="0.25">
      <c r="D721" s="1"/>
    </row>
    <row r="722" spans="4:4" x14ac:dyDescent="0.25">
      <c r="D722" s="1"/>
    </row>
    <row r="723" spans="4:4" x14ac:dyDescent="0.25">
      <c r="D723" s="1"/>
    </row>
    <row r="724" spans="4:4" x14ac:dyDescent="0.25">
      <c r="D724" s="1"/>
    </row>
    <row r="725" spans="4:4" x14ac:dyDescent="0.25">
      <c r="D725" s="1"/>
    </row>
    <row r="726" spans="4:4" x14ac:dyDescent="0.25">
      <c r="D726" s="1"/>
    </row>
    <row r="727" spans="4:4" x14ac:dyDescent="0.25">
      <c r="D727" s="1"/>
    </row>
    <row r="728" spans="4:4" x14ac:dyDescent="0.25">
      <c r="D728" s="1"/>
    </row>
    <row r="729" spans="4:4" x14ac:dyDescent="0.25">
      <c r="D729" s="1"/>
    </row>
    <row r="730" spans="4:4" x14ac:dyDescent="0.25">
      <c r="D730" s="1"/>
    </row>
    <row r="731" spans="4:4" x14ac:dyDescent="0.25">
      <c r="D731" s="1"/>
    </row>
    <row r="732" spans="4:4" x14ac:dyDescent="0.25">
      <c r="D732" s="1"/>
    </row>
    <row r="733" spans="4:4" x14ac:dyDescent="0.25">
      <c r="D733" s="1"/>
    </row>
    <row r="734" spans="4:4" x14ac:dyDescent="0.25">
      <c r="D734" s="1"/>
    </row>
    <row r="735" spans="4:4" x14ac:dyDescent="0.25">
      <c r="D735" s="1"/>
    </row>
    <row r="736" spans="4:4" x14ac:dyDescent="0.25">
      <c r="D736" s="1"/>
    </row>
    <row r="737" spans="4:4" x14ac:dyDescent="0.25">
      <c r="D737" s="1"/>
    </row>
    <row r="738" spans="4:4" x14ac:dyDescent="0.25">
      <c r="D738" s="1"/>
    </row>
    <row r="739" spans="4:4" x14ac:dyDescent="0.25">
      <c r="D739" s="1"/>
    </row>
    <row r="740" spans="4:4" x14ac:dyDescent="0.25">
      <c r="D740" s="1"/>
    </row>
    <row r="741" spans="4:4" x14ac:dyDescent="0.25">
      <c r="D741" s="1"/>
    </row>
    <row r="742" spans="4:4" x14ac:dyDescent="0.25">
      <c r="D742" s="1"/>
    </row>
    <row r="743" spans="4:4" x14ac:dyDescent="0.25">
      <c r="D743" s="1"/>
    </row>
    <row r="744" spans="4:4" x14ac:dyDescent="0.25">
      <c r="D744" s="1"/>
    </row>
    <row r="745" spans="4:4" x14ac:dyDescent="0.25">
      <c r="D745" s="1"/>
    </row>
    <row r="746" spans="4:4" x14ac:dyDescent="0.25">
      <c r="D746" s="1"/>
    </row>
    <row r="747" spans="4:4" x14ac:dyDescent="0.25">
      <c r="D747" s="1"/>
    </row>
    <row r="748" spans="4:4" x14ac:dyDescent="0.25">
      <c r="D748" s="1"/>
    </row>
    <row r="749" spans="4:4" x14ac:dyDescent="0.25">
      <c r="D749" s="1"/>
    </row>
    <row r="750" spans="4:4" x14ac:dyDescent="0.25">
      <c r="D750" s="1"/>
    </row>
    <row r="751" spans="4:4" x14ac:dyDescent="0.25">
      <c r="D751" s="1"/>
    </row>
    <row r="752" spans="4:4" x14ac:dyDescent="0.25">
      <c r="D752" s="1"/>
    </row>
    <row r="753" spans="4:4" x14ac:dyDescent="0.25">
      <c r="D753" s="1"/>
    </row>
    <row r="754" spans="4:4" x14ac:dyDescent="0.25">
      <c r="D754" s="1"/>
    </row>
    <row r="755" spans="4:4" x14ac:dyDescent="0.25">
      <c r="D755" s="1"/>
    </row>
    <row r="756" spans="4:4" x14ac:dyDescent="0.25">
      <c r="D756" s="1"/>
    </row>
    <row r="757" spans="4:4" x14ac:dyDescent="0.25">
      <c r="D757" s="1"/>
    </row>
    <row r="758" spans="4:4" x14ac:dyDescent="0.25">
      <c r="D758" s="1"/>
    </row>
    <row r="759" spans="4:4" x14ac:dyDescent="0.25">
      <c r="D759" s="1"/>
    </row>
    <row r="760" spans="4:4" x14ac:dyDescent="0.25">
      <c r="D760" s="1"/>
    </row>
    <row r="761" spans="4:4" x14ac:dyDescent="0.25">
      <c r="D761" s="1"/>
    </row>
    <row r="762" spans="4:4" x14ac:dyDescent="0.25">
      <c r="D762" s="1"/>
    </row>
    <row r="763" spans="4:4" x14ac:dyDescent="0.25">
      <c r="D763" s="1"/>
    </row>
    <row r="764" spans="4:4" x14ac:dyDescent="0.25">
      <c r="D764" s="1"/>
    </row>
    <row r="765" spans="4:4" x14ac:dyDescent="0.25">
      <c r="D765" s="1"/>
    </row>
    <row r="766" spans="4:4" x14ac:dyDescent="0.25">
      <c r="D766" s="1"/>
    </row>
    <row r="767" spans="4:4" x14ac:dyDescent="0.25">
      <c r="D767" s="1"/>
    </row>
    <row r="768" spans="4:4" x14ac:dyDescent="0.25">
      <c r="D768" s="1"/>
    </row>
    <row r="769" spans="4:4" x14ac:dyDescent="0.25">
      <c r="D769" s="1"/>
    </row>
    <row r="770" spans="4:4" x14ac:dyDescent="0.25">
      <c r="D770" s="1"/>
    </row>
    <row r="771" spans="4:4" x14ac:dyDescent="0.25">
      <c r="D771" s="1"/>
    </row>
  </sheetData>
  <mergeCells count="19">
    <mergeCell ref="E3:I5"/>
    <mergeCell ref="A36:I36"/>
    <mergeCell ref="C9:C10"/>
    <mergeCell ref="A35:B35"/>
    <mergeCell ref="A9:A10"/>
    <mergeCell ref="B9:B10"/>
    <mergeCell ref="D9:D10"/>
    <mergeCell ref="A12:I12"/>
    <mergeCell ref="A30:I30"/>
    <mergeCell ref="A29:B29"/>
    <mergeCell ref="A31:A32"/>
    <mergeCell ref="E9:I9"/>
    <mergeCell ref="F6:I6"/>
    <mergeCell ref="A53:B53"/>
    <mergeCell ref="A44:B44"/>
    <mergeCell ref="A8:I8"/>
    <mergeCell ref="H49:I49"/>
    <mergeCell ref="A52:B52"/>
    <mergeCell ref="A43:B43"/>
  </mergeCells>
  <pageMargins left="1.1811023622047245" right="0.39370078740157483" top="0.39370078740157483" bottom="0.39370078740157483" header="0.31496062992125984" footer="0.31496062992125984"/>
  <pageSetup paperSize="9" scale="2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Іржавська Ірина Олексіївна</dc:creator>
  <cp:lastModifiedBy>Іржавська Ірина Олексіївна</cp:lastModifiedBy>
  <cp:lastPrinted>2019-11-25T10:05:37Z</cp:lastPrinted>
  <dcterms:created xsi:type="dcterms:W3CDTF">2019-11-20T09:43:51Z</dcterms:created>
  <dcterms:modified xsi:type="dcterms:W3CDTF">2019-11-25T11:23:06Z</dcterms:modified>
</cp:coreProperties>
</file>