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5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externalReferences>
    <externalReference r:id="rId9"/>
    <externalReference r:id="rId10"/>
  </externalReferences>
  <definedNames>
    <definedName name="_xlnm.Print_Area" localSheetId="0">'таб 1 до пояс'!$A$1:$J$34</definedName>
    <definedName name="_xlnm.Print_Area" localSheetId="1">'таб 2 до пояс'!$A$1:$K$29</definedName>
    <definedName name="_xlnm.Print_Area" localSheetId="2">'таб 3 до пояс'!$A$1:$H$113</definedName>
    <definedName name="_xlnm.Print_Area" localSheetId="3">'таб 4,5 до пояс'!$A$1:$E$33</definedName>
    <definedName name="_xlnm.Print_Area" localSheetId="5">'таб 7 до пояс '!$A$1:$L$19</definedName>
  </definedNames>
  <calcPr fullCalcOnLoad="1"/>
</workbook>
</file>

<file path=xl/sharedStrings.xml><?xml version="1.0" encoding="utf-8"?>
<sst xmlns="http://schemas.openxmlformats.org/spreadsheetml/2006/main" count="259" uniqueCount="214">
  <si>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</si>
  <si>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</si>
  <si>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</si>
  <si>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</si>
  <si>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</si>
  <si>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</si>
  <si>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</si>
  <si>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</si>
  <si>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</si>
  <si>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</si>
  <si>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</si>
  <si>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</si>
  <si>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(ПІБ)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</si>
  <si>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</si>
  <si>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</si>
  <si>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</si>
  <si>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</si>
  <si>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</si>
  <si>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</si>
  <si>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</si>
  <si>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</si>
  <si>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</si>
  <si>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</si>
  <si>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</si>
  <si>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</si>
  <si>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</si>
  <si>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</si>
  <si>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</si>
  <si>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</si>
  <si>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</si>
  <si>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</si>
  <si>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</si>
  <si>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</si>
  <si>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</si>
  <si>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</si>
  <si>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</si>
  <si>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</si>
  <si>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</si>
  <si>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</si>
  <si>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</si>
  <si>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</si>
  <si>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</si>
  <si>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</si>
  <si>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</si>
  <si>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</si>
  <si>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</si>
  <si>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</si>
  <si>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</si>
  <si>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</si>
  <si>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</si>
  <si>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</si>
  <si>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</si>
  <si>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</si>
  <si>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</si>
  <si>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</si>
  <si>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</si>
  <si>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</si>
  <si>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</si>
  <si>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</si>
  <si>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</si>
  <si>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</si>
  <si>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</si>
  <si>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</si>
  <si>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</si>
  <si>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</si>
  <si>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</si>
  <si>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</si>
  <si>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</si>
  <si>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</si>
  <si>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</si>
  <si>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</si>
  <si>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</si>
  <si>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</si>
  <si>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</si>
  <si>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</si>
  <si>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</si>
  <si>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</si>
  <si>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</si>
  <si>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</si>
  <si>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</si>
  <si>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</si>
  <si>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в т ч. доходи від перевезення платних пасажирів електротранспортом </t>
  </si>
  <si>
    <t>в т.ч. доходи від перевезення платних пасажирів автотранспортом</t>
  </si>
  <si>
    <t>компенсаційні виплати населенню за пільгове перевезення окремих категорій громадян міським електротранспортом</t>
  </si>
  <si>
    <t>компенсаційні виплати населенню за пільгове перевезення окремих категорій громадян міським автотранспортом</t>
  </si>
  <si>
    <t>компенсаційні виплати  за безкоштовне перевезення Почесних донорів</t>
  </si>
  <si>
    <t>інші надходження, у тому числі</t>
  </si>
  <si>
    <t>виконання капітальних ремонтів</t>
  </si>
  <si>
    <t>регулювання цін на послуги місцевого автотранспорту</t>
  </si>
  <si>
    <t>регулювання цін на послуги міського електротранспорту</t>
  </si>
  <si>
    <t>відшкодування пільгового проїзду студентів</t>
  </si>
  <si>
    <t>спецрейси</t>
  </si>
  <si>
    <t>послуги автостоянки</t>
  </si>
  <si>
    <t>доходи їдальні</t>
  </si>
  <si>
    <t xml:space="preserve">рекламна діяльність </t>
  </si>
  <si>
    <t xml:space="preserve">інші доходи </t>
  </si>
  <si>
    <t>витрати на електроенергію</t>
  </si>
  <si>
    <t>амортизація основних засобів і нематеріальних активів</t>
  </si>
  <si>
    <t>витрати на запасні частини і матеріали</t>
  </si>
  <si>
    <t>витрати на паливно-мастильні матеріали</t>
  </si>
  <si>
    <t>інші витрати в т. ч.</t>
  </si>
  <si>
    <t>патент їдальня</t>
  </si>
  <si>
    <t>відрядження</t>
  </si>
  <si>
    <r>
      <t>послуги зв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язку</t>
    </r>
  </si>
  <si>
    <t>підвищення кваліфікації працівників працівників</t>
  </si>
  <si>
    <t>обстеження пасажиропотоку</t>
  </si>
  <si>
    <t>повірка приборів</t>
  </si>
  <si>
    <t>ремонт відеокамер</t>
  </si>
  <si>
    <t>послуги з ремонту, т/о автобусів</t>
  </si>
  <si>
    <t>послуги з ремонту т/о тролейбусів</t>
  </si>
  <si>
    <r>
      <t>обов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язкове страхування  тролейбусів, автобусів</t>
    </r>
  </si>
  <si>
    <t>т/ транспортних засобів (ДАЇ)</t>
  </si>
  <si>
    <t>обслуговування касового апарату (їдальня)</t>
  </si>
  <si>
    <t>утилізація мастил</t>
  </si>
  <si>
    <t>вода і водовідведення</t>
  </si>
  <si>
    <t>т/огляд тягових підстанцій, тролейбусів, атестація лабораторії</t>
  </si>
  <si>
    <r>
      <t>охорона об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 xml:space="preserve">єкту </t>
    </r>
  </si>
  <si>
    <t>надання автопослуг</t>
  </si>
  <si>
    <t>послуги GPS</t>
  </si>
  <si>
    <t>послуги інші (сторонні організації)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</si>
  <si>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</si>
  <si>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</si>
  <si>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</si>
  <si>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</si>
  <si>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аудиторські, нотаріальні 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</si>
  <si>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</si>
  <si>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</si>
  <si>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</si>
  <si>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</si>
  <si>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</si>
  <si>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</si>
  <si>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</si>
  <si>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 (TV)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</si>
  <si>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</si>
  <si>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</si>
  <si>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</si>
  <si>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</si>
  <si>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</si>
  <si>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вивіз ТПВ</t>
  </si>
  <si>
    <t>витрати на поліпшення основних фондів</t>
  </si>
  <si>
    <t>інші адміністративні витрати у т.ч.</t>
  </si>
  <si>
    <t>заправка картріджа</t>
  </si>
  <si>
    <t>періодичні видання</t>
  </si>
  <si>
    <t>т/о вогнегасників</t>
  </si>
  <si>
    <t>прграмне забезпечення</t>
  </si>
  <si>
    <t xml:space="preserve">банківське обслуговування </t>
  </si>
  <si>
    <t>касове обслуговування (РКО)</t>
  </si>
  <si>
    <t>охорона каси (тривожна кнопка)</t>
  </si>
  <si>
    <t>придбання канцелярських товарів</t>
  </si>
  <si>
    <t>витрати на запчастини, матеріали</t>
  </si>
  <si>
    <t>МШП</t>
  </si>
  <si>
    <r>
      <t xml:space="preserve">1.4.Інші операційні витрати, тис.грн. </t>
    </r>
    <r>
      <rPr>
        <i/>
        <sz val="14"/>
        <rFont val="Times New Roman"/>
        <family val="1"/>
      </rPr>
      <t>у т. ч.</t>
    </r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</si>
  <si>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</si>
  <si>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</si>
  <si>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</si>
  <si>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</si>
  <si>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в т.ч.</t>
  </si>
  <si>
    <t>пенсійний фонд (список №2)</t>
  </si>
  <si>
    <t>лікарняні (підприємство)</t>
  </si>
  <si>
    <t>ЄСВ</t>
  </si>
  <si>
    <t>З/плата мобілізованих в АТО</t>
  </si>
  <si>
    <t>штрафи, пені (ЄСВ)</t>
  </si>
  <si>
    <t>Членські внески  (корпорація)</t>
  </si>
  <si>
    <t>Металобрухт</t>
  </si>
  <si>
    <t>Мат.доп.на поховання</t>
  </si>
  <si>
    <t>Амортизація(949)</t>
  </si>
  <si>
    <t>Перерахування 30% оренди до бюджету</t>
  </si>
  <si>
    <t>Трудове каліцтво</t>
  </si>
  <si>
    <t>ПММ на поховання</t>
  </si>
  <si>
    <r>
      <t xml:space="preserve">3. Інші витрати, тис.грн. </t>
    </r>
    <r>
      <rPr>
        <i/>
        <sz val="14"/>
        <rFont val="Times New Roman"/>
        <family val="1"/>
      </rPr>
      <t>у т. ч.</t>
    </r>
  </si>
  <si>
    <t>списання остаточної вартості</t>
  </si>
  <si>
    <t>амортвідрахування автобусів, переданих до зони АТО</t>
  </si>
  <si>
    <t>шиномонтаж транспортних засобів</t>
  </si>
  <si>
    <t>заправка картриджа</t>
  </si>
  <si>
    <t xml:space="preserve"> тролейбусів</t>
  </si>
  <si>
    <t>автобусів</t>
  </si>
  <si>
    <t>спецавтомобіль</t>
  </si>
  <si>
    <t>В.Л. Однорог</t>
  </si>
  <si>
    <t>Директор КП СМР "Електроавтотранс"</t>
  </si>
  <si>
    <t xml:space="preserve">зап.частини, витратні матеріали </t>
  </si>
  <si>
    <t>Планові показники 2018 року</t>
  </si>
  <si>
    <t>заробітна плата (навчальний центр.)</t>
  </si>
  <si>
    <t>ЄСВ(навчальний центр.)</t>
  </si>
  <si>
    <t>податки (на землю та інші)</t>
  </si>
  <si>
    <t>Обсяг реалізованої продукції (робіт, послуг) на 2018 рік, (без ПДВ), тис.грн.</t>
  </si>
  <si>
    <t>Фонд оплати праці на 2018 рік, тис.грн.</t>
  </si>
  <si>
    <t>Придбання, виготовлення основних засобів</t>
  </si>
  <si>
    <t>Фактичне виконання за 2017 рік</t>
  </si>
  <si>
    <t>Планові показники 2018року</t>
  </si>
  <si>
    <t>Довідково: фактичне виконання за 1 півріччя    2018 року</t>
  </si>
  <si>
    <t>Планові показники на 2019рік</t>
  </si>
  <si>
    <t xml:space="preserve">Порівняння планових показників на 2019 рік з фактичним виконанням         2017 року       </t>
  </si>
  <si>
    <t>Порівняння планових показників на 2019 рік з плановими показниками 2018 року</t>
  </si>
  <si>
    <t>відшкодування пільгового проїзду дітей 1-11 класів</t>
  </si>
  <si>
    <t>Планові показники     2018 року</t>
  </si>
  <si>
    <t>Довідково: фактичне виконання за 1 півріччя 2018 року, тис.грн.</t>
  </si>
  <si>
    <t>Планові показники 2019 року</t>
  </si>
  <si>
    <t>план 2019 року до фактичних 2017 року</t>
  </si>
  <si>
    <t>план 2019 року до плану 2018року</t>
  </si>
  <si>
    <t>Обсяг реалізованої продукції (робіт, послуг) на 2019 рік, (без ПДВ), тис.грн.</t>
  </si>
  <si>
    <t>Фонд оплати праці на 2019 рік, тис.грн.</t>
  </si>
  <si>
    <t>Планові показники на 2019 рік</t>
  </si>
  <si>
    <t>Довідково:фактичне виконання  за 1 півріччя 2018 року</t>
  </si>
  <si>
    <t>план на 2019 рік, всьго</t>
  </si>
  <si>
    <t>план 2019 року до плану 2018 року</t>
  </si>
  <si>
    <t xml:space="preserve">Витратні матеріали </t>
  </si>
  <si>
    <t>Комунальні витрати орендованих приміщень</t>
  </si>
  <si>
    <t>інші  (судові витрати, річний перерахунок ПДВ та ін.)</t>
  </si>
  <si>
    <t>Факт 2017 року</t>
  </si>
  <si>
    <t>Фінансовий план 2018 року</t>
  </si>
  <si>
    <t>Плановий 2019 рік (усього)</t>
  </si>
  <si>
    <t>предрейсовий огляд, медогляд</t>
  </si>
  <si>
    <t xml:space="preserve">ПК 0,3% </t>
  </si>
  <si>
    <t>замінамасляних вимикачів на вакуумні, ремонт оглядовіх ям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</si>
</sst>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00000000"/>
    <numFmt numFmtId="196" formatCode="0.000000000"/>
    <numFmt numFmtId="197" formatCode="0.00000000"/>
    <numFmt numFmtId="198" formatCode="0.0000000"/>
    <numFmt numFmtId="199" formatCode="0.00000000000"/>
    <numFmt numFmtId="200" formatCode="_(* #,##0.0_);_(* \(#,##0.0\);_(* &quot;-&quot;??_);_(@_)"/>
    <numFmt numFmtId="201" formatCode="_(* #,##0_);_(* \(#,##0\);_(* &quot;-&quot;??_);_(@_)"/>
    <numFmt numFmtId="202" formatCode="_-* #,##0.0_р_._-;\-* #,##0.0_р_._-;_-* &quot;-&quot;?_р_.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i/>
      <sz val="14"/>
      <name val="Arial"/>
      <family val="2"/>
    </font>
    <font>
      <b/>
      <i/>
      <sz val="14"/>
      <name val="Times New Roman"/>
      <family val="1"/>
    </font>
    <font>
      <i/>
      <sz val="1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9" fontId="4" fillId="33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/>
    </xf>
    <xf numFmtId="189" fontId="4" fillId="33" borderId="10" xfId="0" applyNumberFormat="1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89" fontId="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89" fontId="4" fillId="0" borderId="10" xfId="0" applyNumberFormat="1" applyFont="1" applyFill="1" applyBorder="1" applyAlignment="1" quotePrefix="1">
      <alignment horizontal="center" vertical="top" wrapText="1"/>
    </xf>
    <xf numFmtId="189" fontId="5" fillId="0" borderId="10" xfId="0" applyNumberFormat="1" applyFont="1" applyFill="1" applyBorder="1" applyAlignment="1">
      <alignment horizontal="center" vertical="top"/>
    </xf>
    <xf numFmtId="189" fontId="4" fillId="0" borderId="10" xfId="0" applyNumberFormat="1" applyFont="1" applyFill="1" applyBorder="1" applyAlignment="1">
      <alignment horizontal="center" vertical="top" wrapText="1"/>
    </xf>
    <xf numFmtId="189" fontId="5" fillId="33" borderId="10" xfId="0" applyNumberFormat="1" applyFont="1" applyFill="1" applyBorder="1" applyAlignment="1">
      <alignment horizontal="center" vertical="top"/>
    </xf>
    <xf numFmtId="189" fontId="6" fillId="0" borderId="10" xfId="0" applyNumberFormat="1" applyFont="1" applyFill="1" applyBorder="1" applyAlignment="1">
      <alignment horizontal="center" vertical="top" wrapText="1"/>
    </xf>
    <xf numFmtId="189" fontId="10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94" fontId="4" fillId="0" borderId="10" xfId="0" applyNumberFormat="1" applyFont="1" applyBorder="1" applyAlignment="1">
      <alignment horizontal="center" vertical="top"/>
    </xf>
    <xf numFmtId="189" fontId="6" fillId="0" borderId="10" xfId="0" applyNumberFormat="1" applyFont="1" applyFill="1" applyBorder="1" applyAlignment="1" quotePrefix="1">
      <alignment horizontal="right" vertical="center" wrapText="1"/>
    </xf>
    <xf numFmtId="189" fontId="6" fillId="0" borderId="10" xfId="0" applyNumberFormat="1" applyFont="1" applyFill="1" applyBorder="1" applyAlignment="1">
      <alignment horizontal="right" vertical="top" wrapText="1"/>
    </xf>
    <xf numFmtId="189" fontId="10" fillId="0" borderId="10" xfId="0" applyNumberFormat="1" applyFont="1" applyFill="1" applyBorder="1" applyAlignment="1">
      <alignment horizontal="right" vertical="top"/>
    </xf>
    <xf numFmtId="19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89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194" fontId="11" fillId="0" borderId="10" xfId="0" applyNumberFormat="1" applyFont="1" applyBorder="1" applyAlignment="1">
      <alignment horizontal="right"/>
    </xf>
    <xf numFmtId="200" fontId="4" fillId="0" borderId="10" xfId="60" applyNumberFormat="1" applyFont="1" applyFill="1" applyBorder="1" applyAlignment="1">
      <alignment horizontal="center"/>
    </xf>
    <xf numFmtId="200" fontId="4" fillId="0" borderId="10" xfId="60" applyNumberFormat="1" applyFont="1" applyBorder="1" applyAlignment="1">
      <alignment horizontal="center"/>
    </xf>
    <xf numFmtId="200" fontId="4" fillId="0" borderId="10" xfId="60" applyNumberFormat="1" applyFont="1" applyFill="1" applyBorder="1" applyAlignment="1">
      <alignment/>
    </xf>
    <xf numFmtId="200" fontId="4" fillId="0" borderId="10" xfId="60" applyNumberFormat="1" applyFont="1" applyBorder="1" applyAlignment="1">
      <alignment/>
    </xf>
    <xf numFmtId="189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189" fontId="6" fillId="0" borderId="10" xfId="0" applyNumberFormat="1" applyFont="1" applyFill="1" applyBorder="1" applyAlignment="1">
      <alignment vertical="top" wrapText="1"/>
    </xf>
    <xf numFmtId="189" fontId="10" fillId="0" borderId="10" xfId="0" applyNumberFormat="1" applyFont="1" applyFill="1" applyBorder="1" applyAlignment="1">
      <alignment vertical="top"/>
    </xf>
    <xf numFmtId="2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200" fontId="6" fillId="0" borderId="11" xfId="60" applyNumberFormat="1" applyFont="1" applyBorder="1" applyAlignment="1">
      <alignment vertical="top"/>
    </xf>
    <xf numFmtId="189" fontId="6" fillId="0" borderId="11" xfId="0" applyNumberFormat="1" applyFont="1" applyFill="1" applyBorder="1" applyAlignment="1">
      <alignment vertical="top" wrapText="1"/>
    </xf>
    <xf numFmtId="200" fontId="5" fillId="0" borderId="10" xfId="60" applyNumberFormat="1" applyFont="1" applyFill="1" applyBorder="1" applyAlignment="1">
      <alignment/>
    </xf>
    <xf numFmtId="200" fontId="4" fillId="0" borderId="10" xfId="60" applyNumberFormat="1" applyFont="1" applyFill="1" applyBorder="1" applyAlignment="1">
      <alignment horizontal="center" vertical="center"/>
    </xf>
    <xf numFmtId="200" fontId="4" fillId="0" borderId="10" xfId="60" applyNumberFormat="1" applyFont="1" applyBorder="1" applyAlignment="1">
      <alignment horizontal="center" vertical="center"/>
    </xf>
    <xf numFmtId="200" fontId="6" fillId="0" borderId="10" xfId="60" applyNumberFormat="1" applyFont="1" applyBorder="1" applyAlignment="1">
      <alignment horizontal="right" vertical="center"/>
    </xf>
    <xf numFmtId="200" fontId="6" fillId="0" borderId="10" xfId="6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vertical="center"/>
    </xf>
    <xf numFmtId="189" fontId="4" fillId="0" borderId="10" xfId="0" applyNumberFormat="1" applyFont="1" applyBorder="1" applyAlignment="1">
      <alignment/>
    </xf>
    <xf numFmtId="19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top"/>
    </xf>
    <xf numFmtId="18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01" fontId="4" fillId="0" borderId="10" xfId="6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201" fontId="4" fillId="0" borderId="10" xfId="60" applyNumberFormat="1" applyFont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1%20(&#1053;&#1054;&#1042;&#1048;&#104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1%20(&#1053;&#1054;&#1042;&#1048;&#1049;)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">
          <cell r="C8">
            <v>67302.3</v>
          </cell>
          <cell r="D8">
            <v>105627.4</v>
          </cell>
          <cell r="E8">
            <v>100443.79999999999</v>
          </cell>
        </row>
        <row r="9">
          <cell r="C9">
            <v>12136.1</v>
          </cell>
          <cell r="D9">
            <v>17250</v>
          </cell>
        </row>
        <row r="10">
          <cell r="C10">
            <v>4767.6</v>
          </cell>
          <cell r="D10">
            <v>6236.2</v>
          </cell>
        </row>
        <row r="11">
          <cell r="C11">
            <v>27773.7</v>
          </cell>
          <cell r="D11">
            <v>41916.9</v>
          </cell>
        </row>
        <row r="12">
          <cell r="C12">
            <v>10249.2</v>
          </cell>
          <cell r="D12">
            <v>14779.6</v>
          </cell>
        </row>
        <row r="13">
          <cell r="C13">
            <v>161.5</v>
          </cell>
          <cell r="D13">
            <v>180.4</v>
          </cell>
          <cell r="F13">
            <v>243</v>
          </cell>
        </row>
        <row r="15">
          <cell r="C15">
            <v>1050</v>
          </cell>
          <cell r="D15">
            <v>810</v>
          </cell>
          <cell r="F15">
            <v>0</v>
          </cell>
        </row>
        <row r="16">
          <cell r="C16">
            <v>3001.8</v>
          </cell>
          <cell r="D16">
            <v>8728.5</v>
          </cell>
        </row>
        <row r="17">
          <cell r="C17">
            <v>6429.2</v>
          </cell>
          <cell r="D17">
            <v>14062.9</v>
          </cell>
        </row>
        <row r="18">
          <cell r="C18">
            <v>0</v>
          </cell>
          <cell r="D18">
            <v>75</v>
          </cell>
          <cell r="F18">
            <v>324.6</v>
          </cell>
        </row>
        <row r="19">
          <cell r="C19">
            <v>36.6</v>
          </cell>
          <cell r="D19">
            <v>15</v>
          </cell>
          <cell r="F19">
            <v>97.6</v>
          </cell>
        </row>
        <row r="20">
          <cell r="C20">
            <v>500.4</v>
          </cell>
          <cell r="D20">
            <v>488.2</v>
          </cell>
          <cell r="F20">
            <v>220.8</v>
          </cell>
        </row>
        <row r="21">
          <cell r="C21">
            <v>255.8</v>
          </cell>
          <cell r="D21">
            <v>260</v>
          </cell>
          <cell r="F21">
            <v>323.2</v>
          </cell>
        </row>
        <row r="22">
          <cell r="C22">
            <v>302.2</v>
          </cell>
          <cell r="D22">
            <v>300</v>
          </cell>
          <cell r="F22">
            <v>690</v>
          </cell>
        </row>
        <row r="23">
          <cell r="C23">
            <v>319.6</v>
          </cell>
          <cell r="D23">
            <v>310</v>
          </cell>
          <cell r="F23">
            <v>273</v>
          </cell>
        </row>
        <row r="24">
          <cell r="C24">
            <v>318.6</v>
          </cell>
          <cell r="D24">
            <v>214.7</v>
          </cell>
          <cell r="F24">
            <v>413.8</v>
          </cell>
        </row>
        <row r="26">
          <cell r="C26">
            <v>12955.7</v>
          </cell>
          <cell r="D26">
            <v>14319.9</v>
          </cell>
        </row>
        <row r="27">
          <cell r="C27">
            <v>24466.3</v>
          </cell>
          <cell r="D27">
            <v>37049.1</v>
          </cell>
          <cell r="F27">
            <v>51616.3</v>
          </cell>
        </row>
        <row r="28">
          <cell r="C28">
            <v>5321.8</v>
          </cell>
          <cell r="D28">
            <v>8150.8</v>
          </cell>
          <cell r="F28">
            <v>11355.5</v>
          </cell>
        </row>
        <row r="29">
          <cell r="C29">
            <v>11237.8</v>
          </cell>
          <cell r="D29">
            <v>17409.6</v>
          </cell>
        </row>
        <row r="31">
          <cell r="C31">
            <v>7897</v>
          </cell>
          <cell r="D31">
            <v>10027.2</v>
          </cell>
        </row>
        <row r="32">
          <cell r="C32">
            <v>6352.2</v>
          </cell>
          <cell r="D32">
            <v>10758.8</v>
          </cell>
          <cell r="F32">
            <v>16735.1</v>
          </cell>
        </row>
        <row r="34">
          <cell r="C34">
            <v>0</v>
          </cell>
          <cell r="D34">
            <v>0</v>
          </cell>
          <cell r="F34">
            <v>0</v>
          </cell>
        </row>
        <row r="35">
          <cell r="C35">
            <v>1.1</v>
          </cell>
          <cell r="D35">
            <v>2.1</v>
          </cell>
          <cell r="F35">
            <v>1.1</v>
          </cell>
        </row>
        <row r="36">
          <cell r="C36">
            <v>7.7</v>
          </cell>
          <cell r="D36">
            <v>10.2</v>
          </cell>
          <cell r="F36">
            <v>15.5</v>
          </cell>
        </row>
        <row r="37">
          <cell r="C37">
            <v>37.3</v>
          </cell>
          <cell r="D37">
            <v>39.5</v>
          </cell>
          <cell r="F37">
            <v>53.099999999999994</v>
          </cell>
        </row>
        <row r="38">
          <cell r="C38">
            <v>198.5</v>
          </cell>
          <cell r="D38">
            <v>233.1</v>
          </cell>
          <cell r="F38">
            <v>258</v>
          </cell>
        </row>
        <row r="39">
          <cell r="C39">
            <v>16.4</v>
          </cell>
          <cell r="D39">
            <v>23</v>
          </cell>
          <cell r="F39">
            <v>28</v>
          </cell>
        </row>
        <row r="40">
          <cell r="C40">
            <v>52.8</v>
          </cell>
          <cell r="D40">
            <v>57.8</v>
          </cell>
          <cell r="F40">
            <v>57.9</v>
          </cell>
        </row>
        <row r="41">
          <cell r="C41">
            <v>14.9</v>
          </cell>
          <cell r="D41">
            <v>12.7</v>
          </cell>
          <cell r="F41">
            <v>12.4</v>
          </cell>
        </row>
        <row r="42">
          <cell r="C42">
            <v>0</v>
          </cell>
          <cell r="D42">
            <v>0</v>
          </cell>
          <cell r="F42">
            <v>0</v>
          </cell>
        </row>
        <row r="43">
          <cell r="C43">
            <v>397.4</v>
          </cell>
          <cell r="D43">
            <v>353.2</v>
          </cell>
          <cell r="F43">
            <v>349.6</v>
          </cell>
        </row>
        <row r="44">
          <cell r="C44">
            <v>548.1</v>
          </cell>
          <cell r="D44">
            <v>447.6</v>
          </cell>
          <cell r="F44">
            <v>349.4</v>
          </cell>
        </row>
        <row r="45">
          <cell r="C45">
            <v>130.1</v>
          </cell>
          <cell r="D45">
            <v>40.8</v>
          </cell>
          <cell r="F45">
            <v>105.1</v>
          </cell>
        </row>
        <row r="46">
          <cell r="C46">
            <v>0</v>
          </cell>
          <cell r="D46">
            <v>0</v>
          </cell>
          <cell r="F46">
            <v>0</v>
          </cell>
        </row>
        <row r="47">
          <cell r="C47">
            <v>2.2</v>
          </cell>
          <cell r="D47">
            <v>2.4</v>
          </cell>
          <cell r="F47">
            <v>2.5999999999999996</v>
          </cell>
        </row>
        <row r="48">
          <cell r="C48">
            <v>0</v>
          </cell>
          <cell r="D48">
            <v>0</v>
          </cell>
          <cell r="F48">
            <v>0</v>
          </cell>
        </row>
        <row r="49">
          <cell r="C49">
            <v>13.4</v>
          </cell>
          <cell r="D49">
            <v>14</v>
          </cell>
          <cell r="F49">
            <v>22.299999999999997</v>
          </cell>
        </row>
        <row r="50">
          <cell r="C50">
            <v>45</v>
          </cell>
          <cell r="D50">
            <v>21.1</v>
          </cell>
          <cell r="F50">
            <v>70.30000000000001</v>
          </cell>
        </row>
        <row r="51">
          <cell r="C51">
            <v>15.9</v>
          </cell>
          <cell r="D51">
            <v>9.8</v>
          </cell>
          <cell r="F51">
            <v>32.7</v>
          </cell>
        </row>
        <row r="52">
          <cell r="C52">
            <v>5.1</v>
          </cell>
          <cell r="D52">
            <v>7.3</v>
          </cell>
          <cell r="F52">
            <v>8.600000000000001</v>
          </cell>
        </row>
        <row r="53">
          <cell r="C53">
            <v>7.9</v>
          </cell>
          <cell r="D53">
            <v>8.9</v>
          </cell>
          <cell r="F53">
            <v>0</v>
          </cell>
        </row>
        <row r="54">
          <cell r="C54">
            <v>10.6</v>
          </cell>
          <cell r="D54">
            <v>173.3</v>
          </cell>
          <cell r="F54">
            <v>23.6</v>
          </cell>
        </row>
        <row r="55">
          <cell r="C55">
            <v>151.3</v>
          </cell>
          <cell r="D55">
            <v>110.9</v>
          </cell>
          <cell r="F55">
            <v>852.3000000000001</v>
          </cell>
        </row>
        <row r="62">
          <cell r="C62">
            <v>130</v>
          </cell>
          <cell r="D62">
            <v>155.9</v>
          </cell>
          <cell r="F62">
            <v>209.8</v>
          </cell>
        </row>
        <row r="63">
          <cell r="C63">
            <v>0</v>
          </cell>
          <cell r="D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F65">
            <v>0</v>
          </cell>
        </row>
        <row r="66">
          <cell r="C66">
            <v>12</v>
          </cell>
          <cell r="D66">
            <v>24</v>
          </cell>
          <cell r="F66">
            <v>12.900000000000002</v>
          </cell>
        </row>
        <row r="67">
          <cell r="C67">
            <v>20.6</v>
          </cell>
          <cell r="D67">
            <v>20</v>
          </cell>
          <cell r="F67">
            <v>20</v>
          </cell>
        </row>
        <row r="68">
          <cell r="C68">
            <v>7</v>
          </cell>
          <cell r="D68">
            <v>7.4</v>
          </cell>
          <cell r="F68">
            <v>8.600000000000001</v>
          </cell>
        </row>
        <row r="69">
          <cell r="C69">
            <v>1696.9</v>
          </cell>
          <cell r="D69">
            <v>3113.6</v>
          </cell>
          <cell r="F69">
            <v>3743.6</v>
          </cell>
        </row>
        <row r="70">
          <cell r="C70">
            <v>363.2</v>
          </cell>
          <cell r="D70">
            <v>684.8</v>
          </cell>
          <cell r="F70">
            <v>823.6</v>
          </cell>
        </row>
        <row r="71">
          <cell r="C71">
            <v>60.6</v>
          </cell>
          <cell r="D71">
            <v>26.6</v>
          </cell>
          <cell r="F71">
            <v>65.6</v>
          </cell>
        </row>
        <row r="72">
          <cell r="C72">
            <v>0</v>
          </cell>
          <cell r="D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F75">
            <v>0</v>
          </cell>
        </row>
        <row r="76">
          <cell r="C76">
            <v>44.3</v>
          </cell>
          <cell r="D76">
            <v>20</v>
          </cell>
          <cell r="F76">
            <v>120</v>
          </cell>
        </row>
        <row r="77">
          <cell r="C77">
            <v>0</v>
          </cell>
          <cell r="D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F79">
            <v>0</v>
          </cell>
        </row>
        <row r="80">
          <cell r="C80">
            <v>7.8</v>
          </cell>
          <cell r="D80">
            <v>8.7</v>
          </cell>
          <cell r="F80">
            <v>14.600000000000001</v>
          </cell>
        </row>
        <row r="82">
          <cell r="C82">
            <v>549.4</v>
          </cell>
          <cell r="D82">
            <v>595.9</v>
          </cell>
        </row>
        <row r="83">
          <cell r="C83">
            <v>28</v>
          </cell>
          <cell r="D83">
            <v>29.9</v>
          </cell>
          <cell r="F83">
            <v>34.699999999999996</v>
          </cell>
        </row>
        <row r="84">
          <cell r="C84">
            <v>10.9</v>
          </cell>
          <cell r="D84">
            <v>7.2</v>
          </cell>
          <cell r="F84">
            <v>19.4</v>
          </cell>
        </row>
        <row r="85">
          <cell r="C85">
            <v>0</v>
          </cell>
          <cell r="D85">
            <v>0</v>
          </cell>
        </row>
        <row r="87">
          <cell r="C87">
            <v>14.6</v>
          </cell>
          <cell r="D87">
            <v>15.1</v>
          </cell>
          <cell r="F87">
            <v>18.5</v>
          </cell>
        </row>
        <row r="88">
          <cell r="C88">
            <v>5.9</v>
          </cell>
          <cell r="D88">
            <v>5.5</v>
          </cell>
          <cell r="F88">
            <v>4.300000000000001</v>
          </cell>
        </row>
        <row r="89">
          <cell r="C89">
            <v>8.4</v>
          </cell>
          <cell r="D89">
            <v>6.8</v>
          </cell>
          <cell r="F89">
            <v>8.1</v>
          </cell>
        </row>
        <row r="90">
          <cell r="C90">
            <v>4.9</v>
          </cell>
          <cell r="D90">
            <v>5.1</v>
          </cell>
          <cell r="F90">
            <v>8</v>
          </cell>
        </row>
        <row r="91">
          <cell r="C91">
            <v>21.8</v>
          </cell>
          <cell r="D91">
            <v>22.4</v>
          </cell>
          <cell r="F91">
            <v>21</v>
          </cell>
        </row>
        <row r="92">
          <cell r="C92">
            <v>27.5</v>
          </cell>
          <cell r="D92">
            <v>29.4</v>
          </cell>
          <cell r="F92">
            <v>19.299999999999997</v>
          </cell>
        </row>
        <row r="93">
          <cell r="C93">
            <v>11.3</v>
          </cell>
          <cell r="D93">
            <v>10.4</v>
          </cell>
          <cell r="F93">
            <v>23.700000000000003</v>
          </cell>
        </row>
        <row r="94">
          <cell r="C94">
            <v>18.7</v>
          </cell>
          <cell r="D94">
            <v>18</v>
          </cell>
          <cell r="F94">
            <v>20.2</v>
          </cell>
        </row>
        <row r="95">
          <cell r="C95">
            <v>42.9</v>
          </cell>
          <cell r="D95">
            <v>36.1</v>
          </cell>
          <cell r="F95">
            <v>45.10000000000001</v>
          </cell>
        </row>
        <row r="96">
          <cell r="C96">
            <v>59.5</v>
          </cell>
          <cell r="D96">
            <v>49.3</v>
          </cell>
          <cell r="F96">
            <v>44.2</v>
          </cell>
        </row>
        <row r="97">
          <cell r="C97">
            <v>25.6</v>
          </cell>
          <cell r="D97">
            <v>17</v>
          </cell>
          <cell r="F97">
            <v>13.4</v>
          </cell>
        </row>
        <row r="98">
          <cell r="C98">
            <v>35.7</v>
          </cell>
          <cell r="D98">
            <v>42.1</v>
          </cell>
          <cell r="F98">
            <v>70.30000000000001</v>
          </cell>
        </row>
        <row r="100">
          <cell r="F100">
            <v>0</v>
          </cell>
        </row>
        <row r="102">
          <cell r="F102">
            <v>0</v>
          </cell>
        </row>
        <row r="105">
          <cell r="F105">
            <v>115.2</v>
          </cell>
        </row>
        <row r="112">
          <cell r="C112">
            <v>950.2</v>
          </cell>
          <cell r="D112">
            <v>1204.8</v>
          </cell>
          <cell r="F112">
            <v>916.5999999999999</v>
          </cell>
        </row>
        <row r="113">
          <cell r="C113">
            <v>334.1</v>
          </cell>
          <cell r="D113">
            <v>699.2</v>
          </cell>
          <cell r="F113">
            <v>605</v>
          </cell>
        </row>
        <row r="114">
          <cell r="C114">
            <v>221.9</v>
          </cell>
          <cell r="D114">
            <v>267.5</v>
          </cell>
          <cell r="F114">
            <v>361.40000000000003</v>
          </cell>
        </row>
        <row r="115">
          <cell r="C115">
            <v>0</v>
          </cell>
          <cell r="D115">
            <v>0</v>
          </cell>
          <cell r="F115">
            <v>0</v>
          </cell>
        </row>
        <row r="116">
          <cell r="C116">
            <v>318.2</v>
          </cell>
          <cell r="D116">
            <v>0</v>
          </cell>
          <cell r="F116">
            <v>0</v>
          </cell>
        </row>
        <row r="117">
          <cell r="C117">
            <v>110.3</v>
          </cell>
          <cell r="D117">
            <v>120.7</v>
          </cell>
          <cell r="F117">
            <v>167.10000000000002</v>
          </cell>
        </row>
        <row r="118">
          <cell r="C118">
            <v>8.2</v>
          </cell>
          <cell r="D118">
            <v>8.2</v>
          </cell>
          <cell r="F118">
            <v>8</v>
          </cell>
        </row>
        <row r="119">
          <cell r="C119">
            <v>107.9</v>
          </cell>
          <cell r="D119">
            <v>20</v>
          </cell>
          <cell r="F119">
            <v>155</v>
          </cell>
        </row>
        <row r="120">
          <cell r="C120">
            <v>21.2</v>
          </cell>
          <cell r="D120">
            <v>22</v>
          </cell>
          <cell r="F120">
            <v>22</v>
          </cell>
        </row>
        <row r="121">
          <cell r="C121">
            <v>9.5</v>
          </cell>
          <cell r="D121">
            <v>9.5</v>
          </cell>
          <cell r="F121">
            <v>44.2</v>
          </cell>
        </row>
        <row r="122">
          <cell r="C122">
            <v>0</v>
          </cell>
          <cell r="D122">
            <v>0</v>
          </cell>
          <cell r="F122">
            <v>16.6</v>
          </cell>
        </row>
        <row r="123">
          <cell r="C123">
            <v>6.3</v>
          </cell>
          <cell r="D123">
            <v>6.9</v>
          </cell>
          <cell r="F123">
            <v>10.900000000000002</v>
          </cell>
        </row>
        <row r="124">
          <cell r="C124">
            <v>43.9</v>
          </cell>
          <cell r="D124">
            <v>55.6</v>
          </cell>
          <cell r="F124">
            <v>44.7</v>
          </cell>
        </row>
        <row r="125">
          <cell r="C125">
            <v>2.7</v>
          </cell>
          <cell r="D125">
            <v>2.8</v>
          </cell>
          <cell r="F125">
            <v>2.8</v>
          </cell>
        </row>
        <row r="126">
          <cell r="C126">
            <v>2.9</v>
          </cell>
          <cell r="D126">
            <v>3.5</v>
          </cell>
          <cell r="F126">
            <v>3.7</v>
          </cell>
        </row>
        <row r="127">
          <cell r="C127">
            <v>40.8</v>
          </cell>
          <cell r="D127">
            <v>15.7</v>
          </cell>
          <cell r="F127">
            <v>75.9</v>
          </cell>
        </row>
        <row r="128">
          <cell r="C128">
            <v>0.3</v>
          </cell>
          <cell r="D128">
            <v>0.5</v>
          </cell>
          <cell r="F128">
            <v>5.1</v>
          </cell>
        </row>
        <row r="129">
          <cell r="C129">
            <v>511</v>
          </cell>
          <cell r="D129">
            <v>8.7</v>
          </cell>
          <cell r="F129">
            <v>8.700000000000001</v>
          </cell>
        </row>
        <row r="130">
          <cell r="C130">
            <v>175.4</v>
          </cell>
          <cell r="D130">
            <v>120.8</v>
          </cell>
          <cell r="F130">
            <v>250.39999999999998</v>
          </cell>
        </row>
        <row r="131">
          <cell r="D131">
            <v>26.4</v>
          </cell>
          <cell r="F131">
            <v>55</v>
          </cell>
        </row>
        <row r="140">
          <cell r="C140">
            <v>0</v>
          </cell>
          <cell r="D140">
            <v>0</v>
          </cell>
        </row>
        <row r="141">
          <cell r="D141">
            <v>0</v>
          </cell>
        </row>
        <row r="164">
          <cell r="C164">
            <v>28026.8</v>
          </cell>
          <cell r="D164">
            <v>35819.8</v>
          </cell>
        </row>
        <row r="167">
          <cell r="C167">
            <v>26743</v>
          </cell>
          <cell r="D167">
            <v>41056.1</v>
          </cell>
          <cell r="E167">
            <v>44308.5</v>
          </cell>
          <cell r="F167">
            <v>56313.41231404919</v>
          </cell>
        </row>
        <row r="168">
          <cell r="C168">
            <v>5917.6</v>
          </cell>
          <cell r="D168">
            <v>9146.1</v>
          </cell>
          <cell r="F168">
            <v>12617.18870909082</v>
          </cell>
        </row>
        <row r="169">
          <cell r="C169">
            <v>11308.1</v>
          </cell>
          <cell r="D169">
            <v>17449.7</v>
          </cell>
        </row>
        <row r="170">
          <cell r="C170">
            <v>3855.4</v>
          </cell>
          <cell r="D170">
            <v>3355.4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">
          <cell r="F8">
            <v>141622.45</v>
          </cell>
        </row>
        <row r="9">
          <cell r="F9">
            <v>29597.809999999998</v>
          </cell>
        </row>
        <row r="10">
          <cell r="F10">
            <v>14971.400000000001</v>
          </cell>
        </row>
        <row r="11">
          <cell r="F11">
            <v>56318.54</v>
          </cell>
        </row>
        <row r="12">
          <cell r="F12">
            <v>27148.699999999997</v>
          </cell>
        </row>
        <row r="16">
          <cell r="F16">
            <v>10102.400000000001</v>
          </cell>
        </row>
        <row r="17">
          <cell r="F17">
            <v>897.6</v>
          </cell>
        </row>
        <row r="26">
          <cell r="F26">
            <v>20075.5</v>
          </cell>
        </row>
        <row r="29">
          <cell r="F29">
            <v>23460.9</v>
          </cell>
        </row>
        <row r="31">
          <cell r="F31">
            <v>10542.8</v>
          </cell>
        </row>
        <row r="82">
          <cell r="F82">
            <v>590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SheetLayoutView="100" zoomScalePageLayoutView="0" workbookViewId="0" topLeftCell="A15">
      <selection activeCell="A1" sqref="A1:I25"/>
    </sheetView>
  </sheetViews>
  <sheetFormatPr defaultColWidth="9.140625" defaultRowHeight="12.75"/>
  <cols>
    <col min="1" max="1" width="39.14062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11</v>
      </c>
      <c r="I1" s="8"/>
      <c r="J1" s="121">
        <v>21</v>
      </c>
    </row>
    <row r="2" spans="1:10" ht="18.75">
      <c r="A2" s="8"/>
      <c r="B2" s="8"/>
      <c r="C2" s="8"/>
      <c r="D2" s="8"/>
      <c r="E2" s="8"/>
      <c r="F2" s="9"/>
      <c r="G2" s="22"/>
      <c r="H2" s="9" t="s">
        <v>14</v>
      </c>
      <c r="I2" s="10"/>
      <c r="J2" s="121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121"/>
    </row>
    <row r="4" spans="1:10" ht="18.75">
      <c r="A4" s="123" t="s">
        <v>18</v>
      </c>
      <c r="B4" s="123"/>
      <c r="C4" s="123"/>
      <c r="D4" s="123"/>
      <c r="E4" s="123"/>
      <c r="F4" s="123"/>
      <c r="G4" s="123"/>
      <c r="H4" s="123"/>
      <c r="I4" s="123"/>
      <c r="J4" s="121"/>
    </row>
    <row r="5" spans="1:10" ht="63.75" customHeight="1">
      <c r="A5" s="124" t="s">
        <v>15</v>
      </c>
      <c r="B5" s="122" t="s">
        <v>187</v>
      </c>
      <c r="C5" s="122" t="s">
        <v>188</v>
      </c>
      <c r="D5" s="122" t="s">
        <v>189</v>
      </c>
      <c r="E5" s="122" t="s">
        <v>190</v>
      </c>
      <c r="F5" s="122" t="s">
        <v>191</v>
      </c>
      <c r="G5" s="122"/>
      <c r="H5" s="122" t="s">
        <v>192</v>
      </c>
      <c r="I5" s="122"/>
      <c r="J5" s="121"/>
    </row>
    <row r="6" spans="1:10" ht="70.5" customHeight="1">
      <c r="A6" s="124"/>
      <c r="B6" s="122"/>
      <c r="C6" s="122"/>
      <c r="D6" s="122"/>
      <c r="E6" s="122"/>
      <c r="F6" s="122"/>
      <c r="G6" s="122"/>
      <c r="H6" s="122"/>
      <c r="I6" s="122"/>
      <c r="J6" s="121"/>
    </row>
    <row r="7" spans="1:10" ht="66.75" customHeight="1">
      <c r="A7" s="124"/>
      <c r="B7" s="122"/>
      <c r="C7" s="122"/>
      <c r="D7" s="122"/>
      <c r="E7" s="122"/>
      <c r="F7" s="64" t="s">
        <v>16</v>
      </c>
      <c r="G7" s="64" t="s">
        <v>17</v>
      </c>
      <c r="H7" s="64" t="s">
        <v>16</v>
      </c>
      <c r="I7" s="64" t="s">
        <v>17</v>
      </c>
      <c r="J7" s="121"/>
    </row>
    <row r="8" spans="1:10" ht="54" customHeight="1">
      <c r="A8" s="56" t="s">
        <v>19</v>
      </c>
      <c r="B8" s="27">
        <f>B9+B10+B11+B12+B13+B14+B20+B21+B22+B23+B24</f>
        <v>67302.30000000002</v>
      </c>
      <c r="C8" s="27">
        <f>C9+C10+C11+C12+C13+C14+C20+C21+C22+C23+C24</f>
        <v>105627.4</v>
      </c>
      <c r="D8" s="27">
        <f>D9+D10+D11+D12+D13+D14+D20+D21+D22+D23+D24</f>
        <v>46883.7</v>
      </c>
      <c r="E8" s="119">
        <f>E9+E10+E11+E12+E13+E14+E20+E21+E22+E23+E24</f>
        <v>141622.44999999998</v>
      </c>
      <c r="F8" s="27">
        <f>E8-B8</f>
        <v>74320.14999999997</v>
      </c>
      <c r="G8" s="69">
        <f>E8/B8*100</f>
        <v>210.4273553801281</v>
      </c>
      <c r="H8" s="27">
        <f>E8-C8</f>
        <v>35995.04999999999</v>
      </c>
      <c r="I8" s="69">
        <f>E8/C8*100</f>
        <v>134.0773795435654</v>
      </c>
      <c r="J8" s="121"/>
    </row>
    <row r="9" spans="1:14" ht="63" customHeight="1">
      <c r="A9" s="24" t="s">
        <v>81</v>
      </c>
      <c r="B9" s="27">
        <f>'[1]1.1. Фін результат_табл. 1'!$C$9</f>
        <v>12136.1</v>
      </c>
      <c r="C9" s="27">
        <f>'[1]1.1. Фін результат_табл. 1'!$D$9</f>
        <v>17250</v>
      </c>
      <c r="D9" s="27">
        <v>8448.7</v>
      </c>
      <c r="E9" s="102">
        <f>'[2]1.1. Фін результат_табл. 1'!$F$9</f>
        <v>29597.809999999998</v>
      </c>
      <c r="F9" s="27">
        <f>E9-B9</f>
        <v>17461.71</v>
      </c>
      <c r="G9" s="69">
        <f aca="true" t="shared" si="0" ref="G9:G24">E9/B9*100</f>
        <v>243.8823839618988</v>
      </c>
      <c r="H9" s="27">
        <f aca="true" t="shared" si="1" ref="H9:H24">E9-C9</f>
        <v>12347.809999999998</v>
      </c>
      <c r="I9" s="69">
        <f aca="true" t="shared" si="2" ref="I9:I24">E9/C9*100</f>
        <v>171.5815072463768</v>
      </c>
      <c r="J9" s="121"/>
      <c r="N9" s="22"/>
    </row>
    <row r="10" spans="1:10" ht="60.75" customHeight="1">
      <c r="A10" s="24" t="s">
        <v>82</v>
      </c>
      <c r="B10" s="27">
        <f>'[1]1.1. Фін результат_табл. 1'!$C$10</f>
        <v>4767.6</v>
      </c>
      <c r="C10" s="27">
        <f>'[1]1.1. Фін результат_табл. 1'!$D$10</f>
        <v>6236.2</v>
      </c>
      <c r="D10" s="102">
        <v>5273.9</v>
      </c>
      <c r="E10" s="102">
        <f>'[2]1.1. Фін результат_табл. 1'!$F$10</f>
        <v>14971.400000000001</v>
      </c>
      <c r="F10" s="27">
        <f aca="true" t="shared" si="3" ref="F10:F24">E10-B10</f>
        <v>10203.800000000001</v>
      </c>
      <c r="G10" s="69">
        <f t="shared" si="0"/>
        <v>314.02382750230726</v>
      </c>
      <c r="H10" s="27">
        <f t="shared" si="1"/>
        <v>8735.2</v>
      </c>
      <c r="I10" s="69">
        <f t="shared" si="2"/>
        <v>240.07248003591934</v>
      </c>
      <c r="J10" s="121"/>
    </row>
    <row r="11" spans="1:10" ht="99.75" customHeight="1">
      <c r="A11" s="24" t="s">
        <v>83</v>
      </c>
      <c r="B11" s="27">
        <f>'[1]1.1. Фін результат_табл. 1'!$C$11</f>
        <v>27773.7</v>
      </c>
      <c r="C11" s="27">
        <f>'[1]1.1. Фін результат_табл. 1'!$D$11</f>
        <v>41916.9</v>
      </c>
      <c r="D11" s="102">
        <v>17559</v>
      </c>
      <c r="E11" s="102">
        <f>'[2]1.1. Фін результат_табл. 1'!$F$11</f>
        <v>56318.54</v>
      </c>
      <c r="F11" s="27">
        <f t="shared" si="3"/>
        <v>28544.84</v>
      </c>
      <c r="G11" s="69">
        <f t="shared" si="0"/>
        <v>202.7765115919017</v>
      </c>
      <c r="H11" s="27">
        <f t="shared" si="1"/>
        <v>14401.64</v>
      </c>
      <c r="I11" s="69">
        <f t="shared" si="2"/>
        <v>134.35759800939476</v>
      </c>
      <c r="J11" s="121"/>
    </row>
    <row r="12" spans="1:10" ht="94.5" customHeight="1">
      <c r="A12" s="24" t="s">
        <v>84</v>
      </c>
      <c r="B12" s="27">
        <f>'[1]1.1. Фін результат_табл. 1'!$C$12</f>
        <v>10249.2</v>
      </c>
      <c r="C12" s="26">
        <f>'[1]1.1. Фін результат_табл. 1'!$D$12</f>
        <v>14779.6</v>
      </c>
      <c r="D12" s="103">
        <v>7717.2</v>
      </c>
      <c r="E12" s="103">
        <f>'[2]1.1. Фін результат_табл. 1'!$F$12</f>
        <v>27148.699999999997</v>
      </c>
      <c r="F12" s="28">
        <f t="shared" si="3"/>
        <v>16899.499999999996</v>
      </c>
      <c r="G12" s="52">
        <f t="shared" si="0"/>
        <v>264.88603988603984</v>
      </c>
      <c r="H12" s="28">
        <f t="shared" si="1"/>
        <v>12369.099999999997</v>
      </c>
      <c r="I12" s="52">
        <f t="shared" si="2"/>
        <v>183.69035697853795</v>
      </c>
      <c r="J12" s="121"/>
    </row>
    <row r="13" spans="1:10" ht="68.25" customHeight="1">
      <c r="A13" s="24" t="s">
        <v>85</v>
      </c>
      <c r="B13" s="26">
        <f>'[1]1.1. Фін результат_табл. 1'!$C$13</f>
        <v>161.5</v>
      </c>
      <c r="C13" s="26">
        <f>'[1]1.1. Фін результат_табл. 1'!$D$13</f>
        <v>180.4</v>
      </c>
      <c r="D13" s="15">
        <v>111.1</v>
      </c>
      <c r="E13" s="15">
        <f>'[1]1.1. Фін результат_табл. 1'!$F$13</f>
        <v>243</v>
      </c>
      <c r="F13" s="28">
        <f t="shared" si="3"/>
        <v>81.5</v>
      </c>
      <c r="G13" s="52">
        <f t="shared" si="0"/>
        <v>150.46439628482972</v>
      </c>
      <c r="H13" s="28">
        <f t="shared" si="1"/>
        <v>62.599999999999994</v>
      </c>
      <c r="I13" s="52">
        <f t="shared" si="2"/>
        <v>134.70066518847005</v>
      </c>
      <c r="J13" s="121"/>
    </row>
    <row r="14" spans="1:10" ht="28.5" customHeight="1">
      <c r="A14" s="25" t="s">
        <v>86</v>
      </c>
      <c r="B14" s="26">
        <f>B15+B16+B17+B18+B19</f>
        <v>10517.6</v>
      </c>
      <c r="C14" s="26">
        <f>C15+C16+C17+C18+C19</f>
        <v>23691.4</v>
      </c>
      <c r="D14" s="26">
        <f>D15+D16+D17+D18+D19</f>
        <v>6500.7</v>
      </c>
      <c r="E14" s="26">
        <f>E15+E16+E17+E18+E19</f>
        <v>11422.200000000003</v>
      </c>
      <c r="F14" s="28">
        <f t="shared" si="3"/>
        <v>904.6000000000022</v>
      </c>
      <c r="G14" s="29">
        <f t="shared" si="0"/>
        <v>108.60082148018562</v>
      </c>
      <c r="H14" s="21">
        <f t="shared" si="1"/>
        <v>-12269.199999999999</v>
      </c>
      <c r="I14" s="29">
        <f t="shared" si="2"/>
        <v>48.21243151523338</v>
      </c>
      <c r="J14" s="121"/>
    </row>
    <row r="15" spans="1:10" ht="28.5" customHeight="1">
      <c r="A15" s="24" t="s">
        <v>87</v>
      </c>
      <c r="B15" s="76">
        <f>'[1]1.1. Фін результат_табл. 1'!$C$15</f>
        <v>1050</v>
      </c>
      <c r="C15" s="77">
        <f>'[1]1.1. Фін результат_табл. 1'!$D$15</f>
        <v>810</v>
      </c>
      <c r="D15" s="78">
        <v>0</v>
      </c>
      <c r="E15" s="78">
        <f>'[1]1.1. Фін результат_табл. 1'!$F$15</f>
        <v>0</v>
      </c>
      <c r="F15" s="79">
        <f t="shared" si="3"/>
        <v>-1050</v>
      </c>
      <c r="G15" s="80">
        <f t="shared" si="0"/>
        <v>0</v>
      </c>
      <c r="H15" s="81">
        <f t="shared" si="1"/>
        <v>-810</v>
      </c>
      <c r="I15" s="80">
        <f t="shared" si="2"/>
        <v>0</v>
      </c>
      <c r="J15" s="121"/>
    </row>
    <row r="16" spans="1:10" ht="40.5" customHeight="1">
      <c r="A16" s="24" t="s">
        <v>88</v>
      </c>
      <c r="B16" s="76">
        <f>'[1]1.1. Фін результат_табл. 1'!$C$16</f>
        <v>3001.8</v>
      </c>
      <c r="C16" s="77">
        <f>'[1]1.1. Фін результат_табл. 1'!$D$16</f>
        <v>8728.5</v>
      </c>
      <c r="D16" s="78">
        <v>2221.4</v>
      </c>
      <c r="E16" s="106">
        <f>'[2]1.1. Фін результат_табл. 1'!$F$16</f>
        <v>10102.400000000001</v>
      </c>
      <c r="F16" s="79">
        <f t="shared" si="3"/>
        <v>7100.600000000001</v>
      </c>
      <c r="G16" s="80">
        <f t="shared" si="0"/>
        <v>336.54473982277307</v>
      </c>
      <c r="H16" s="81">
        <f t="shared" si="1"/>
        <v>1373.9000000000015</v>
      </c>
      <c r="I16" s="80">
        <f t="shared" si="2"/>
        <v>115.74039067422812</v>
      </c>
      <c r="J16" s="121"/>
    </row>
    <row r="17" spans="1:10" ht="42" customHeight="1">
      <c r="A17" s="24" t="s">
        <v>89</v>
      </c>
      <c r="B17" s="76">
        <f>'[1]1.1. Фін результат_табл. 1'!$C$17</f>
        <v>6429.2</v>
      </c>
      <c r="C17" s="77">
        <f>'[1]1.1. Фін результат_табл. 1'!$D$17</f>
        <v>14062.9</v>
      </c>
      <c r="D17" s="104">
        <v>4267.1</v>
      </c>
      <c r="E17" s="104">
        <f>'[2]1.1. Фін результат_табл. 1'!$F$17</f>
        <v>897.6</v>
      </c>
      <c r="F17" s="79">
        <f t="shared" si="3"/>
        <v>-5531.599999999999</v>
      </c>
      <c r="G17" s="80"/>
      <c r="H17" s="105">
        <f t="shared" si="1"/>
        <v>-13165.3</v>
      </c>
      <c r="I17" s="82">
        <f t="shared" si="2"/>
        <v>6.382751779504939</v>
      </c>
      <c r="J17" s="121"/>
    </row>
    <row r="18" spans="1:10" ht="50.25" customHeight="1">
      <c r="A18" s="24" t="s">
        <v>193</v>
      </c>
      <c r="B18" s="76">
        <f>'[1]1.1. Фін результат_табл. 1'!$C$18</f>
        <v>0</v>
      </c>
      <c r="C18" s="77">
        <f>'[1]1.1. Фін результат_табл. 1'!$D$18</f>
        <v>75</v>
      </c>
      <c r="D18" s="78">
        <v>0</v>
      </c>
      <c r="E18" s="106">
        <f>'[1]1.1. Фін результат_табл. 1'!$F$18</f>
        <v>324.6</v>
      </c>
      <c r="F18" s="79">
        <f t="shared" si="3"/>
        <v>324.6</v>
      </c>
      <c r="G18" s="80"/>
      <c r="H18" s="81">
        <f t="shared" si="1"/>
        <v>249.60000000000002</v>
      </c>
      <c r="I18" s="80">
        <f t="shared" si="2"/>
        <v>432.8</v>
      </c>
      <c r="J18" s="121"/>
    </row>
    <row r="19" spans="1:10" ht="41.25" customHeight="1">
      <c r="A19" s="24" t="s">
        <v>90</v>
      </c>
      <c r="B19" s="76">
        <f>'[1]1.1. Фін результат_табл. 1'!$C$19</f>
        <v>36.6</v>
      </c>
      <c r="C19" s="77">
        <f>'[1]1.1. Фін результат_табл. 1'!$D$19</f>
        <v>15</v>
      </c>
      <c r="D19" s="78">
        <v>12.2</v>
      </c>
      <c r="E19" s="78">
        <f>'[1]1.1. Фін результат_табл. 1'!$F$19</f>
        <v>97.6</v>
      </c>
      <c r="F19" s="79">
        <f t="shared" si="3"/>
        <v>60.99999999999999</v>
      </c>
      <c r="G19" s="80"/>
      <c r="H19" s="81">
        <f t="shared" si="1"/>
        <v>82.6</v>
      </c>
      <c r="I19" s="82">
        <f t="shared" si="2"/>
        <v>650.6666666666666</v>
      </c>
      <c r="J19" s="121"/>
    </row>
    <row r="20" spans="1:10" ht="29.25" customHeight="1">
      <c r="A20" s="24" t="s">
        <v>91</v>
      </c>
      <c r="B20" s="26">
        <f>'[1]1.1. Фін результат_табл. 1'!$C$20</f>
        <v>500.4</v>
      </c>
      <c r="C20" s="26">
        <f>'[1]1.1. Фін результат_табл. 1'!$D$20</f>
        <v>488.2</v>
      </c>
      <c r="D20" s="15">
        <v>462.9</v>
      </c>
      <c r="E20" s="15">
        <f>'[1]1.1. Фін результат_табл. 1'!$F$20</f>
        <v>220.8</v>
      </c>
      <c r="F20" s="28">
        <f t="shared" si="3"/>
        <v>-279.59999999999997</v>
      </c>
      <c r="G20" s="29">
        <f t="shared" si="0"/>
        <v>44.124700239808156</v>
      </c>
      <c r="H20" s="21">
        <f t="shared" si="1"/>
        <v>-267.4</v>
      </c>
      <c r="I20" s="84">
        <f t="shared" si="2"/>
        <v>45.227365833674725</v>
      </c>
      <c r="J20" s="121"/>
    </row>
    <row r="21" spans="1:10" ht="25.5" customHeight="1">
      <c r="A21" s="24" t="s">
        <v>92</v>
      </c>
      <c r="B21" s="26">
        <f>'[1]1.1. Фін результат_табл. 1'!$C$21</f>
        <v>255.8</v>
      </c>
      <c r="C21" s="26">
        <f>'[1]1.1. Фін результат_табл. 1'!$D$21</f>
        <v>260</v>
      </c>
      <c r="D21" s="15">
        <v>134.6</v>
      </c>
      <c r="E21" s="15">
        <f>'[1]1.1. Фін результат_табл. 1'!$F$21</f>
        <v>323.2</v>
      </c>
      <c r="F21" s="28">
        <f t="shared" si="3"/>
        <v>67.39999999999998</v>
      </c>
      <c r="G21" s="29">
        <f t="shared" si="0"/>
        <v>126.34870992963252</v>
      </c>
      <c r="H21" s="21">
        <f t="shared" si="1"/>
        <v>63.19999999999999</v>
      </c>
      <c r="I21" s="29">
        <f t="shared" si="2"/>
        <v>124.30769230769229</v>
      </c>
      <c r="J21" s="121"/>
    </row>
    <row r="22" spans="1:10" ht="18.75">
      <c r="A22" s="24" t="s">
        <v>93</v>
      </c>
      <c r="B22" s="26">
        <f>'[1]1.1. Фін результат_табл. 1'!$C$22</f>
        <v>302.2</v>
      </c>
      <c r="C22" s="26">
        <f>'[1]1.1. Фін результат_табл. 1'!$D$22</f>
        <v>300</v>
      </c>
      <c r="D22" s="15">
        <v>254.8</v>
      </c>
      <c r="E22" s="15">
        <f>'[1]1.1. Фін результат_табл. 1'!$F$22</f>
        <v>690</v>
      </c>
      <c r="F22" s="28">
        <f t="shared" si="3"/>
        <v>387.8</v>
      </c>
      <c r="G22" s="29">
        <f t="shared" si="0"/>
        <v>228.32561217736597</v>
      </c>
      <c r="H22" s="21">
        <f t="shared" si="1"/>
        <v>390</v>
      </c>
      <c r="I22" s="29">
        <f t="shared" si="2"/>
        <v>229.99999999999997</v>
      </c>
      <c r="J22" s="121"/>
    </row>
    <row r="23" spans="1:10" ht="18.75">
      <c r="A23" s="24" t="s">
        <v>94</v>
      </c>
      <c r="B23" s="26">
        <f>'[1]1.1. Фін результат_табл. 1'!$C$23</f>
        <v>319.6</v>
      </c>
      <c r="C23" s="26">
        <f>'[1]1.1. Фін результат_табл. 1'!$D$23</f>
        <v>310</v>
      </c>
      <c r="D23" s="15">
        <v>157.4</v>
      </c>
      <c r="E23" s="15">
        <f>'[1]1.1. Фін результат_табл. 1'!$F$23</f>
        <v>273</v>
      </c>
      <c r="F23" s="28">
        <f t="shared" si="3"/>
        <v>-46.60000000000002</v>
      </c>
      <c r="G23" s="29">
        <f t="shared" si="0"/>
        <v>85.41927409261577</v>
      </c>
      <c r="H23" s="21">
        <f t="shared" si="1"/>
        <v>-37</v>
      </c>
      <c r="I23" s="29">
        <f t="shared" si="2"/>
        <v>88.06451612903226</v>
      </c>
      <c r="J23" s="121"/>
    </row>
    <row r="24" spans="1:10" ht="18.75">
      <c r="A24" s="24" t="s">
        <v>95</v>
      </c>
      <c r="B24" s="26">
        <f>'[1]1.1. Фін результат_табл. 1'!$C$24</f>
        <v>318.6</v>
      </c>
      <c r="C24" s="26">
        <f>'[1]1.1. Фін результат_табл. 1'!$D$24</f>
        <v>214.7</v>
      </c>
      <c r="D24" s="15">
        <v>263.4</v>
      </c>
      <c r="E24" s="15">
        <f>'[1]1.1. Фін результат_табл. 1'!$F$24</f>
        <v>413.8</v>
      </c>
      <c r="F24" s="28">
        <f t="shared" si="3"/>
        <v>95.19999999999999</v>
      </c>
      <c r="G24" s="29">
        <f t="shared" si="0"/>
        <v>129.88072818581293</v>
      </c>
      <c r="H24" s="21">
        <f t="shared" si="1"/>
        <v>199.10000000000002</v>
      </c>
      <c r="I24" s="29">
        <f t="shared" si="2"/>
        <v>192.73404750815092</v>
      </c>
      <c r="J24" s="121"/>
    </row>
    <row r="25" spans="1:10" ht="18">
      <c r="A25" s="23"/>
      <c r="B25" s="23"/>
      <c r="C25" s="23"/>
      <c r="D25" s="23"/>
      <c r="E25" s="23"/>
      <c r="F25" s="23"/>
      <c r="G25" s="23"/>
      <c r="H25" s="23"/>
      <c r="I25" s="23"/>
      <c r="J25" s="121"/>
    </row>
    <row r="26" spans="1:10" ht="12.75">
      <c r="A26" s="3"/>
      <c r="B26" s="3"/>
      <c r="C26" s="3"/>
      <c r="D26" s="3"/>
      <c r="E26" s="3"/>
      <c r="F26" s="3"/>
      <c r="G26" s="3"/>
      <c r="H26" s="3"/>
      <c r="J26" s="121"/>
    </row>
    <row r="27" spans="1:10" ht="12.75">
      <c r="A27" s="3"/>
      <c r="B27" s="3"/>
      <c r="C27" s="3"/>
      <c r="D27" s="3"/>
      <c r="E27" s="3"/>
      <c r="F27" s="3"/>
      <c r="G27" s="3"/>
      <c r="H27" s="3"/>
      <c r="J27" s="121"/>
    </row>
    <row r="28" spans="1:10" ht="12.75">
      <c r="A28" s="3"/>
      <c r="B28" s="3"/>
      <c r="C28" s="3"/>
      <c r="D28" s="3"/>
      <c r="E28" s="3"/>
      <c r="F28" s="3"/>
      <c r="G28" s="3"/>
      <c r="H28" s="3"/>
      <c r="J28" s="121"/>
    </row>
    <row r="29" spans="1:10" ht="12.75">
      <c r="A29" s="3"/>
      <c r="B29" s="3"/>
      <c r="C29" s="3"/>
      <c r="D29" s="3"/>
      <c r="E29" s="3"/>
      <c r="F29" s="3"/>
      <c r="G29" s="3"/>
      <c r="H29" s="3"/>
      <c r="J29" s="121"/>
    </row>
    <row r="30" spans="1:10" ht="12.75">
      <c r="A30" s="3"/>
      <c r="B30" s="3"/>
      <c r="C30" s="3"/>
      <c r="D30" s="3"/>
      <c r="E30" s="3"/>
      <c r="F30" s="3"/>
      <c r="G30" s="3"/>
      <c r="H30" s="3"/>
      <c r="J30" s="121"/>
    </row>
    <row r="31" spans="1:10" ht="12.75">
      <c r="A31" s="3"/>
      <c r="B31" s="3"/>
      <c r="C31" s="3"/>
      <c r="D31" s="3"/>
      <c r="E31" s="3"/>
      <c r="F31" s="3"/>
      <c r="G31" s="3"/>
      <c r="H31" s="3"/>
      <c r="J31" s="121"/>
    </row>
    <row r="32" spans="1:10" ht="12.75">
      <c r="A32" s="3"/>
      <c r="B32" s="3"/>
      <c r="C32" s="3"/>
      <c r="D32" s="3"/>
      <c r="E32" s="3"/>
      <c r="F32" s="3"/>
      <c r="G32" s="3"/>
      <c r="H32" s="3"/>
      <c r="J32" s="121"/>
    </row>
    <row r="33" spans="1:10" ht="12.75">
      <c r="A33" s="3"/>
      <c r="B33" s="3"/>
      <c r="C33" s="3"/>
      <c r="D33" s="3"/>
      <c r="E33" s="3"/>
      <c r="F33" s="3"/>
      <c r="G33" s="3"/>
      <c r="H33" s="3"/>
      <c r="J33" s="121"/>
    </row>
    <row r="34" spans="1:10" ht="12.75">
      <c r="A34" s="3"/>
      <c r="B34" s="3"/>
      <c r="C34" s="3"/>
      <c r="D34" s="3"/>
      <c r="E34" s="3"/>
      <c r="F34" s="3"/>
      <c r="G34" s="3"/>
      <c r="H34" s="3"/>
      <c r="J34" s="121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</sheetData>
  <sheetProtection/>
  <mergeCells count="9">
    <mergeCell ref="J1:J34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8" t="s">
        <v>20</v>
      </c>
      <c r="J1" s="16"/>
      <c r="K1" s="121">
        <v>22</v>
      </c>
    </row>
    <row r="2" spans="1:11" ht="18.75">
      <c r="A2" s="16"/>
      <c r="B2" s="16"/>
      <c r="C2" s="16"/>
      <c r="D2" s="16"/>
      <c r="E2" s="16"/>
      <c r="F2" s="16"/>
      <c r="G2" s="16"/>
      <c r="H2" s="16"/>
      <c r="I2" s="9" t="s">
        <v>14</v>
      </c>
      <c r="J2" s="16"/>
      <c r="K2" s="121"/>
    </row>
    <row r="3" spans="1:11" ht="18.75">
      <c r="A3" s="60"/>
      <c r="B3" s="60"/>
      <c r="C3" s="60"/>
      <c r="D3" s="60"/>
      <c r="E3" s="60"/>
      <c r="F3" s="60"/>
      <c r="G3" s="61"/>
      <c r="H3" s="61"/>
      <c r="I3" s="61"/>
      <c r="J3" s="60"/>
      <c r="K3" s="121"/>
    </row>
    <row r="4" spans="1:11" ht="18.75">
      <c r="A4" s="60"/>
      <c r="B4" s="60"/>
      <c r="C4" s="60"/>
      <c r="D4" s="60"/>
      <c r="E4" s="60"/>
      <c r="F4" s="60"/>
      <c r="G4" s="61"/>
      <c r="H4" s="62"/>
      <c r="I4" s="63"/>
      <c r="J4" s="60"/>
      <c r="K4" s="121"/>
    </row>
    <row r="5" spans="1:11" ht="18.75">
      <c r="A5" s="60"/>
      <c r="B5" s="60"/>
      <c r="C5" s="60"/>
      <c r="D5" s="60"/>
      <c r="E5" s="60"/>
      <c r="F5" s="60"/>
      <c r="G5" s="60"/>
      <c r="H5" s="60"/>
      <c r="I5" s="60"/>
      <c r="J5" s="60"/>
      <c r="K5" s="121"/>
    </row>
    <row r="6" spans="1:11" ht="18.75">
      <c r="A6" s="125" t="s">
        <v>21</v>
      </c>
      <c r="B6" s="126"/>
      <c r="C6" s="126"/>
      <c r="D6" s="126"/>
      <c r="E6" s="126"/>
      <c r="F6" s="126"/>
      <c r="G6" s="126"/>
      <c r="H6" s="126"/>
      <c r="I6" s="126"/>
      <c r="J6" s="127"/>
      <c r="K6" s="121"/>
    </row>
    <row r="7" spans="1:11" ht="43.5" customHeight="1">
      <c r="A7" s="124" t="s">
        <v>22</v>
      </c>
      <c r="B7" s="122" t="s">
        <v>187</v>
      </c>
      <c r="C7" s="122"/>
      <c r="D7" s="122" t="s">
        <v>194</v>
      </c>
      <c r="E7" s="122"/>
      <c r="F7" s="122" t="s">
        <v>195</v>
      </c>
      <c r="G7" s="122" t="s">
        <v>196</v>
      </c>
      <c r="H7" s="122"/>
      <c r="I7" s="122" t="s">
        <v>24</v>
      </c>
      <c r="J7" s="122"/>
      <c r="K7" s="121"/>
    </row>
    <row r="8" spans="1:11" ht="122.25" customHeight="1">
      <c r="A8" s="124"/>
      <c r="B8" s="64" t="s">
        <v>16</v>
      </c>
      <c r="C8" s="65" t="s">
        <v>23</v>
      </c>
      <c r="D8" s="64" t="s">
        <v>16</v>
      </c>
      <c r="E8" s="65" t="s">
        <v>23</v>
      </c>
      <c r="F8" s="122"/>
      <c r="G8" s="64" t="s">
        <v>16</v>
      </c>
      <c r="H8" s="65" t="s">
        <v>23</v>
      </c>
      <c r="I8" s="65" t="s">
        <v>197</v>
      </c>
      <c r="J8" s="65" t="s">
        <v>198</v>
      </c>
      <c r="K8" s="121"/>
    </row>
    <row r="9" spans="1:11" ht="18.75">
      <c r="A9" s="66" t="s">
        <v>25</v>
      </c>
      <c r="B9" s="85">
        <f>'[1]1.1. Фін результат_табл. 1'!$C$164</f>
        <v>28026.8</v>
      </c>
      <c r="C9" s="55">
        <f>B9/B14*100</f>
        <v>36.94985820866991</v>
      </c>
      <c r="D9" s="85">
        <f>'[1]1.1. Фін результат_табл. 1'!$D$164</f>
        <v>35819.8</v>
      </c>
      <c r="E9" s="55">
        <f>D9/D14*100</f>
        <v>33.5306303363098</v>
      </c>
      <c r="F9" s="85">
        <v>19699.4</v>
      </c>
      <c r="G9" s="85">
        <v>48029.5</v>
      </c>
      <c r="H9" s="55">
        <f>G9/G14*100</f>
        <v>33.156766702306605</v>
      </c>
      <c r="I9" s="85">
        <f aca="true" t="shared" si="0" ref="I9:I14">G9/B9*100</f>
        <v>171.36990309275407</v>
      </c>
      <c r="J9" s="85">
        <f aca="true" t="shared" si="1" ref="J9:J14">G9/D9*100</f>
        <v>134.08645497741472</v>
      </c>
      <c r="K9" s="121"/>
    </row>
    <row r="10" spans="1:11" ht="18.75">
      <c r="A10" s="66" t="s">
        <v>5</v>
      </c>
      <c r="B10" s="85">
        <f>'[1]1.1. Фін результат_табл. 1'!$C$167</f>
        <v>26743</v>
      </c>
      <c r="C10" s="55">
        <f>B10/B14*100</f>
        <v>35.25732720376423</v>
      </c>
      <c r="D10" s="85">
        <f>'[1]1.1. Фін результат_табл. 1'!$D$167</f>
        <v>41056.1</v>
      </c>
      <c r="E10" s="55">
        <f>D10/D14*100</f>
        <v>38.432289185047615</v>
      </c>
      <c r="F10" s="85">
        <v>21034.6</v>
      </c>
      <c r="G10" s="85">
        <f>'[1]1.1. Фін результат_табл. 1'!$F$167</f>
        <v>56313.41231404919</v>
      </c>
      <c r="H10" s="55">
        <f>G10/G14*100</f>
        <v>38.87549681565972</v>
      </c>
      <c r="I10" s="85">
        <f t="shared" si="0"/>
        <v>210.57253230396435</v>
      </c>
      <c r="J10" s="85">
        <f t="shared" si="1"/>
        <v>137.16210822277125</v>
      </c>
      <c r="K10" s="121"/>
    </row>
    <row r="11" spans="1:11" ht="18.75">
      <c r="A11" s="56" t="s">
        <v>6</v>
      </c>
      <c r="B11" s="85">
        <f>'[1]1.1. Фін результат_табл. 1'!$C$168</f>
        <v>5917.6</v>
      </c>
      <c r="C11" s="55">
        <f>B11/B14*100</f>
        <v>7.801621338705276</v>
      </c>
      <c r="D11" s="85">
        <f>'[1]1.1. Фін результат_табл. 1'!$D$168</f>
        <v>9146.1</v>
      </c>
      <c r="E11" s="55">
        <f>D11/D14*100</f>
        <v>8.561591581162459</v>
      </c>
      <c r="F11" s="85">
        <v>4657.7</v>
      </c>
      <c r="G11" s="85">
        <f>'[1]1.1. Фін результат_табл. 1'!$F$168</f>
        <v>12617.18870909082</v>
      </c>
      <c r="H11" s="55">
        <f>G11/G14*100</f>
        <v>8.710171508475026</v>
      </c>
      <c r="I11" s="85">
        <f t="shared" si="0"/>
        <v>213.21462601545932</v>
      </c>
      <c r="J11" s="85">
        <f t="shared" si="1"/>
        <v>137.95157180755535</v>
      </c>
      <c r="K11" s="121"/>
    </row>
    <row r="12" spans="1:11" ht="18.75">
      <c r="A12" s="66" t="s">
        <v>7</v>
      </c>
      <c r="B12" s="85">
        <f>'[1]1.1. Фін результат_табл. 1'!$C$169</f>
        <v>11308.1</v>
      </c>
      <c r="C12" s="55">
        <f>B12/B14*100</f>
        <v>14.908326730467273</v>
      </c>
      <c r="D12" s="85">
        <f>'[1]1.1. Фін результат_табл. 1'!$D$169</f>
        <v>17449.7</v>
      </c>
      <c r="E12" s="55">
        <f>D12/D14*100</f>
        <v>16.334525602585863</v>
      </c>
      <c r="F12" s="85">
        <v>9446.7</v>
      </c>
      <c r="G12" s="85">
        <v>23574.7</v>
      </c>
      <c r="H12" s="55">
        <f>G12/G14*100</f>
        <v>16.2745984858653</v>
      </c>
      <c r="I12" s="85">
        <f t="shared" si="0"/>
        <v>208.47622500685347</v>
      </c>
      <c r="J12" s="85">
        <f t="shared" si="1"/>
        <v>135.10088998664733</v>
      </c>
      <c r="K12" s="121"/>
    </row>
    <row r="13" spans="1:11" ht="18.75">
      <c r="A13" s="66" t="s">
        <v>4</v>
      </c>
      <c r="B13" s="85">
        <f>'[1]1.1. Фін результат_табл. 1'!$C$170</f>
        <v>3855.4</v>
      </c>
      <c r="C13" s="55">
        <f>B13/B14*100</f>
        <v>5.082866518393322</v>
      </c>
      <c r="D13" s="85">
        <f>'[1]1.1. Фін результат_табл. 1'!$D$170</f>
        <v>3355.4</v>
      </c>
      <c r="E13" s="55">
        <f>D13/D14*100</f>
        <v>3.1409632948942736</v>
      </c>
      <c r="F13" s="85">
        <v>1551.8</v>
      </c>
      <c r="G13" s="85">
        <v>4321</v>
      </c>
      <c r="H13" s="55">
        <f>G13/G14*100</f>
        <v>2.982966487693331</v>
      </c>
      <c r="I13" s="85">
        <f t="shared" si="0"/>
        <v>112.07656793069461</v>
      </c>
      <c r="J13" s="85">
        <f t="shared" si="1"/>
        <v>128.77749299636406</v>
      </c>
      <c r="K13" s="121"/>
    </row>
    <row r="14" spans="1:11" ht="18.75">
      <c r="A14" s="57" t="s">
        <v>26</v>
      </c>
      <c r="B14" s="101">
        <f aca="true" t="shared" si="2" ref="B14:H14">B9+B10+B11+B12+B13</f>
        <v>75850.9</v>
      </c>
      <c r="C14" s="58">
        <f t="shared" si="2"/>
        <v>100.00000000000001</v>
      </c>
      <c r="D14" s="101">
        <f t="shared" si="2"/>
        <v>106827.09999999999</v>
      </c>
      <c r="E14" s="58">
        <f t="shared" si="2"/>
        <v>100</v>
      </c>
      <c r="F14" s="101">
        <f t="shared" si="2"/>
        <v>56390.2</v>
      </c>
      <c r="G14" s="101">
        <f t="shared" si="2"/>
        <v>144855.80102314003</v>
      </c>
      <c r="H14" s="58">
        <f t="shared" si="2"/>
        <v>99.99999999999999</v>
      </c>
      <c r="I14" s="101">
        <f t="shared" si="0"/>
        <v>190.9743998069107</v>
      </c>
      <c r="J14" s="101">
        <f t="shared" si="1"/>
        <v>135.5983650432709</v>
      </c>
      <c r="K14" s="121"/>
    </row>
    <row r="15" spans="1:11" ht="18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121"/>
    </row>
    <row r="16" spans="1:11" ht="18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121"/>
    </row>
    <row r="17" spans="1:11" ht="18.75">
      <c r="A17" s="60"/>
      <c r="B17" s="60"/>
      <c r="C17" s="60"/>
      <c r="D17" s="60"/>
      <c r="E17" s="60"/>
      <c r="F17" s="60"/>
      <c r="G17" s="60"/>
      <c r="H17" s="60"/>
      <c r="I17" s="61"/>
      <c r="J17" s="61"/>
      <c r="K17" s="121"/>
    </row>
    <row r="18" spans="1:11" ht="18.75">
      <c r="A18" s="60"/>
      <c r="B18" s="60"/>
      <c r="C18" s="60"/>
      <c r="D18" s="60"/>
      <c r="E18" s="60"/>
      <c r="F18" s="60"/>
      <c r="G18" s="60"/>
      <c r="H18" s="60"/>
      <c r="I18" s="61"/>
      <c r="J18" s="61"/>
      <c r="K18" s="121"/>
    </row>
    <row r="19" spans="1:11" ht="18.75">
      <c r="A19" s="60"/>
      <c r="B19" s="60"/>
      <c r="C19" s="60"/>
      <c r="D19" s="60"/>
      <c r="E19" s="60"/>
      <c r="F19" s="60"/>
      <c r="G19" s="60"/>
      <c r="H19" s="60"/>
      <c r="I19" s="61"/>
      <c r="J19" s="61"/>
      <c r="K19" s="121"/>
    </row>
    <row r="20" spans="1:11" ht="18.75">
      <c r="A20" s="60"/>
      <c r="B20" s="60"/>
      <c r="C20" s="60"/>
      <c r="D20" s="60"/>
      <c r="E20" s="60"/>
      <c r="F20" s="60"/>
      <c r="G20" s="60"/>
      <c r="H20" s="60"/>
      <c r="I20" s="61"/>
      <c r="J20" s="61"/>
      <c r="K20" s="121"/>
    </row>
    <row r="21" spans="1:11" ht="18.75">
      <c r="A21" s="60"/>
      <c r="B21" s="60"/>
      <c r="C21" s="60"/>
      <c r="D21" s="60"/>
      <c r="E21" s="60"/>
      <c r="F21" s="60"/>
      <c r="G21" s="60"/>
      <c r="H21" s="60"/>
      <c r="I21" s="61"/>
      <c r="J21" s="61"/>
      <c r="K21" s="121"/>
    </row>
    <row r="22" spans="1:11" ht="18.75">
      <c r="A22" s="60"/>
      <c r="B22" s="60"/>
      <c r="C22" s="60"/>
      <c r="D22" s="60"/>
      <c r="E22" s="60"/>
      <c r="F22" s="60"/>
      <c r="G22" s="60"/>
      <c r="H22" s="60"/>
      <c r="I22" s="61"/>
      <c r="J22" s="61"/>
      <c r="K22" s="121"/>
    </row>
    <row r="23" spans="1:11" ht="18.75">
      <c r="A23" s="60"/>
      <c r="B23" s="60"/>
      <c r="C23" s="60"/>
      <c r="D23" s="60"/>
      <c r="E23" s="60"/>
      <c r="F23" s="60"/>
      <c r="G23" s="60"/>
      <c r="H23" s="60"/>
      <c r="I23" s="61"/>
      <c r="J23" s="61"/>
      <c r="K23" s="121"/>
    </row>
    <row r="24" spans="1:11" ht="18.75">
      <c r="A24" s="60"/>
      <c r="B24" s="60"/>
      <c r="C24" s="60"/>
      <c r="D24" s="60"/>
      <c r="E24" s="60"/>
      <c r="F24" s="60"/>
      <c r="G24" s="60"/>
      <c r="H24" s="60"/>
      <c r="I24" s="61"/>
      <c r="J24" s="61"/>
      <c r="K24" s="121"/>
    </row>
    <row r="25" spans="1:11" ht="18.75">
      <c r="A25" s="60"/>
      <c r="B25" s="60"/>
      <c r="C25" s="60"/>
      <c r="D25" s="60"/>
      <c r="E25" s="60"/>
      <c r="F25" s="60"/>
      <c r="G25" s="60"/>
      <c r="H25" s="60"/>
      <c r="I25" s="61"/>
      <c r="J25" s="61"/>
      <c r="K25" s="121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121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121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121"/>
    </row>
    <row r="29" ht="18.75">
      <c r="K29" s="121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97">
      <selection activeCell="A1" sqref="A1:H114"/>
    </sheetView>
  </sheetViews>
  <sheetFormatPr defaultColWidth="9.140625" defaultRowHeight="12.75"/>
  <cols>
    <col min="1" max="1" width="44.00390625" style="0" customWidth="1"/>
    <col min="2" max="2" width="11.8515625" style="0" customWidth="1"/>
    <col min="3" max="3" width="16.28125" style="0" customWidth="1"/>
    <col min="4" max="4" width="14.140625" style="0" customWidth="1"/>
    <col min="5" max="5" width="15.7109375" style="0" customWidth="1"/>
    <col min="6" max="6" width="14.8515625" style="0" customWidth="1"/>
    <col min="7" max="7" width="13.8515625" style="0" customWidth="1"/>
    <col min="8" max="8" width="15.57421875" style="0" customWidth="1"/>
    <col min="9" max="9" width="10.28125" style="0" customWidth="1"/>
  </cols>
  <sheetData>
    <row r="1" spans="1:10" ht="18.75">
      <c r="A1" s="16"/>
      <c r="B1" s="16"/>
      <c r="C1" s="16"/>
      <c r="D1" s="16"/>
      <c r="E1" s="16"/>
      <c r="F1" s="8" t="s">
        <v>8</v>
      </c>
      <c r="J1" s="3"/>
    </row>
    <row r="2" spans="1:10" ht="18.75">
      <c r="A2" s="16"/>
      <c r="B2" s="16"/>
      <c r="C2" s="16"/>
      <c r="D2" s="16"/>
      <c r="E2" s="16"/>
      <c r="F2" s="18" t="s">
        <v>14</v>
      </c>
      <c r="H2" s="10"/>
      <c r="J2" s="3"/>
    </row>
    <row r="3" spans="1:10" ht="41.25" customHeight="1">
      <c r="A3" s="16"/>
      <c r="B3" s="16"/>
      <c r="C3" s="16"/>
      <c r="D3" s="16"/>
      <c r="E3" s="16"/>
      <c r="F3" s="16"/>
      <c r="G3" s="16"/>
      <c r="H3" s="16"/>
      <c r="I3" s="3"/>
      <c r="J3" s="3"/>
    </row>
    <row r="4" spans="1:10" ht="18.75">
      <c r="A4" s="123" t="s">
        <v>27</v>
      </c>
      <c r="B4" s="123"/>
      <c r="C4" s="123"/>
      <c r="D4" s="123"/>
      <c r="E4" s="123"/>
      <c r="F4" s="123"/>
      <c r="G4" s="123"/>
      <c r="H4" s="123"/>
      <c r="I4" s="4"/>
      <c r="J4" s="4"/>
    </row>
    <row r="5" spans="1:10" ht="41.25" customHeight="1">
      <c r="A5" s="129" t="s">
        <v>22</v>
      </c>
      <c r="B5" s="130" t="s">
        <v>187</v>
      </c>
      <c r="C5" s="130"/>
      <c r="D5" s="130" t="s">
        <v>180</v>
      </c>
      <c r="E5" s="130"/>
      <c r="F5" s="131" t="s">
        <v>195</v>
      </c>
      <c r="G5" s="130" t="s">
        <v>196</v>
      </c>
      <c r="H5" s="130"/>
      <c r="I5" s="3"/>
      <c r="J5" s="3"/>
    </row>
    <row r="6" spans="1:10" ht="155.25" customHeight="1">
      <c r="A6" s="129"/>
      <c r="B6" s="13" t="s">
        <v>31</v>
      </c>
      <c r="C6" s="14" t="s">
        <v>28</v>
      </c>
      <c r="D6" s="13" t="s">
        <v>31</v>
      </c>
      <c r="E6" s="14" t="s">
        <v>28</v>
      </c>
      <c r="F6" s="131"/>
      <c r="G6" s="13" t="s">
        <v>31</v>
      </c>
      <c r="H6" s="14" t="s">
        <v>28</v>
      </c>
      <c r="I6" s="3"/>
      <c r="J6" s="3"/>
    </row>
    <row r="7" spans="1:10" ht="37.5">
      <c r="A7" s="14" t="s">
        <v>29</v>
      </c>
      <c r="B7" s="85">
        <f>'[1]1.1. Фін результат_табл. 1'!$C$8</f>
        <v>67302.3</v>
      </c>
      <c r="C7" s="54" t="s">
        <v>9</v>
      </c>
      <c r="D7" s="85">
        <f>'[1]1.1. Фін результат_табл. 1'!$D$8</f>
        <v>105627.4</v>
      </c>
      <c r="E7" s="54" t="s">
        <v>9</v>
      </c>
      <c r="F7" s="83">
        <f>'таб 1 до пояс'!D8</f>
        <v>46883.7</v>
      </c>
      <c r="G7" s="85">
        <f>'[2]1.1. Фін результат_табл. 1'!$F$8</f>
        <v>141622.45</v>
      </c>
      <c r="H7" s="11" t="s">
        <v>9</v>
      </c>
      <c r="I7" s="3"/>
      <c r="J7" s="3"/>
    </row>
    <row r="8" spans="1:10" ht="37.5">
      <c r="A8" s="14" t="s">
        <v>30</v>
      </c>
      <c r="B8" s="75">
        <v>414</v>
      </c>
      <c r="C8" s="54" t="s">
        <v>9</v>
      </c>
      <c r="D8" s="66">
        <v>511.25</v>
      </c>
      <c r="E8" s="54" t="s">
        <v>9</v>
      </c>
      <c r="F8" s="75">
        <v>446</v>
      </c>
      <c r="G8" s="66">
        <v>572.25</v>
      </c>
      <c r="H8" s="54" t="s">
        <v>9</v>
      </c>
      <c r="I8" s="3"/>
      <c r="J8" s="3"/>
    </row>
    <row r="9" spans="1:8" ht="37.5">
      <c r="A9" s="14" t="s">
        <v>32</v>
      </c>
      <c r="B9" s="85">
        <f>B10+B111+B112</f>
        <v>75958.8</v>
      </c>
      <c r="C9" s="89">
        <f>B9/B7</f>
        <v>1.1286211615353412</v>
      </c>
      <c r="D9" s="83">
        <f>D10+D111+D112</f>
        <v>106827.09999999999</v>
      </c>
      <c r="E9" s="89">
        <f>D9/D7</f>
        <v>1.0113578484370533</v>
      </c>
      <c r="F9" s="83">
        <f>F10+F111+F112</f>
        <v>56447.7</v>
      </c>
      <c r="G9" s="83">
        <f>G10+G111+G112</f>
        <v>144855.80000000002</v>
      </c>
      <c r="H9" s="32">
        <f>G9/G7</f>
        <v>1.022830772945956</v>
      </c>
    </row>
    <row r="10" spans="1:8" ht="18.75">
      <c r="A10" s="13" t="s">
        <v>33</v>
      </c>
      <c r="B10" s="85">
        <f>B11+B41+B79+B85</f>
        <v>75958.8</v>
      </c>
      <c r="C10" s="89">
        <f>B10/B7</f>
        <v>1.1286211615353412</v>
      </c>
      <c r="D10" s="87">
        <f>D11+D41+D79+D85</f>
        <v>106827.09999999999</v>
      </c>
      <c r="E10" s="89">
        <f>D10/D7</f>
        <v>1.0113578484370533</v>
      </c>
      <c r="F10" s="110">
        <f>F11+F41+F79+F85</f>
        <v>56447.7</v>
      </c>
      <c r="G10" s="87">
        <f>G11+G41+G79+G85</f>
        <v>144855.80000000002</v>
      </c>
      <c r="H10" s="32">
        <f>G10/G7</f>
        <v>1.022830772945956</v>
      </c>
    </row>
    <row r="11" spans="1:8" ht="18.75">
      <c r="A11" s="13" t="s">
        <v>34</v>
      </c>
      <c r="B11" s="85">
        <f>B12+B13+B14+B15+B16+B17+B18</f>
        <v>69886.5</v>
      </c>
      <c r="C11" s="89">
        <f>B7/B11</f>
        <v>0.9630229014187289</v>
      </c>
      <c r="D11" s="87">
        <f>D12+D13+D14+D15+D16+D17+D18</f>
        <v>99283.09999999999</v>
      </c>
      <c r="E11" s="89">
        <f>D7/D11</f>
        <v>1.0639011070363436</v>
      </c>
      <c r="F11" s="83">
        <f>F12+F13+F14+F15+F16+F17+F18</f>
        <v>52980.7</v>
      </c>
      <c r="G11" s="85">
        <f>G12+G13+G14+G15+G16+G17+G18</f>
        <v>136028.6</v>
      </c>
      <c r="H11" s="32">
        <f>G7/G11</f>
        <v>1.0411226021586637</v>
      </c>
    </row>
    <row r="12" spans="1:8" ht="18.75">
      <c r="A12" s="24" t="s">
        <v>96</v>
      </c>
      <c r="B12" s="90">
        <f>'[1]1.1. Фін результат_табл. 1'!$C$26</f>
        <v>12955.7</v>
      </c>
      <c r="C12" s="89">
        <f>B12/B7</f>
        <v>0.19250010772291587</v>
      </c>
      <c r="D12" s="90">
        <f>'[1]1.1. Фін результат_табл. 1'!$D$26</f>
        <v>14319.9</v>
      </c>
      <c r="E12" s="89">
        <f>D12/D7</f>
        <v>0.13556993734580233</v>
      </c>
      <c r="F12" s="83">
        <v>8133.1</v>
      </c>
      <c r="G12" s="85">
        <f>'[2]1.1. Фін результат_табл. 1'!$F$26</f>
        <v>20075.5</v>
      </c>
      <c r="H12" s="32">
        <f>G12/G7</f>
        <v>0.14175365558214817</v>
      </c>
    </row>
    <row r="13" spans="1:8" ht="18.75">
      <c r="A13" s="24" t="s">
        <v>35</v>
      </c>
      <c r="B13" s="30">
        <f>'[1]1.1. Фін результат_табл. 1'!$C$27</f>
        <v>24466.3</v>
      </c>
      <c r="C13" s="31">
        <f>B13/B7</f>
        <v>0.36352843810687</v>
      </c>
      <c r="D13" s="90">
        <f>'[1]1.1. Фін результат_табл. 1'!$D$27</f>
        <v>37049.1</v>
      </c>
      <c r="E13" s="31">
        <f>D13/D7</f>
        <v>0.35075274029276493</v>
      </c>
      <c r="F13" s="83">
        <v>19383.5</v>
      </c>
      <c r="G13" s="86">
        <f>'[1]1.1. Фін результат_табл. 1'!$F$27</f>
        <v>51616.3</v>
      </c>
      <c r="H13" s="31">
        <f>G13/G7</f>
        <v>0.3644641086211967</v>
      </c>
    </row>
    <row r="14" spans="1:8" ht="18.75">
      <c r="A14" s="24" t="s">
        <v>36</v>
      </c>
      <c r="B14" s="30">
        <f>'[1]1.1. Фін результат_табл. 1'!$C$28</f>
        <v>5321.8</v>
      </c>
      <c r="C14" s="31">
        <f>B14/B7</f>
        <v>0.07907307774028526</v>
      </c>
      <c r="D14" s="30">
        <f>'[1]1.1. Фін результат_табл. 1'!$D$28</f>
        <v>8150.8</v>
      </c>
      <c r="E14" s="31">
        <f>D14/D7</f>
        <v>0.07716558392992728</v>
      </c>
      <c r="F14" s="83">
        <v>4217.5</v>
      </c>
      <c r="G14" s="86">
        <f>'[1]1.1. Фін результат_табл. 1'!$F$28</f>
        <v>11355.5</v>
      </c>
      <c r="H14" s="31">
        <f>G14/G7</f>
        <v>0.08018149664830682</v>
      </c>
    </row>
    <row r="15" spans="1:8" ht="37.5">
      <c r="A15" s="24" t="s">
        <v>97</v>
      </c>
      <c r="B15" s="30">
        <f>'[1]1.1. Фін результат_табл. 1'!$C$29</f>
        <v>11237.8</v>
      </c>
      <c r="C15" s="31">
        <f>B15/B7</f>
        <v>0.166974977081021</v>
      </c>
      <c r="D15" s="30">
        <f>'[1]1.1. Фін результат_табл. 1'!$D$29</f>
        <v>17409.6</v>
      </c>
      <c r="E15" s="31">
        <f>D15/D7</f>
        <v>0.16482087034235435</v>
      </c>
      <c r="F15" s="83">
        <v>9366.1</v>
      </c>
      <c r="G15" s="86">
        <f>'[2]1.1. Фін результат_табл. 1'!$F$29</f>
        <v>23460.9</v>
      </c>
      <c r="H15" s="31">
        <f>G15/G7</f>
        <v>0.16565805774437597</v>
      </c>
    </row>
    <row r="16" spans="1:8" ht="37.5">
      <c r="A16" s="24" t="s">
        <v>98</v>
      </c>
      <c r="B16" s="30">
        <f>'[1]1.1. Фін результат_табл. 1'!$C$31</f>
        <v>7897</v>
      </c>
      <c r="C16" s="32">
        <f>B16/B7</f>
        <v>0.1173362574533114</v>
      </c>
      <c r="D16" s="30">
        <f>'[1]1.1. Фін результат_табл. 1'!$D$31</f>
        <v>10027.2</v>
      </c>
      <c r="E16" s="32">
        <f>D16/D7</f>
        <v>0.09492991401852172</v>
      </c>
      <c r="F16" s="83">
        <v>5124.4</v>
      </c>
      <c r="G16" s="86">
        <f>'[2]1.1. Фін результат_табл. 1'!$F$31</f>
        <v>10542.8</v>
      </c>
      <c r="H16" s="32">
        <f>G16/G7</f>
        <v>0.07444299967978239</v>
      </c>
    </row>
    <row r="17" spans="1:8" ht="37.5">
      <c r="A17" s="24" t="s">
        <v>99</v>
      </c>
      <c r="B17" s="30">
        <f>'[1]1.1. Фін результат_табл. 1'!$C$32</f>
        <v>6352.2</v>
      </c>
      <c r="C17" s="32">
        <f>B17/B7</f>
        <v>0.09438310429212671</v>
      </c>
      <c r="D17" s="30">
        <f>'[1]1.1. Фін результат_табл. 1'!$D$32</f>
        <v>10758.8</v>
      </c>
      <c r="E17" s="32">
        <f>D17/D7</f>
        <v>0.10185614717393403</v>
      </c>
      <c r="F17" s="83">
        <v>5927.9</v>
      </c>
      <c r="G17" s="86">
        <f>'[1]1.1. Фін результат_табл. 1'!$F$32</f>
        <v>16735.1</v>
      </c>
      <c r="H17" s="32">
        <f>G17/G7</f>
        <v>0.11816699965295048</v>
      </c>
    </row>
    <row r="18" spans="1:8" ht="18.75">
      <c r="A18" s="24" t="s">
        <v>100</v>
      </c>
      <c r="B18" s="107">
        <f>B19+B20+B21+B22+B23+B24+B25+B26+B27+B28+B29+B30+B31+B32+B33+B34+B35+B36+B37+B38+B39+B40</f>
        <v>1655.6999999999998</v>
      </c>
      <c r="C18" s="32">
        <f>B18/B7</f>
        <v>0.024600942315492928</v>
      </c>
      <c r="D18" s="11">
        <f>D19+D20+D21+D22+D23+D24+D25+D26+D27+D28+D29+D30+D31+D32+D33+D34+D35+D36+D37+D38+D39+D40</f>
        <v>1567.6999999999998</v>
      </c>
      <c r="E18" s="32">
        <f>D18/D7</f>
        <v>0.014841792943876305</v>
      </c>
      <c r="F18" s="54">
        <f>F19+F20+F21+F22+F23+F24+F25+F26+F27+F28+F29+F30+F31+F32+F33+F34+F35+F36+F37+F38+F39+F40</f>
        <v>828.2</v>
      </c>
      <c r="G18" s="86">
        <f>G19+G20+G21+G22+G23+G24+G25+G26+G27+G28+G29+G30+G31+G32+G33+G34+G35+G36+G37+G38+G39+G40</f>
        <v>2242.4999999999995</v>
      </c>
      <c r="H18" s="32">
        <f>G18/G7</f>
        <v>0.0158343539460022</v>
      </c>
    </row>
    <row r="19" spans="1:8" ht="18.75">
      <c r="A19" s="25" t="s">
        <v>101</v>
      </c>
      <c r="B19" s="49">
        <f>'[1]1.1. Фін результат_табл. 1'!$C$34</f>
        <v>0</v>
      </c>
      <c r="C19" s="91">
        <f>B19/B7</f>
        <v>0</v>
      </c>
      <c r="D19" s="49">
        <f>'[1]1.1. Фін результат_табл. 1'!$D$34</f>
        <v>0</v>
      </c>
      <c r="E19" s="91">
        <f>D19/D7</f>
        <v>0</v>
      </c>
      <c r="F19" s="111">
        <v>0</v>
      </c>
      <c r="G19" s="92">
        <f>'[1]1.1. Фін результат_табл. 1'!$F$34</f>
        <v>0</v>
      </c>
      <c r="H19" s="91">
        <f>G19/G7</f>
        <v>0</v>
      </c>
    </row>
    <row r="20" spans="1:8" ht="18.75">
      <c r="A20" s="25" t="s">
        <v>102</v>
      </c>
      <c r="B20" s="49">
        <f>'[1]1.1. Фін результат_табл. 1'!$C$35</f>
        <v>1.1</v>
      </c>
      <c r="C20" s="91">
        <f>B20/B7</f>
        <v>1.634416654408542E-05</v>
      </c>
      <c r="D20" s="49">
        <f>'[1]1.1. Фін результат_табл. 1'!$D$35</f>
        <v>2.1</v>
      </c>
      <c r="E20" s="91">
        <f>D20/D7</f>
        <v>1.988120506610974E-05</v>
      </c>
      <c r="F20" s="111">
        <v>0.6</v>
      </c>
      <c r="G20" s="92">
        <f>'[1]1.1. Фін результат_табл. 1'!$F$35</f>
        <v>1.1</v>
      </c>
      <c r="H20" s="91">
        <f>G20/G7</f>
        <v>7.767130140736868E-06</v>
      </c>
    </row>
    <row r="21" spans="1:8" ht="18.75">
      <c r="A21" s="25" t="s">
        <v>173</v>
      </c>
      <c r="B21" s="49">
        <f>'[1]1.1. Фін результат_табл. 1'!$C$36</f>
        <v>7.7</v>
      </c>
      <c r="C21" s="91">
        <f>B21/B8</f>
        <v>0.018599033816425123</v>
      </c>
      <c r="D21" s="49">
        <f>'[1]1.1. Фін результат_табл. 1'!$D$36</f>
        <v>10.2</v>
      </c>
      <c r="E21" s="91">
        <f>D21/D7</f>
        <v>9.656585317824731E-05</v>
      </c>
      <c r="F21" s="111">
        <v>8.5</v>
      </c>
      <c r="G21" s="92">
        <f>'[1]1.1. Фін результат_табл. 1'!$F$36</f>
        <v>15.5</v>
      </c>
      <c r="H21" s="91">
        <f>G21/G7</f>
        <v>0.00010944592471038313</v>
      </c>
    </row>
    <row r="22" spans="1:8" ht="18.75">
      <c r="A22" s="25" t="s">
        <v>103</v>
      </c>
      <c r="B22" s="49">
        <f>'[1]1.1. Фін результат_табл. 1'!$C$37</f>
        <v>37.3</v>
      </c>
      <c r="C22" s="91">
        <f>B22/B7</f>
        <v>0.0005542158291767145</v>
      </c>
      <c r="D22" s="49">
        <f>'[1]1.1. Фін результат_табл. 1'!$D$37</f>
        <v>39.5</v>
      </c>
      <c r="E22" s="91">
        <f>D22/D7</f>
        <v>0.00037395600005301656</v>
      </c>
      <c r="F22" s="111">
        <v>25.3</v>
      </c>
      <c r="G22" s="92">
        <f>'[1]1.1. Фін результат_табл. 1'!$F$37</f>
        <v>53.099999999999994</v>
      </c>
      <c r="H22" s="91">
        <f>G22/G7</f>
        <v>0.00037494055497557053</v>
      </c>
    </row>
    <row r="23" spans="1:8" ht="18.75">
      <c r="A23" s="25" t="s">
        <v>211</v>
      </c>
      <c r="B23" s="49">
        <f>'[1]1.1. Фін результат_табл. 1'!$C$38</f>
        <v>198.5</v>
      </c>
      <c r="C23" s="91">
        <f>B23/B7</f>
        <v>0.002949379144546323</v>
      </c>
      <c r="D23" s="49">
        <f>'[1]1.1. Фін результат_табл. 1'!$D$38</f>
        <v>233.1</v>
      </c>
      <c r="E23" s="91">
        <f>D23/D7</f>
        <v>0.0022068137623381815</v>
      </c>
      <c r="F23" s="108">
        <v>110.4</v>
      </c>
      <c r="G23" s="92">
        <f>'[1]1.1. Фін результат_табл. 1'!$F$38</f>
        <v>258</v>
      </c>
      <c r="H23" s="91">
        <f>G23/G7</f>
        <v>0.0018217450693728287</v>
      </c>
    </row>
    <row r="24" spans="1:8" ht="37.5">
      <c r="A24" s="25" t="s">
        <v>104</v>
      </c>
      <c r="B24" s="49">
        <f>'[1]1.1. Фін результат_табл. 1'!$C$39</f>
        <v>16.4</v>
      </c>
      <c r="C24" s="91">
        <f>B24/B7</f>
        <v>0.00024367666483909165</v>
      </c>
      <c r="D24" s="49">
        <f>'[1]1.1. Фін результат_табл. 1'!$D$39</f>
        <v>23</v>
      </c>
      <c r="E24" s="91">
        <f>D24/D7</f>
        <v>0.00021774653167644001</v>
      </c>
      <c r="F24" s="111">
        <v>5.5</v>
      </c>
      <c r="G24" s="92">
        <f>'[1]1.1. Фін результат_табл. 1'!$F$39</f>
        <v>28</v>
      </c>
      <c r="H24" s="91">
        <f>G24/G7</f>
        <v>0.00019770876721875662</v>
      </c>
    </row>
    <row r="25" spans="1:8" ht="18.75">
      <c r="A25" s="25" t="s">
        <v>105</v>
      </c>
      <c r="B25" s="49">
        <f>'[1]1.1. Фін результат_табл. 1'!$C$40</f>
        <v>52.8</v>
      </c>
      <c r="C25" s="91">
        <f>B25/B7</f>
        <v>0.0007845199941161</v>
      </c>
      <c r="D25" s="49">
        <f>'[1]1.1. Фін результат_табл. 1'!$D$40</f>
        <v>57.8</v>
      </c>
      <c r="E25" s="91">
        <f>D25/D7</f>
        <v>0.0005472065013434014</v>
      </c>
      <c r="F25" s="111">
        <v>26.8</v>
      </c>
      <c r="G25" s="92">
        <f>'[1]1.1. Фін результат_табл. 1'!$F$40</f>
        <v>57.9</v>
      </c>
      <c r="H25" s="91">
        <f>G25/G7</f>
        <v>0.00040883348649878597</v>
      </c>
    </row>
    <row r="26" spans="1:8" ht="18.75">
      <c r="A26" s="25" t="s">
        <v>106</v>
      </c>
      <c r="B26" s="49">
        <f>'[1]1.1. Фін результат_табл. 1'!$C$41</f>
        <v>14.9</v>
      </c>
      <c r="C26" s="91">
        <f>B26/B7</f>
        <v>0.00022138916500624793</v>
      </c>
      <c r="D26" s="49">
        <f>'[1]1.1. Фін результат_табл. 1'!$D$41</f>
        <v>12.7</v>
      </c>
      <c r="E26" s="91">
        <f>D26/D7</f>
        <v>0.00012023395444742558</v>
      </c>
      <c r="F26" s="108">
        <v>2.7</v>
      </c>
      <c r="G26" s="92">
        <f>'[1]1.1. Фін результат_табл. 1'!$F$41</f>
        <v>12.4</v>
      </c>
      <c r="H26" s="91">
        <f>G26/G7</f>
        <v>8.755673976830651E-05</v>
      </c>
    </row>
    <row r="27" spans="1:8" ht="18.75">
      <c r="A27" s="25" t="s">
        <v>107</v>
      </c>
      <c r="B27" s="49">
        <f>'[1]1.1. Фін результат_табл. 1'!$C$42</f>
        <v>0</v>
      </c>
      <c r="C27" s="91">
        <f>B27/B7</f>
        <v>0</v>
      </c>
      <c r="D27" s="49">
        <f>'[1]1.1. Фін результат_табл. 1'!$D$42</f>
        <v>0</v>
      </c>
      <c r="E27" s="91">
        <f>D27/D7</f>
        <v>0</v>
      </c>
      <c r="F27" s="111">
        <v>0</v>
      </c>
      <c r="G27" s="92">
        <f>'[1]1.1. Фін результат_табл. 1'!$F$42</f>
        <v>0</v>
      </c>
      <c r="H27" s="91">
        <f>G27/G7</f>
        <v>0</v>
      </c>
    </row>
    <row r="28" spans="1:8" ht="18.75">
      <c r="A28" s="25" t="s">
        <v>108</v>
      </c>
      <c r="B28" s="49">
        <f>'[1]1.1. Фін результат_табл. 1'!$C$43</f>
        <v>397.4</v>
      </c>
      <c r="C28" s="91">
        <f>B28/B7</f>
        <v>0.005904701622381404</v>
      </c>
      <c r="D28" s="49">
        <f>'[1]1.1. Фін результат_табл. 1'!$D$43</f>
        <v>353.2</v>
      </c>
      <c r="E28" s="91">
        <f>D28/D7</f>
        <v>0.003343829347309505</v>
      </c>
      <c r="F28" s="111">
        <v>152.1</v>
      </c>
      <c r="G28" s="92">
        <f>'[1]1.1. Фін результат_табл. 1'!$F$43</f>
        <v>349.6</v>
      </c>
      <c r="H28" s="91">
        <f>G28/G7</f>
        <v>0.0024685351792741897</v>
      </c>
    </row>
    <row r="29" spans="1:8" ht="18.75">
      <c r="A29" s="25" t="s">
        <v>109</v>
      </c>
      <c r="B29" s="49">
        <f>'[1]1.1. Фін результат_табл. 1'!$C$44</f>
        <v>548.1</v>
      </c>
      <c r="C29" s="91">
        <f>B29/B7</f>
        <v>0.008143852438921106</v>
      </c>
      <c r="D29" s="49">
        <f>'[1]1.1. Фін результат_табл. 1'!$D$44</f>
        <v>447.6</v>
      </c>
      <c r="E29" s="91">
        <f>D29/D7</f>
        <v>0.0042375368512336765</v>
      </c>
      <c r="F29" s="111">
        <v>114.3</v>
      </c>
      <c r="G29" s="92">
        <f>'[1]1.1. Фін результат_табл. 1'!$F$44</f>
        <v>349.4</v>
      </c>
      <c r="H29" s="91">
        <f>G29/G7</f>
        <v>0.002467122973794056</v>
      </c>
    </row>
    <row r="30" spans="1:8" ht="37.5">
      <c r="A30" s="25" t="s">
        <v>110</v>
      </c>
      <c r="B30" s="49">
        <f>'[1]1.1. Фін результат_табл. 1'!$C$45</f>
        <v>130.1</v>
      </c>
      <c r="C30" s="91">
        <f>B30/B7</f>
        <v>0.0019330691521686478</v>
      </c>
      <c r="D30" s="49">
        <f>'[1]1.1. Фін результат_табл. 1'!$D$45</f>
        <v>40.8</v>
      </c>
      <c r="E30" s="91">
        <f>D30/D7</f>
        <v>0.00038626341271298924</v>
      </c>
      <c r="F30" s="111">
        <v>75.3</v>
      </c>
      <c r="G30" s="92">
        <f>'[1]1.1. Фін результат_табл. 1'!$F$45</f>
        <v>105.1</v>
      </c>
      <c r="H30" s="91">
        <f>G30/G7</f>
        <v>0.0007421139798104042</v>
      </c>
    </row>
    <row r="31" spans="1:8" ht="18.75">
      <c r="A31" s="25" t="s">
        <v>111</v>
      </c>
      <c r="B31" s="49">
        <f>'[1]1.1. Фін результат_табл. 1'!$C$46</f>
        <v>0</v>
      </c>
      <c r="C31" s="91">
        <f>B31/B7</f>
        <v>0</v>
      </c>
      <c r="D31" s="49">
        <f>'[1]1.1. Фін результат_табл. 1'!$D$46</f>
        <v>0</v>
      </c>
      <c r="E31" s="91">
        <f>D31/D7</f>
        <v>0</v>
      </c>
      <c r="F31" s="111">
        <v>0</v>
      </c>
      <c r="G31" s="92">
        <f>'[1]1.1. Фін результат_табл. 1'!$F$46</f>
        <v>0</v>
      </c>
      <c r="H31" s="91">
        <f>G31/G7</f>
        <v>0</v>
      </c>
    </row>
    <row r="32" spans="1:8" ht="37.5">
      <c r="A32" s="25" t="s">
        <v>112</v>
      </c>
      <c r="B32" s="49">
        <f>'[1]1.1. Фін результат_табл. 1'!$C$47</f>
        <v>2.2</v>
      </c>
      <c r="C32" s="91">
        <f>B32/B7</f>
        <v>3.268833308817084E-05</v>
      </c>
      <c r="D32" s="49">
        <f>'[1]1.1. Фін результат_табл. 1'!$D$47</f>
        <v>2.4</v>
      </c>
      <c r="E32" s="91">
        <f>D32/D7</f>
        <v>2.272137721841113E-05</v>
      </c>
      <c r="F32" s="111">
        <v>1.2</v>
      </c>
      <c r="G32" s="92">
        <f>'[1]1.1. Фін результат_табл. 1'!$F$47</f>
        <v>2.5999999999999996</v>
      </c>
      <c r="H32" s="91">
        <f>G32/G7</f>
        <v>1.8358671241741683E-05</v>
      </c>
    </row>
    <row r="33" spans="1:8" ht="18.75">
      <c r="A33" s="25" t="s">
        <v>113</v>
      </c>
      <c r="B33" s="49">
        <f>'[1]1.1. Фін результат_табл. 1'!$C$48</f>
        <v>0</v>
      </c>
      <c r="C33" s="91">
        <f>B33/B7</f>
        <v>0</v>
      </c>
      <c r="D33" s="49">
        <f>'[1]1.1. Фін результат_табл. 1'!$D$48</f>
        <v>0</v>
      </c>
      <c r="E33" s="91">
        <f>D33/D7</f>
        <v>0</v>
      </c>
      <c r="F33" s="111">
        <v>0</v>
      </c>
      <c r="G33" s="92">
        <f>'[1]1.1. Фін результат_табл. 1'!$F$48</f>
        <v>0</v>
      </c>
      <c r="H33" s="91">
        <f>G33/G7</f>
        <v>0</v>
      </c>
    </row>
    <row r="34" spans="1:8" ht="18.75">
      <c r="A34" s="25" t="s">
        <v>114</v>
      </c>
      <c r="B34" s="49">
        <f>'[1]1.1. Фін результат_табл. 1'!$C$49</f>
        <v>13.4</v>
      </c>
      <c r="C34" s="91">
        <f>B34/B7</f>
        <v>0.00019910166517340418</v>
      </c>
      <c r="D34" s="49">
        <f>'[1]1.1. Фін результат_табл. 1'!$D$49</f>
        <v>14</v>
      </c>
      <c r="E34" s="91">
        <f>D34/D7</f>
        <v>0.0001325413671073983</v>
      </c>
      <c r="F34" s="111">
        <v>11.3</v>
      </c>
      <c r="G34" s="92">
        <f>'[1]1.1. Фін результат_табл. 1'!$F$49</f>
        <v>22.299999999999997</v>
      </c>
      <c r="H34" s="91">
        <f>G34/G7</f>
        <v>0.00015746091103493827</v>
      </c>
    </row>
    <row r="35" spans="1:8" ht="37.5">
      <c r="A35" s="25" t="s">
        <v>172</v>
      </c>
      <c r="B35" s="49">
        <f>'[1]1.1. Фін результат_табл. 1'!$C$50</f>
        <v>45</v>
      </c>
      <c r="C35" s="91">
        <f>B35/B7</f>
        <v>0.0006686249949853125</v>
      </c>
      <c r="D35" s="49">
        <f>'[1]1.1. Фін результат_табл. 1'!$D$50</f>
        <v>21.1</v>
      </c>
      <c r="E35" s="91">
        <f>D35/D7</f>
        <v>0.00019975877471186456</v>
      </c>
      <c r="F35" s="111">
        <v>16.2</v>
      </c>
      <c r="G35" s="92">
        <f>'[1]1.1. Фін результат_табл. 1'!$F$50</f>
        <v>70.30000000000001</v>
      </c>
      <c r="H35" s="91">
        <f>G35/G7</f>
        <v>0.0004963902262670926</v>
      </c>
    </row>
    <row r="36" spans="1:8" ht="56.25">
      <c r="A36" s="25" t="s">
        <v>115</v>
      </c>
      <c r="B36" s="49">
        <f>'[1]1.1. Фін результат_табл. 1'!$C$51</f>
        <v>15.9</v>
      </c>
      <c r="C36" s="91">
        <f>B36/B7</f>
        <v>0.00023624749822814375</v>
      </c>
      <c r="D36" s="49">
        <f>'[1]1.1. Фін результат_табл. 1'!$D$51</f>
        <v>9.8</v>
      </c>
      <c r="E36" s="91">
        <f>D36/D7</f>
        <v>9.27789569751788E-05</v>
      </c>
      <c r="F36" s="111">
        <v>25.3</v>
      </c>
      <c r="G36" s="92">
        <f>'[1]1.1. Фін результат_табл. 1'!$F$51</f>
        <v>32.7</v>
      </c>
      <c r="H36" s="91">
        <f>G36/G7</f>
        <v>0.00023089559600190506</v>
      </c>
    </row>
    <row r="37" spans="1:8" ht="18.75">
      <c r="A37" s="25" t="s">
        <v>116</v>
      </c>
      <c r="B37" s="49">
        <f>'[1]1.1. Фін результат_табл. 1'!$C$52</f>
        <v>5.1</v>
      </c>
      <c r="C37" s="91">
        <f>B37/B7</f>
        <v>7.577749943166874E-05</v>
      </c>
      <c r="D37" s="49">
        <f>'[1]1.1. Фін результат_табл. 1'!$D$52</f>
        <v>7.3</v>
      </c>
      <c r="E37" s="91">
        <f>D37/D7</f>
        <v>6.911085570600053E-05</v>
      </c>
      <c r="F37" s="111">
        <v>4</v>
      </c>
      <c r="G37" s="92">
        <f>'[1]1.1. Фін результат_табл. 1'!$F$52</f>
        <v>8.600000000000001</v>
      </c>
      <c r="H37" s="91">
        <f>G37/G7</f>
        <v>6.072483564576097E-05</v>
      </c>
    </row>
    <row r="38" spans="1:8" ht="18.75">
      <c r="A38" s="25" t="s">
        <v>117</v>
      </c>
      <c r="B38" s="49">
        <f>'[1]1.1. Фін результат_табл. 1'!$C$53</f>
        <v>7.9</v>
      </c>
      <c r="C38" s="91">
        <f>B38/B7</f>
        <v>0.00011738083245297709</v>
      </c>
      <c r="D38" s="49">
        <f>'[1]1.1. Фін результат_табл. 1'!$D$53</f>
        <v>8.9</v>
      </c>
      <c r="E38" s="91">
        <f>D38/D7</f>
        <v>8.425844051827463E-05</v>
      </c>
      <c r="F38" s="111">
        <v>0</v>
      </c>
      <c r="G38" s="92">
        <f>'[1]1.1. Фін результат_табл. 1'!$F$53</f>
        <v>0</v>
      </c>
      <c r="H38" s="91">
        <f>G38/G7</f>
        <v>0</v>
      </c>
    </row>
    <row r="39" spans="1:8" ht="18.75">
      <c r="A39" s="25" t="s">
        <v>118</v>
      </c>
      <c r="B39" s="49">
        <f>'[1]1.1. Фін результат_табл. 1'!$C$54</f>
        <v>10.6</v>
      </c>
      <c r="C39" s="91">
        <f>B39/B7</f>
        <v>0.00015749833215209584</v>
      </c>
      <c r="D39" s="49">
        <f>'[1]1.1. Фін результат_табл. 1'!$D$54</f>
        <v>173.3</v>
      </c>
      <c r="E39" s="91">
        <f>D39/D7</f>
        <v>0.0016406727799794373</v>
      </c>
      <c r="F39" s="111">
        <v>7.6</v>
      </c>
      <c r="G39" s="92">
        <f>'[1]1.1. Фін результат_табл. 1'!$F$54</f>
        <v>23.6</v>
      </c>
      <c r="H39" s="91">
        <f>G39/G7</f>
        <v>0.00016664024665580916</v>
      </c>
    </row>
    <row r="40" spans="1:8" ht="18.75">
      <c r="A40" s="25" t="s">
        <v>119</v>
      </c>
      <c r="B40" s="49">
        <f>'[1]1.1. Фін результат_табл. 1'!$C$55</f>
        <v>151.3</v>
      </c>
      <c r="C40" s="91">
        <f>B40/B7</f>
        <v>0.00224806581647284</v>
      </c>
      <c r="D40" s="49">
        <f>'[1]1.1. Фін результат_табл. 1'!$D$55</f>
        <v>110.9</v>
      </c>
      <c r="E40" s="91">
        <f>D40/D7</f>
        <v>0.0010499169723007479</v>
      </c>
      <c r="F40" s="111">
        <v>241.1</v>
      </c>
      <c r="G40" s="92">
        <f>'[1]1.1. Фін результат_табл. 1'!$F$55</f>
        <v>852.3000000000001</v>
      </c>
      <c r="H40" s="91">
        <f>G40/G7</f>
        <v>0.006018113653590939</v>
      </c>
    </row>
    <row r="41" spans="1:8" ht="37.5">
      <c r="A41" s="14" t="s">
        <v>40</v>
      </c>
      <c r="B41" s="37">
        <f>B42+B43+B44+B45+B46+B47+B48+B49+B50+B51+B52+B53+B54+B55+B56+B57+B58+B59+B60+B61+B66</f>
        <v>3207.5</v>
      </c>
      <c r="C41" s="38">
        <f>B41/B7</f>
        <v>0.047658103809230884</v>
      </c>
      <c r="D41" s="37">
        <f>D42+D43+D44+D45+D46+D47+D48+D49+D50+D51+D52+D53+D54+D55+D56+D57+D58+D59+D60+D61+D66</f>
        <v>4951.2</v>
      </c>
      <c r="E41" s="38">
        <f>D41/D7</f>
        <v>0.046874201201582165</v>
      </c>
      <c r="F41" s="37">
        <f>F42+F46+F47+F48+F49+F50+F51+F56+F60+F61+F66</f>
        <v>2362</v>
      </c>
      <c r="G41" s="59">
        <f>G42+G46+G47+G48+G49+G50+G51+G56+G60+G61+G66</f>
        <v>5958.9000000000015</v>
      </c>
      <c r="H41" s="38">
        <f>G41/G7</f>
        <v>0.04207595617785175</v>
      </c>
    </row>
    <row r="42" spans="1:8" ht="47.25" customHeight="1">
      <c r="A42" s="24" t="s">
        <v>120</v>
      </c>
      <c r="B42" s="40">
        <f>'[1]1.1. Фін результат_табл. 1'!$C$62</f>
        <v>130</v>
      </c>
      <c r="C42" s="38">
        <f>B42/B7</f>
        <v>0.0019315833188464583</v>
      </c>
      <c r="D42" s="40">
        <f>'[1]1.1. Фін результат_табл. 1'!$D$62</f>
        <v>155.9</v>
      </c>
      <c r="E42" s="38">
        <f>D42/D7</f>
        <v>0.0014759427951459565</v>
      </c>
      <c r="F42" s="53">
        <v>79.8</v>
      </c>
      <c r="G42" s="41">
        <f>'[1]1.1. Фін результат_табл. 1'!$F$62</f>
        <v>209.8</v>
      </c>
      <c r="H42" s="38">
        <f>G42/G7</f>
        <v>0.0014814035486605407</v>
      </c>
    </row>
    <row r="43" spans="1:8" ht="36" customHeight="1">
      <c r="A43" s="24" t="s">
        <v>121</v>
      </c>
      <c r="B43" s="40">
        <f>'[1]1.1. Фін результат_табл. 1'!$C$63</f>
        <v>0</v>
      </c>
      <c r="C43" s="38"/>
      <c r="D43" s="40">
        <f>'[1]1.1. Фін результат_табл. 1'!$D$63</f>
        <v>0</v>
      </c>
      <c r="E43" s="38"/>
      <c r="F43" s="53">
        <v>0</v>
      </c>
      <c r="G43" s="41">
        <f>'[1]1.1. Фін результат_табл. 1'!$F$63</f>
        <v>0</v>
      </c>
      <c r="H43" s="38"/>
    </row>
    <row r="44" spans="1:8" ht="18.75">
      <c r="A44" s="24" t="s">
        <v>122</v>
      </c>
      <c r="B44" s="40">
        <f>'[1]1.1. Фін результат_табл. 1'!$C$64</f>
        <v>0</v>
      </c>
      <c r="C44" s="38"/>
      <c r="D44" s="40">
        <f>'[1]1.1. Фін результат_табл. 1'!$D$64</f>
        <v>0</v>
      </c>
      <c r="E44" s="38"/>
      <c r="F44" s="53">
        <v>0</v>
      </c>
      <c r="G44" s="41">
        <f>'[1]1.1. Фін результат_табл. 1'!$F$64</f>
        <v>0</v>
      </c>
      <c r="H44" s="38"/>
    </row>
    <row r="45" spans="1:8" ht="18.75">
      <c r="A45" s="24" t="s">
        <v>123</v>
      </c>
      <c r="B45" s="40">
        <f>'[1]1.1. Фін результат_табл. 1'!$C$65</f>
        <v>0</v>
      </c>
      <c r="C45" s="38"/>
      <c r="D45" s="40">
        <f>'[1]1.1. Фін результат_табл. 1'!$D$65</f>
        <v>0</v>
      </c>
      <c r="E45" s="38"/>
      <c r="F45" s="53">
        <v>0</v>
      </c>
      <c r="G45" s="41">
        <f>'[1]1.1. Фін результат_табл. 1'!$F$65</f>
        <v>0</v>
      </c>
      <c r="H45" s="38"/>
    </row>
    <row r="46" spans="1:8" ht="37.5">
      <c r="A46" s="24" t="s">
        <v>124</v>
      </c>
      <c r="B46" s="40">
        <f>'[1]1.1. Фін результат_табл. 1'!$C$66</f>
        <v>12</v>
      </c>
      <c r="C46" s="38">
        <f>B46/B7</f>
        <v>0.00017829999866275</v>
      </c>
      <c r="D46" s="40">
        <f>'[1]1.1. Фін результат_табл. 1'!$D$66</f>
        <v>24</v>
      </c>
      <c r="E46" s="38">
        <f>D46/D7</f>
        <v>0.00022721377218411134</v>
      </c>
      <c r="F46" s="53">
        <v>6</v>
      </c>
      <c r="G46" s="41">
        <f>'[1]1.1. Фін результат_табл. 1'!$F$66</f>
        <v>12.900000000000002</v>
      </c>
      <c r="H46" s="38">
        <f>G46/G7</f>
        <v>9.108725346864145E-05</v>
      </c>
    </row>
    <row r="47" spans="1:8" ht="18.75">
      <c r="A47" s="24" t="s">
        <v>125</v>
      </c>
      <c r="B47" s="42">
        <f>'[1]1.1. Фін результат_табл. 1'!$C$67</f>
        <v>20.6</v>
      </c>
      <c r="C47" s="38"/>
      <c r="D47" s="42">
        <f>'[1]1.1. Фін результат_табл. 1'!$D$67</f>
        <v>20</v>
      </c>
      <c r="E47" s="38"/>
      <c r="F47" s="53">
        <v>8.1</v>
      </c>
      <c r="G47" s="41">
        <f>'[1]1.1. Фін результат_табл. 1'!$F$67</f>
        <v>20</v>
      </c>
      <c r="H47" s="38"/>
    </row>
    <row r="48" spans="1:8" ht="18.75">
      <c r="A48" s="24" t="s">
        <v>126</v>
      </c>
      <c r="B48" s="42">
        <f>'[1]1.1. Фін результат_табл. 1'!$C$68</f>
        <v>7</v>
      </c>
      <c r="C48" s="38">
        <f>B48/B7</f>
        <v>0.00010400833255327083</v>
      </c>
      <c r="D48" s="42">
        <f>'[1]1.1. Фін результат_табл. 1'!$D$68</f>
        <v>7.4</v>
      </c>
      <c r="E48" s="38"/>
      <c r="F48" s="53">
        <v>3.3</v>
      </c>
      <c r="G48" s="41">
        <f>'[1]1.1. Фін результат_табл. 1'!$F$68</f>
        <v>8.600000000000001</v>
      </c>
      <c r="H48" s="38">
        <f>G48/G7</f>
        <v>6.072483564576097E-05</v>
      </c>
    </row>
    <row r="49" spans="1:8" ht="18.75">
      <c r="A49" s="24" t="s">
        <v>35</v>
      </c>
      <c r="B49" s="42">
        <f>'[1]1.1. Фін результат_табл. 1'!$C$69</f>
        <v>1696.9</v>
      </c>
      <c r="C49" s="38">
        <f>B49/B7</f>
        <v>0.02521310564423504</v>
      </c>
      <c r="D49" s="42">
        <f>'[1]1.1. Фін результат_табл. 1'!$D$69</f>
        <v>3113.6</v>
      </c>
      <c r="E49" s="38">
        <f>D49/D7</f>
        <v>0.029477200044685375</v>
      </c>
      <c r="F49" s="53">
        <v>1345.1</v>
      </c>
      <c r="G49" s="41">
        <f>'[1]1.1. Фін результат_табл. 1'!$F$69</f>
        <v>3743.6</v>
      </c>
      <c r="H49" s="38">
        <f>G49/G7</f>
        <v>0.02643366217714776</v>
      </c>
    </row>
    <row r="50" spans="1:8" ht="18.75">
      <c r="A50" s="24" t="s">
        <v>36</v>
      </c>
      <c r="B50" s="42">
        <f>'[1]1.1. Фін результат_табл. 1'!$C$70</f>
        <v>363.2</v>
      </c>
      <c r="C50" s="38">
        <f>B50/B7</f>
        <v>0.005396546626192567</v>
      </c>
      <c r="D50" s="42">
        <f>'[1]1.1. Фін результат_табл. 1'!$D$70</f>
        <v>684.8</v>
      </c>
      <c r="E50" s="38">
        <f>D50/D7</f>
        <v>0.006483166299653309</v>
      </c>
      <c r="F50" s="53">
        <v>286.1</v>
      </c>
      <c r="G50" s="41">
        <f>'[1]1.1. Фін результат_табл. 1'!$F$70</f>
        <v>823.6</v>
      </c>
      <c r="H50" s="38">
        <f>G50/G7</f>
        <v>0.005815462167191712</v>
      </c>
    </row>
    <row r="51" spans="1:8" ht="75">
      <c r="A51" s="24" t="s">
        <v>127</v>
      </c>
      <c r="B51" s="42">
        <f>'[1]1.1. Фін результат_табл. 1'!$C$71</f>
        <v>60.6</v>
      </c>
      <c r="C51" s="38">
        <f>B51/B7</f>
        <v>0.0009004149932468875</v>
      </c>
      <c r="D51" s="42">
        <f>'[1]1.1. Фін результат_табл. 1'!$D$71</f>
        <v>26.6</v>
      </c>
      <c r="E51" s="38">
        <f>D51/D7</f>
        <v>0.00025182859750405676</v>
      </c>
      <c r="F51" s="53">
        <v>47.1</v>
      </c>
      <c r="G51" s="41">
        <f>'[1]1.1. Фін результат_табл. 1'!$F$71</f>
        <v>65.6</v>
      </c>
      <c r="H51" s="38">
        <f>G51/G7</f>
        <v>0.000463203397483944</v>
      </c>
    </row>
    <row r="52" spans="1:8" ht="75">
      <c r="A52" s="24" t="s">
        <v>128</v>
      </c>
      <c r="B52" s="42">
        <f>'[1]1.1. Фін результат_табл. 1'!$C$72</f>
        <v>0</v>
      </c>
      <c r="C52" s="38">
        <v>0</v>
      </c>
      <c r="D52" s="42">
        <f>'[1]1.1. Фін результат_табл. 1'!$D$72</f>
        <v>0</v>
      </c>
      <c r="E52" s="38">
        <f>D52/D8</f>
        <v>0</v>
      </c>
      <c r="F52" s="53">
        <v>0</v>
      </c>
      <c r="G52" s="43">
        <f>'[1]1.1. Фін результат_табл. 1'!$F$72</f>
        <v>0</v>
      </c>
      <c r="H52" s="38"/>
    </row>
    <row r="53" spans="1:8" ht="56.25">
      <c r="A53" s="24" t="s">
        <v>129</v>
      </c>
      <c r="B53" s="42">
        <f>'[1]1.1. Фін результат_табл. 1'!$C$73</f>
        <v>0</v>
      </c>
      <c r="C53" s="38">
        <v>0</v>
      </c>
      <c r="D53" s="42">
        <f>'[1]1.1. Фін результат_табл. 1'!$D$73</f>
        <v>0</v>
      </c>
      <c r="E53" s="38">
        <f>D53/D9</f>
        <v>0</v>
      </c>
      <c r="F53" s="53">
        <v>0</v>
      </c>
      <c r="G53" s="43">
        <f>'[1]1.1. Фін результат_табл. 1'!$F$73</f>
        <v>0</v>
      </c>
      <c r="H53" s="38"/>
    </row>
    <row r="54" spans="1:8" ht="37.5">
      <c r="A54" s="24" t="s">
        <v>130</v>
      </c>
      <c r="B54" s="42">
        <f>'[1]1.1. Фін результат_табл. 1'!$C$74</f>
        <v>0</v>
      </c>
      <c r="C54" s="38">
        <v>0</v>
      </c>
      <c r="D54" s="42">
        <f>'[1]1.1. Фін результат_табл. 1'!$D$74</f>
        <v>0</v>
      </c>
      <c r="E54" s="38">
        <f>D54/D10</f>
        <v>0</v>
      </c>
      <c r="F54" s="53">
        <v>0</v>
      </c>
      <c r="G54" s="43">
        <f>'[1]1.1. Фін результат_табл. 1'!$F$74</f>
        <v>0</v>
      </c>
      <c r="H54" s="38"/>
    </row>
    <row r="55" spans="1:8" ht="18.75">
      <c r="A55" s="24" t="s">
        <v>131</v>
      </c>
      <c r="B55" s="42">
        <f>'[1]1.1. Фін результат_табл. 1'!$C$75</f>
        <v>0</v>
      </c>
      <c r="C55" s="38">
        <v>0</v>
      </c>
      <c r="D55" s="42">
        <f>'[1]1.1. Фін результат_табл. 1'!$D$75</f>
        <v>0</v>
      </c>
      <c r="E55" s="38">
        <f>D55/D11</f>
        <v>0</v>
      </c>
      <c r="F55" s="53">
        <v>0</v>
      </c>
      <c r="G55" s="43">
        <f>'[1]1.1. Фін результат_табл. 1'!$F$75</f>
        <v>0</v>
      </c>
      <c r="H55" s="38"/>
    </row>
    <row r="56" spans="1:8" ht="37.5">
      <c r="A56" s="24" t="s">
        <v>132</v>
      </c>
      <c r="B56" s="42">
        <f>'[1]1.1. Фін результат_табл. 1'!$C$76</f>
        <v>44.3</v>
      </c>
      <c r="C56" s="38">
        <f>B56/B7</f>
        <v>0.0006582241617299854</v>
      </c>
      <c r="D56" s="42">
        <f>'[1]1.1. Фін результат_табл. 1'!$D$76</f>
        <v>20</v>
      </c>
      <c r="E56" s="38">
        <f>D56/D7</f>
        <v>0.0001893448101534261</v>
      </c>
      <c r="F56" s="53">
        <v>49.6</v>
      </c>
      <c r="G56" s="53">
        <f>'[1]1.1. Фін результат_табл. 1'!$F$76</f>
        <v>120</v>
      </c>
      <c r="H56" s="38"/>
    </row>
    <row r="57" spans="1:8" ht="18.75">
      <c r="A57" s="24" t="s">
        <v>133</v>
      </c>
      <c r="B57" s="42">
        <f>'[1]1.1. Фін результат_табл. 1'!$C$77</f>
        <v>0</v>
      </c>
      <c r="C57" s="38">
        <v>0</v>
      </c>
      <c r="D57" s="42">
        <f>'[1]1.1. Фін результат_табл. 1'!$D$77</f>
        <v>0</v>
      </c>
      <c r="E57" s="38"/>
      <c r="F57" s="53">
        <v>0</v>
      </c>
      <c r="G57" s="43">
        <f>'[1]1.1. Фін результат_табл. 1'!$F$77</f>
        <v>0</v>
      </c>
      <c r="H57" s="38"/>
    </row>
    <row r="58" spans="1:8" ht="18.75">
      <c r="A58" s="24" t="s">
        <v>134</v>
      </c>
      <c r="B58" s="42">
        <f>'[1]1.1. Фін результат_табл. 1'!$C$78</f>
        <v>0</v>
      </c>
      <c r="C58" s="38">
        <v>0</v>
      </c>
      <c r="D58" s="42">
        <f>'[1]1.1. Фін результат_табл. 1'!$D$78</f>
        <v>0</v>
      </c>
      <c r="E58" s="38"/>
      <c r="F58" s="53">
        <v>0</v>
      </c>
      <c r="G58" s="43">
        <f>'[1]1.1. Фін результат_табл. 1'!$F$78</f>
        <v>0</v>
      </c>
      <c r="H58" s="38"/>
    </row>
    <row r="59" spans="1:8" ht="37.5">
      <c r="A59" s="24" t="s">
        <v>135</v>
      </c>
      <c r="B59" s="42">
        <f>'[1]1.1. Фін результат_табл. 1'!$C$79</f>
        <v>0</v>
      </c>
      <c r="C59" s="38">
        <v>0</v>
      </c>
      <c r="D59" s="42">
        <f>'[1]1.1. Фін результат_табл. 1'!$D$79</f>
        <v>0</v>
      </c>
      <c r="E59" s="38"/>
      <c r="F59" s="53">
        <v>0</v>
      </c>
      <c r="G59" s="43">
        <f>'[1]1.1. Фін результат_табл. 1'!$F$79</f>
        <v>0</v>
      </c>
      <c r="H59" s="38"/>
    </row>
    <row r="60" spans="1:8" ht="37.5">
      <c r="A60" s="24" t="s">
        <v>136</v>
      </c>
      <c r="B60" s="42">
        <f>'[1]1.1. Фін результат_табл. 1'!$C$80</f>
        <v>7.8</v>
      </c>
      <c r="C60" s="38">
        <f>B60/B7</f>
        <v>0.0001158949991307875</v>
      </c>
      <c r="D60" s="42">
        <f>'[1]1.1. Фін результат_табл. 1'!$D$80</f>
        <v>8.7</v>
      </c>
      <c r="E60" s="38">
        <f>D60/D7</f>
        <v>8.236499241674035E-05</v>
      </c>
      <c r="F60" s="53">
        <v>7.6</v>
      </c>
      <c r="G60" s="43">
        <f>'[1]1.1. Фін результат_табл. 1'!$F$80</f>
        <v>14.600000000000001</v>
      </c>
      <c r="H60" s="38">
        <f>G60/G7</f>
        <v>0.00010309100004978024</v>
      </c>
    </row>
    <row r="61" spans="1:8" ht="75">
      <c r="A61" s="24" t="s">
        <v>137</v>
      </c>
      <c r="B61" s="42">
        <f>B62+B63+B64</f>
        <v>588.3</v>
      </c>
      <c r="C61" s="38">
        <f>B61/B7</f>
        <v>0.008741157434441317</v>
      </c>
      <c r="D61" s="42">
        <f>D62+D63+D64</f>
        <v>633</v>
      </c>
      <c r="E61" s="38">
        <f>D61/D7</f>
        <v>0.005992763241355936</v>
      </c>
      <c r="F61" s="42">
        <f>F62+F63+F64</f>
        <v>374.9</v>
      </c>
      <c r="G61" s="42">
        <f>G62+G63+G64</f>
        <v>644.1</v>
      </c>
      <c r="H61" s="38">
        <f>G61/G7</f>
        <v>0.004548007748771469</v>
      </c>
    </row>
    <row r="62" spans="1:8" ht="19.5">
      <c r="A62" s="25" t="s">
        <v>96</v>
      </c>
      <c r="B62" s="44">
        <f>'[1]1.1. Фін результат_табл. 1'!$C$82</f>
        <v>549.4</v>
      </c>
      <c r="C62" s="93">
        <f>B62/B7</f>
        <v>0.008163168272109571</v>
      </c>
      <c r="D62" s="50">
        <f>'[1]1.1. Фін результат_табл. 1'!$D$82</f>
        <v>595.9</v>
      </c>
      <c r="E62" s="93">
        <f>D62/D7</f>
        <v>0.00564152861852133</v>
      </c>
      <c r="F62" s="109">
        <v>351.5</v>
      </c>
      <c r="G62" s="51">
        <f>'[2]1.1. Фін результат_табл. 1'!$F$82</f>
        <v>590</v>
      </c>
      <c r="H62" s="93">
        <f>G62/G7</f>
        <v>0.004166006166395229</v>
      </c>
    </row>
    <row r="63" spans="1:8" ht="19.5">
      <c r="A63" s="25" t="s">
        <v>114</v>
      </c>
      <c r="B63" s="44">
        <f>'[1]1.1. Фін результат_табл. 1'!$C$83</f>
        <v>28</v>
      </c>
      <c r="C63" s="93">
        <f>B63/B7</f>
        <v>0.00041603333021308334</v>
      </c>
      <c r="D63" s="50">
        <f>'[1]1.1. Фін результат_табл. 1'!$D$83</f>
        <v>29.9</v>
      </c>
      <c r="E63" s="93">
        <f>D63/D7</f>
        <v>0.00028307049117937204</v>
      </c>
      <c r="F63" s="109">
        <v>16</v>
      </c>
      <c r="G63" s="51">
        <f>'[1]1.1. Фін результат_табл. 1'!$F$83</f>
        <v>34.699999999999996</v>
      </c>
      <c r="H63" s="93">
        <f>G63/G7</f>
        <v>0.0002450176508032448</v>
      </c>
    </row>
    <row r="64" spans="1:8" ht="19.5">
      <c r="A64" s="25" t="s">
        <v>138</v>
      </c>
      <c r="B64" s="44">
        <f>'[1]1.1. Фін результат_табл. 1'!$C$84</f>
        <v>10.9</v>
      </c>
      <c r="C64" s="93">
        <f>B64/B7</f>
        <v>0.00016195583211866459</v>
      </c>
      <c r="D64" s="50">
        <f>'[1]1.1. Фін результат_табл. 1'!$D$84</f>
        <v>7.2</v>
      </c>
      <c r="E64" s="93">
        <f>D64/D7</f>
        <v>6.816413165523341E-05</v>
      </c>
      <c r="F64" s="109">
        <v>7.4</v>
      </c>
      <c r="G64" s="51">
        <f>'[1]1.1. Фін результат_табл. 1'!$F$84</f>
        <v>19.4</v>
      </c>
      <c r="H64" s="93">
        <f>G64/G7</f>
        <v>0.00013698393157299564</v>
      </c>
    </row>
    <row r="65" spans="1:8" ht="37.5">
      <c r="A65" s="25" t="s">
        <v>139</v>
      </c>
      <c r="B65" s="44">
        <f>'[1]1.1. Фін результат_табл. 1'!$C$85</f>
        <v>0</v>
      </c>
      <c r="C65" s="93"/>
      <c r="D65" s="50">
        <f>'[1]1.1. Фін результат_табл. 1'!$D$85</f>
        <v>0</v>
      </c>
      <c r="E65" s="93"/>
      <c r="F65" s="109">
        <v>0</v>
      </c>
      <c r="G65" s="51"/>
      <c r="H65" s="93"/>
    </row>
    <row r="66" spans="1:8" ht="19.5">
      <c r="A66" s="24" t="s">
        <v>140</v>
      </c>
      <c r="B66" s="45">
        <f>B67+B68+B69+B70+B72+B74+B75+B76+B77+B78+B73+B71</f>
        <v>276.8</v>
      </c>
      <c r="C66" s="38">
        <f>B66/B7</f>
        <v>0.004112786635820767</v>
      </c>
      <c r="D66" s="45">
        <f>D67+D68+D69+D70+D72+D74+D75+D76+D77+D78+D73+D71</f>
        <v>257.2</v>
      </c>
      <c r="E66" s="38">
        <f>D66/D7</f>
        <v>0.0024349742585730596</v>
      </c>
      <c r="F66" s="45">
        <f>F67+F68+F69+F70+F72+F74+F75+F76+F77+F78+F73+F71</f>
        <v>154.40000000000003</v>
      </c>
      <c r="G66" s="45">
        <f>G67+G68+G69+G70+G72+G74+G75+G76+G77+G78+G73+G71</f>
        <v>296.1</v>
      </c>
      <c r="H66" s="38">
        <f>G66/G7</f>
        <v>0.0020907702133383514</v>
      </c>
    </row>
    <row r="67" spans="1:8" ht="19.5">
      <c r="A67" s="25" t="s">
        <v>141</v>
      </c>
      <c r="B67" s="44">
        <f>'[1]1.1. Фін результат_табл. 1'!$C$87</f>
        <v>14.6</v>
      </c>
      <c r="C67" s="94"/>
      <c r="D67" s="95">
        <f>'[1]1.1. Фін результат_табл. 1'!$D$87</f>
        <v>15.1</v>
      </c>
      <c r="E67" s="94"/>
      <c r="F67" s="112">
        <v>9.6</v>
      </c>
      <c r="G67" s="96">
        <f>'[1]1.1. Фін результат_табл. 1'!$F$87</f>
        <v>18.5</v>
      </c>
      <c r="H67" s="94">
        <f>G67/G7</f>
        <v>0.00013062900691239278</v>
      </c>
    </row>
    <row r="68" spans="1:8" ht="19.5">
      <c r="A68" s="25" t="s">
        <v>142</v>
      </c>
      <c r="B68" s="50">
        <f>'[1]1.1. Фін результат_табл. 1'!$C$88</f>
        <v>5.9</v>
      </c>
      <c r="C68" s="94">
        <f>B68/B7</f>
        <v>8.766416600918542E-05</v>
      </c>
      <c r="D68" s="95">
        <f>'[1]1.1. Фін результат_табл. 1'!$D$88</f>
        <v>5.5</v>
      </c>
      <c r="E68" s="94">
        <f>D68/D7</f>
        <v>5.206982279219218E-05</v>
      </c>
      <c r="F68" s="112">
        <v>2</v>
      </c>
      <c r="G68" s="96">
        <f>'[1]1.1. Фін результат_табл. 1'!$F$88</f>
        <v>4.300000000000001</v>
      </c>
      <c r="H68" s="94">
        <f>G68/G7</f>
        <v>3.0362417822880486E-05</v>
      </c>
    </row>
    <row r="69" spans="1:8" ht="19.5">
      <c r="A69" s="25" t="s">
        <v>183</v>
      </c>
      <c r="B69" s="50">
        <f>'[1]1.1. Фін результат_табл. 1'!$C$89</f>
        <v>8.4</v>
      </c>
      <c r="C69" s="94">
        <f>B69/B7</f>
        <v>0.00012480999906392502</v>
      </c>
      <c r="D69" s="95">
        <f>'[1]1.1. Фін результат_табл. 1'!$D$89</f>
        <v>6.8</v>
      </c>
      <c r="E69" s="94">
        <f>D69/D7</f>
        <v>6.437723545216487E-05</v>
      </c>
      <c r="F69" s="112">
        <v>4.8</v>
      </c>
      <c r="G69" s="96">
        <f>'[1]1.1. Фін результат_табл. 1'!$F$89</f>
        <v>8.1</v>
      </c>
      <c r="H69" s="94">
        <f>G69/G7</f>
        <v>5.7194321945426015E-05</v>
      </c>
    </row>
    <row r="70" spans="1:8" ht="19.5">
      <c r="A70" s="25" t="s">
        <v>143</v>
      </c>
      <c r="B70" s="50">
        <f>'[1]1.1. Фін результат_табл. 1'!$C$90</f>
        <v>4.9</v>
      </c>
      <c r="C70" s="94">
        <f>B70/B7</f>
        <v>7.280583278728959E-05</v>
      </c>
      <c r="D70" s="95">
        <f>'[1]1.1. Фін результат_табл. 1'!$D$90</f>
        <v>5.1</v>
      </c>
      <c r="E70" s="94">
        <f>D70/D7</f>
        <v>4.8282926589123655E-05</v>
      </c>
      <c r="F70" s="112">
        <v>0.2</v>
      </c>
      <c r="G70" s="96">
        <f>'[1]1.1. Фін результат_табл. 1'!$F$90</f>
        <v>8</v>
      </c>
      <c r="H70" s="94">
        <f>G70/G7</f>
        <v>5.6488219205359036E-05</v>
      </c>
    </row>
    <row r="71" spans="1:8" ht="19.5">
      <c r="A71" s="25" t="s">
        <v>144</v>
      </c>
      <c r="B71" s="50">
        <f>'[1]1.1. Фін результат_табл. 1'!$C$91</f>
        <v>21.8</v>
      </c>
      <c r="C71" s="94">
        <f>B71/B7</f>
        <v>0.00032391166423732917</v>
      </c>
      <c r="D71" s="95">
        <f>'[1]1.1. Фін результат_табл. 1'!$D$91</f>
        <v>22.4</v>
      </c>
      <c r="E71" s="94">
        <f>D71/D7</f>
        <v>0.00021206618737183724</v>
      </c>
      <c r="F71" s="112">
        <v>11.8</v>
      </c>
      <c r="G71" s="96">
        <f>'[1]1.1. Фін результат_табл. 1'!$F$91</f>
        <v>21</v>
      </c>
      <c r="H71" s="94">
        <f>G71/G7</f>
        <v>0.00014828157541406747</v>
      </c>
    </row>
    <row r="72" spans="1:8" ht="19.5">
      <c r="A72" s="25" t="s">
        <v>145</v>
      </c>
      <c r="B72" s="50">
        <f>'[1]1.1. Фін результат_табл. 1'!$C$92</f>
        <v>27.5</v>
      </c>
      <c r="C72" s="94">
        <f>B72/B7</f>
        <v>0.00040860416360213544</v>
      </c>
      <c r="D72" s="95">
        <f>'[1]1.1. Фін результат_табл. 1'!$D$92</f>
        <v>29.4</v>
      </c>
      <c r="E72" s="94">
        <f>D72/D7</f>
        <v>0.00027833687092553635</v>
      </c>
      <c r="F72" s="112">
        <v>9</v>
      </c>
      <c r="G72" s="96">
        <f>'[1]1.1. Фін результат_табл. 1'!$F$92</f>
        <v>19.299999999999997</v>
      </c>
      <c r="H72" s="94">
        <f>G72/G7</f>
        <v>0.00013627782883292864</v>
      </c>
    </row>
    <row r="73" spans="1:8" ht="19.5">
      <c r="A73" s="25" t="s">
        <v>146</v>
      </c>
      <c r="B73" s="50">
        <f>'[1]1.1. Фін результат_табл. 1'!$C$93</f>
        <v>11.3</v>
      </c>
      <c r="C73" s="94">
        <f>B73/B7</f>
        <v>0.00016789916540742292</v>
      </c>
      <c r="D73" s="95">
        <f>'[1]1.1. Фін результат_табл. 1'!$D$93</f>
        <v>10.4</v>
      </c>
      <c r="E73" s="94">
        <f>D73/D7</f>
        <v>9.845930127978159E-05</v>
      </c>
      <c r="F73" s="112">
        <v>10.8</v>
      </c>
      <c r="G73" s="96">
        <f>'[1]1.1. Фін результат_табл. 1'!$F$93</f>
        <v>23.700000000000003</v>
      </c>
      <c r="H73" s="94">
        <f>G73/G7</f>
        <v>0.00016734634939587616</v>
      </c>
    </row>
    <row r="74" spans="1:8" ht="19.5">
      <c r="A74" s="25" t="s">
        <v>147</v>
      </c>
      <c r="B74" s="50">
        <f>'[1]1.1. Фін результат_табл. 1'!$C$94</f>
        <v>18.7</v>
      </c>
      <c r="C74" s="94">
        <f>B74/B7</f>
        <v>0.0002778508312494521</v>
      </c>
      <c r="D74" s="95">
        <f>'[1]1.1. Фін результат_табл. 1'!$D$94</f>
        <v>18</v>
      </c>
      <c r="E74" s="94">
        <f>D74/D7</f>
        <v>0.0001704103291380835</v>
      </c>
      <c r="F74" s="112">
        <v>9.4</v>
      </c>
      <c r="G74" s="96">
        <f>'[1]1.1. Фін результат_табл. 1'!$F$94</f>
        <v>20.2</v>
      </c>
      <c r="H74" s="94">
        <f>G74/G7</f>
        <v>0.00014263275349353155</v>
      </c>
    </row>
    <row r="75" spans="1:8" ht="19.5">
      <c r="A75" s="25" t="s">
        <v>148</v>
      </c>
      <c r="B75" s="50">
        <f>'[1]1.1. Фін результат_табл. 1'!$C$95</f>
        <v>42.9</v>
      </c>
      <c r="C75" s="94">
        <f>B75/B10</f>
        <v>0.0005647798543420906</v>
      </c>
      <c r="D75" s="95">
        <f>'[1]1.1. Фін результат_табл. 1'!$D$95</f>
        <v>36.1</v>
      </c>
      <c r="E75" s="94">
        <f>D75/D8</f>
        <v>0.07061124694376529</v>
      </c>
      <c r="F75" s="112">
        <v>25</v>
      </c>
      <c r="G75" s="96">
        <f>'[1]1.1. Фін результат_табл. 1'!$F$95</f>
        <v>45.10000000000001</v>
      </c>
      <c r="H75" s="94">
        <f>G75/G7</f>
        <v>0.0003184523357702116</v>
      </c>
    </row>
    <row r="76" spans="1:8" ht="37.5">
      <c r="A76" s="25" t="s">
        <v>149</v>
      </c>
      <c r="B76" s="50">
        <f>'[1]1.1. Фін результат_табл. 1'!$C$96</f>
        <v>59.5</v>
      </c>
      <c r="C76" s="94">
        <f>B76/B11</f>
        <v>0.0008513804525909868</v>
      </c>
      <c r="D76" s="95">
        <f>'[1]1.1. Фін результат_табл. 1'!$D$96</f>
        <v>49.3</v>
      </c>
      <c r="E76" s="94">
        <f>D76/D9</f>
        <v>0.0004614933851054648</v>
      </c>
      <c r="F76" s="112">
        <v>24.8</v>
      </c>
      <c r="G76" s="96">
        <f>'[1]1.1. Фін результат_табл. 1'!$F$96</f>
        <v>44.2</v>
      </c>
      <c r="H76" s="94">
        <f>G76/G7</f>
        <v>0.00031209741110960865</v>
      </c>
    </row>
    <row r="77" spans="1:8" ht="19.5">
      <c r="A77" s="25" t="s">
        <v>150</v>
      </c>
      <c r="B77" s="50">
        <f>'[1]1.1. Фін результат_табл. 1'!$C$97</f>
        <v>25.6</v>
      </c>
      <c r="C77" s="94"/>
      <c r="D77" s="95">
        <f>'[1]1.1. Фін результат_табл. 1'!$D$97</f>
        <v>17</v>
      </c>
      <c r="E77" s="94">
        <f>D77/D10</f>
        <v>0.00015913565003636718</v>
      </c>
      <c r="F77" s="112">
        <v>4.9</v>
      </c>
      <c r="G77" s="96">
        <f>'[1]1.1. Фін результат_табл. 1'!$F$97</f>
        <v>13.4</v>
      </c>
      <c r="H77" s="94"/>
    </row>
    <row r="78" spans="1:8" ht="19.5">
      <c r="A78" s="25" t="s">
        <v>119</v>
      </c>
      <c r="B78" s="50">
        <f>'[1]1.1. Фін результат_табл. 1'!$C$98</f>
        <v>35.7</v>
      </c>
      <c r="C78" s="94">
        <f>B78/B7</f>
        <v>0.0005304424960216813</v>
      </c>
      <c r="D78" s="95">
        <f>'[1]1.1. Фін результат_табл. 1'!$D$98</f>
        <v>42.1</v>
      </c>
      <c r="E78" s="94">
        <f>D78/D7</f>
        <v>0.000398570825372962</v>
      </c>
      <c r="F78" s="112">
        <v>42.1</v>
      </c>
      <c r="G78" s="96">
        <f>'[1]1.1. Фін результат_табл. 1'!$F$98</f>
        <v>70.30000000000001</v>
      </c>
      <c r="H78" s="94">
        <f>G78/G7</f>
        <v>0.0004963902262670926</v>
      </c>
    </row>
    <row r="79" spans="1:8" ht="18.75">
      <c r="A79" s="13" t="s">
        <v>39</v>
      </c>
      <c r="B79" s="53">
        <f>B80+B81+B82+B83+B84</f>
        <v>0</v>
      </c>
      <c r="C79" s="94">
        <f>B79/B14</f>
        <v>0</v>
      </c>
      <c r="D79" s="53">
        <f>D80+D81+D82+D83+D84</f>
        <v>0</v>
      </c>
      <c r="E79" s="94">
        <f aca="true" t="shared" si="0" ref="E79:E84">D79/D12</f>
        <v>0</v>
      </c>
      <c r="F79" s="53">
        <f>F80+F81+F82+F83+F84</f>
        <v>0</v>
      </c>
      <c r="G79" s="53">
        <f>G80+G81+G82+G83+G84</f>
        <v>115.2</v>
      </c>
      <c r="H79" s="39"/>
    </row>
    <row r="80" spans="1:8" ht="18.75">
      <c r="A80" s="13" t="s">
        <v>38</v>
      </c>
      <c r="B80" s="39">
        <v>0</v>
      </c>
      <c r="C80" s="94">
        <f>B80/B15</f>
        <v>0</v>
      </c>
      <c r="D80" s="39">
        <v>0</v>
      </c>
      <c r="E80" s="94">
        <f t="shared" si="0"/>
        <v>0</v>
      </c>
      <c r="F80" s="39">
        <v>0</v>
      </c>
      <c r="G80" s="39">
        <f>'[1]1.1. Фін результат_табл. 1'!$F$100</f>
        <v>0</v>
      </c>
      <c r="H80" s="39"/>
    </row>
    <row r="81" spans="1:8" ht="18.75">
      <c r="A81" s="13" t="s">
        <v>35</v>
      </c>
      <c r="B81" s="39">
        <v>0</v>
      </c>
      <c r="C81" s="94">
        <f>B81/B16</f>
        <v>0</v>
      </c>
      <c r="D81" s="39">
        <v>0</v>
      </c>
      <c r="E81" s="94">
        <f t="shared" si="0"/>
        <v>0</v>
      </c>
      <c r="F81" s="39">
        <v>0</v>
      </c>
      <c r="G81" s="39">
        <f>'[1]1.1. Фін результат_табл. 1'!$F$102</f>
        <v>0</v>
      </c>
      <c r="H81" s="39"/>
    </row>
    <row r="82" spans="1:8" ht="18.75">
      <c r="A82" s="14" t="s">
        <v>36</v>
      </c>
      <c r="B82" s="39">
        <v>0</v>
      </c>
      <c r="C82" s="94">
        <f>B82/B17</f>
        <v>0</v>
      </c>
      <c r="D82" s="39">
        <v>0</v>
      </c>
      <c r="E82" s="94">
        <f t="shared" si="0"/>
        <v>0</v>
      </c>
      <c r="F82" s="39">
        <v>0</v>
      </c>
      <c r="G82" s="39"/>
      <c r="H82" s="39"/>
    </row>
    <row r="83" spans="1:8" ht="18.75">
      <c r="A83" s="13" t="s">
        <v>37</v>
      </c>
      <c r="B83" s="39">
        <v>0</v>
      </c>
      <c r="C83" s="94">
        <f>B83/B18</f>
        <v>0</v>
      </c>
      <c r="D83" s="39">
        <v>0</v>
      </c>
      <c r="E83" s="94">
        <f t="shared" si="0"/>
        <v>0</v>
      </c>
      <c r="F83" s="39">
        <v>0</v>
      </c>
      <c r="G83" s="39"/>
      <c r="H83" s="39"/>
    </row>
    <row r="84" spans="1:8" ht="18.75">
      <c r="A84" s="13" t="s">
        <v>78</v>
      </c>
      <c r="B84" s="39">
        <v>0</v>
      </c>
      <c r="C84" s="94">
        <f>B84/B7</f>
        <v>0</v>
      </c>
      <c r="D84" s="39">
        <v>0</v>
      </c>
      <c r="E84" s="94">
        <f t="shared" si="0"/>
        <v>0</v>
      </c>
      <c r="F84" s="39">
        <v>0</v>
      </c>
      <c r="G84" s="39">
        <f>'[1]1.1. Фін результат_табл. 1'!$F$105</f>
        <v>115.2</v>
      </c>
      <c r="H84" s="39"/>
    </row>
    <row r="85" spans="1:8" ht="37.5">
      <c r="A85" s="14" t="s">
        <v>151</v>
      </c>
      <c r="B85" s="42">
        <f>B86+B87+B88+B89+B90</f>
        <v>2864.8000000000006</v>
      </c>
      <c r="C85" s="38">
        <f>B85/B7</f>
        <v>0.04256615301408719</v>
      </c>
      <c r="D85" s="42">
        <f>D86+D87+D88+D89+D90</f>
        <v>2592.7999999999997</v>
      </c>
      <c r="E85" s="38">
        <f>D85/D7</f>
        <v>0.02454666118829016</v>
      </c>
      <c r="F85" s="42">
        <f>F86+F87+F88+F89+F90</f>
        <v>1105.0000000000002</v>
      </c>
      <c r="G85" s="42">
        <f>G86+G87+G88+G89+G90</f>
        <v>2753.0999999999995</v>
      </c>
      <c r="H85" s="38">
        <f>G85/G7</f>
        <v>0.01943971453678424</v>
      </c>
    </row>
    <row r="86" spans="1:8" ht="18.75">
      <c r="A86" s="24" t="s">
        <v>152</v>
      </c>
      <c r="B86" s="42">
        <v>0</v>
      </c>
      <c r="C86" s="46"/>
      <c r="D86" s="42">
        <v>0</v>
      </c>
      <c r="E86" s="47"/>
      <c r="F86" s="42">
        <v>0</v>
      </c>
      <c r="G86" s="47">
        <v>0</v>
      </c>
      <c r="H86" s="47"/>
    </row>
    <row r="87" spans="1:8" ht="37.5">
      <c r="A87" s="24" t="s">
        <v>153</v>
      </c>
      <c r="B87" s="42">
        <v>0</v>
      </c>
      <c r="C87" s="46"/>
      <c r="D87" s="42">
        <v>0</v>
      </c>
      <c r="E87" s="47"/>
      <c r="F87" s="42">
        <v>0</v>
      </c>
      <c r="G87" s="47">
        <v>0</v>
      </c>
      <c r="H87" s="47"/>
    </row>
    <row r="88" spans="1:8" ht="37.5">
      <c r="A88" s="24" t="s">
        <v>154</v>
      </c>
      <c r="B88" s="42">
        <v>0</v>
      </c>
      <c r="C88" s="46"/>
      <c r="D88" s="42">
        <v>0</v>
      </c>
      <c r="E88" s="47"/>
      <c r="F88" s="42">
        <v>0</v>
      </c>
      <c r="G88" s="47">
        <v>0</v>
      </c>
      <c r="H88" s="47"/>
    </row>
    <row r="89" spans="1:8" ht="18.75">
      <c r="A89" s="24" t="s">
        <v>155</v>
      </c>
      <c r="B89" s="42">
        <v>0</v>
      </c>
      <c r="C89" s="46"/>
      <c r="D89" s="42">
        <v>0</v>
      </c>
      <c r="E89" s="47"/>
      <c r="F89" s="42">
        <v>0</v>
      </c>
      <c r="G89" s="47">
        <v>0</v>
      </c>
      <c r="H89" s="47"/>
    </row>
    <row r="90" spans="1:8" ht="18.75">
      <c r="A90" s="24" t="s">
        <v>156</v>
      </c>
      <c r="B90" s="42">
        <f>B91+B92+B93+B94+B96+B97+B98+B99+B100+B101+B102+B103+B104+B105+B107+B108+B95+B106+B109+B110</f>
        <v>2864.8000000000006</v>
      </c>
      <c r="C90" s="46">
        <f>B90/B7</f>
        <v>0.04256615301408719</v>
      </c>
      <c r="D90" s="42">
        <f>D91+D92+D93+D94+D96+D97+D98+D99+D100+D101+D102+D103+D104+D105+D107+D108+D95+D106+D109+D110</f>
        <v>2592.7999999999997</v>
      </c>
      <c r="E90" s="46">
        <f>D90/D7</f>
        <v>0.02454666118829016</v>
      </c>
      <c r="F90" s="42">
        <f>F91+F92+F93+F94+F96+F97+F98+F99+F100+F101+F102+F103+F104+F105+F107+F108+F95+F106+F109+F110</f>
        <v>1105.0000000000002</v>
      </c>
      <c r="G90" s="42">
        <f>G91+G92+G93+G94+G96+G97+G98+G99+G100+G101+G102+G103+G104+G105+G107+G108+G95+G106+G109+G110</f>
        <v>2753.0999999999995</v>
      </c>
      <c r="H90" s="46">
        <f>G90/G7</f>
        <v>0.01943971453678424</v>
      </c>
    </row>
    <row r="91" spans="1:8" ht="18.75">
      <c r="A91" s="25" t="s">
        <v>157</v>
      </c>
      <c r="B91" s="95">
        <f>'[1]1.1. Фін результат_табл. 1'!$C$112</f>
        <v>950.2</v>
      </c>
      <c r="C91" s="97">
        <f>B91/B7</f>
        <v>0.014118388227445421</v>
      </c>
      <c r="D91" s="95">
        <f>'[1]1.1. Фін результат_табл. 1'!$D$112</f>
        <v>1204.8</v>
      </c>
      <c r="E91" s="97">
        <f>D91/D7</f>
        <v>0.011406131363642389</v>
      </c>
      <c r="F91" s="113">
        <v>443.5</v>
      </c>
      <c r="G91" s="99">
        <f>'[1]1.1. Фін результат_табл. 1'!$F$112</f>
        <v>916.5999999999999</v>
      </c>
      <c r="H91" s="97">
        <f>G91/G7</f>
        <v>0.0064721377154540105</v>
      </c>
    </row>
    <row r="92" spans="1:8" ht="18.75">
      <c r="A92" s="33" t="s">
        <v>158</v>
      </c>
      <c r="B92" s="95">
        <f>'[1]1.1. Фін результат_табл. 1'!$C$113</f>
        <v>334.1</v>
      </c>
      <c r="C92" s="97">
        <f>B92/B7</f>
        <v>0.004964169129435398</v>
      </c>
      <c r="D92" s="95">
        <f>'[1]1.1. Фін результат_табл. 1'!$D$113</f>
        <v>699.2</v>
      </c>
      <c r="E92" s="97">
        <f>D92/D7</f>
        <v>0.006619494562963777</v>
      </c>
      <c r="F92" s="113">
        <v>247.9</v>
      </c>
      <c r="G92" s="98">
        <f>'[1]1.1. Фін результат_табл. 1'!$F$113</f>
        <v>605</v>
      </c>
      <c r="H92" s="97">
        <f>G92/G7</f>
        <v>0.004271921577405277</v>
      </c>
    </row>
    <row r="93" spans="1:8" ht="18.75">
      <c r="A93" s="33" t="s">
        <v>159</v>
      </c>
      <c r="B93" s="95">
        <f>'[1]1.1. Фін результат_табл. 1'!$C$114</f>
        <v>221.9</v>
      </c>
      <c r="C93" s="97">
        <f>B93/B7</f>
        <v>0.0032970641419386854</v>
      </c>
      <c r="D93" s="95">
        <f>'[1]1.1. Фін результат_табл. 1'!$D$114</f>
        <v>267.5</v>
      </c>
      <c r="E93" s="97">
        <f>D93/D7</f>
        <v>0.0025324868358020743</v>
      </c>
      <c r="F93" s="113">
        <v>147.1</v>
      </c>
      <c r="G93" s="98">
        <f>'[1]1.1. Фін результат_табл. 1'!$F$114</f>
        <v>361.40000000000003</v>
      </c>
      <c r="H93" s="97">
        <f>G93/G7</f>
        <v>0.0025518553026020944</v>
      </c>
    </row>
    <row r="94" spans="1:8" ht="18.75">
      <c r="A94" s="34" t="s">
        <v>160</v>
      </c>
      <c r="B94" s="95">
        <f>'[1]1.1. Фін результат_табл. 1'!$C$115</f>
        <v>0</v>
      </c>
      <c r="C94" s="97"/>
      <c r="D94" s="95">
        <f>'[1]1.1. Фін результат_табл. 1'!$D$115</f>
        <v>0</v>
      </c>
      <c r="E94" s="97"/>
      <c r="F94" s="113">
        <v>0</v>
      </c>
      <c r="G94" s="98">
        <f>'[1]1.1. Фін результат_табл. 1'!$F$115</f>
        <v>0</v>
      </c>
      <c r="H94" s="97">
        <f>G94/G7</f>
        <v>0</v>
      </c>
    </row>
    <row r="95" spans="1:8" ht="18.75">
      <c r="A95" s="34" t="s">
        <v>161</v>
      </c>
      <c r="B95" s="95">
        <f>'[1]1.1. Фін результат_табл. 1'!$C$116</f>
        <v>318.2</v>
      </c>
      <c r="C95" s="97">
        <f>B95/B7</f>
        <v>0.004727921631207254</v>
      </c>
      <c r="D95" s="95">
        <f>'[1]1.1. Фін результат_табл. 1'!$D$116</f>
        <v>0</v>
      </c>
      <c r="E95" s="97">
        <f>D95/D7</f>
        <v>0</v>
      </c>
      <c r="F95" s="113">
        <v>1.9</v>
      </c>
      <c r="G95" s="98">
        <f>'[1]1.1. Фін результат_табл. 1'!$F$116</f>
        <v>0</v>
      </c>
      <c r="H95" s="97">
        <f>G95/G7</f>
        <v>0</v>
      </c>
    </row>
    <row r="96" spans="1:8" ht="18.75">
      <c r="A96" s="34" t="s">
        <v>212</v>
      </c>
      <c r="B96" s="95">
        <f>'[1]1.1. Фін результат_табл. 1'!$C$117</f>
        <v>110.3</v>
      </c>
      <c r="C96" s="97">
        <f>B96/B7</f>
        <v>0.0016388741543751104</v>
      </c>
      <c r="D96" s="95">
        <f>'[1]1.1. Фін результат_табл. 1'!$D$117</f>
        <v>120.7</v>
      </c>
      <c r="E96" s="97">
        <f>D96/D7</f>
        <v>0.0011426959292759266</v>
      </c>
      <c r="F96" s="113">
        <v>62.4</v>
      </c>
      <c r="G96" s="98">
        <f>'[1]1.1. Фін результат_табл. 1'!$F$117</f>
        <v>167.10000000000002</v>
      </c>
      <c r="H96" s="97">
        <f>G96/G7</f>
        <v>0.001179897678651937</v>
      </c>
    </row>
    <row r="97" spans="1:8" ht="18.75">
      <c r="A97" s="34" t="s">
        <v>162</v>
      </c>
      <c r="B97" s="95">
        <f>'[1]1.1. Фін результат_табл. 1'!$C$118</f>
        <v>8.2</v>
      </c>
      <c r="C97" s="97">
        <f>B97/B7</f>
        <v>0.00012183833241954582</v>
      </c>
      <c r="D97" s="95">
        <f>'[1]1.1. Фін результат_табл. 1'!$D$118</f>
        <v>8.2</v>
      </c>
      <c r="E97" s="97">
        <f>D97/D7</f>
        <v>7.76313721629047E-05</v>
      </c>
      <c r="F97" s="113">
        <v>3</v>
      </c>
      <c r="G97" s="98">
        <f>'[1]1.1. Фін результат_табл. 1'!$F$118</f>
        <v>8</v>
      </c>
      <c r="H97" s="97">
        <f>G97/G7</f>
        <v>5.6488219205359036E-05</v>
      </c>
    </row>
    <row r="98" spans="1:8" ht="18.75">
      <c r="A98" s="34" t="s">
        <v>163</v>
      </c>
      <c r="B98" s="95">
        <f>'[1]1.1. Фін результат_табл. 1'!$C$119</f>
        <v>107.9</v>
      </c>
      <c r="C98" s="97">
        <f>B98/B7</f>
        <v>0.0016032141546425604</v>
      </c>
      <c r="D98" s="95">
        <f>'[1]1.1. Фін результат_табл. 1'!$D$119</f>
        <v>20</v>
      </c>
      <c r="E98" s="97">
        <f>D98/D7</f>
        <v>0.0001893448101534261</v>
      </c>
      <c r="F98" s="113">
        <v>57.5</v>
      </c>
      <c r="G98" s="98">
        <f>'[1]1.1. Фін результат_табл. 1'!$F$119</f>
        <v>155</v>
      </c>
      <c r="H98" s="97">
        <f>G98/G7</f>
        <v>0.0010944592471038312</v>
      </c>
    </row>
    <row r="99" spans="1:8" ht="18.75">
      <c r="A99" s="34" t="s">
        <v>164</v>
      </c>
      <c r="B99" s="95">
        <f>'[1]1.1. Фін результат_табл. 1'!$C$120</f>
        <v>21.2</v>
      </c>
      <c r="C99" s="97">
        <f>B99/B7</f>
        <v>0.0003149966643041917</v>
      </c>
      <c r="D99" s="95">
        <f>'[1]1.1. Фін результат_табл. 1'!$D$120</f>
        <v>22</v>
      </c>
      <c r="E99" s="97">
        <f>D99/D7</f>
        <v>0.00020827929116876872</v>
      </c>
      <c r="F99" s="113">
        <v>6.6</v>
      </c>
      <c r="G99" s="98">
        <f>'[1]1.1. Фін результат_табл. 1'!$F$120</f>
        <v>22</v>
      </c>
      <c r="H99" s="97">
        <f>G99/G7</f>
        <v>0.00015534260281473733</v>
      </c>
    </row>
    <row r="100" spans="1:8" ht="18.75">
      <c r="A100" s="34" t="s">
        <v>165</v>
      </c>
      <c r="B100" s="95">
        <f>'[1]1.1. Фін результат_табл. 1'!$C$121</f>
        <v>9.5</v>
      </c>
      <c r="C100" s="97">
        <f>B100/B7</f>
        <v>0.00014115416560801043</v>
      </c>
      <c r="D100" s="95">
        <f>'[1]1.1. Фін результат_табл. 1'!$D$121</f>
        <v>9.5</v>
      </c>
      <c r="E100" s="97">
        <f>D100/D7</f>
        <v>8.99387848228774E-05</v>
      </c>
      <c r="F100" s="113">
        <v>33.3</v>
      </c>
      <c r="G100" s="98">
        <f>'[1]1.1. Фін результат_табл. 1'!$F$121</f>
        <v>44.2</v>
      </c>
      <c r="H100" s="97">
        <f>G100/G7</f>
        <v>0.00031209741110960865</v>
      </c>
    </row>
    <row r="101" spans="1:8" ht="18.75">
      <c r="A101" s="35" t="s">
        <v>205</v>
      </c>
      <c r="B101" s="95">
        <f>'[1]1.1. Фін результат_табл. 1'!$C$122</f>
        <v>0</v>
      </c>
      <c r="C101" s="97"/>
      <c r="D101" s="95">
        <f>'[1]1.1. Фін результат_табл. 1'!$D$122</f>
        <v>0</v>
      </c>
      <c r="E101" s="97"/>
      <c r="F101" s="113">
        <v>11.6</v>
      </c>
      <c r="G101" s="98">
        <f>'[1]1.1. Фін результат_табл. 1'!$F$122</f>
        <v>16.6</v>
      </c>
      <c r="H101" s="97"/>
    </row>
    <row r="102" spans="1:8" ht="37.5">
      <c r="A102" s="35" t="s">
        <v>166</v>
      </c>
      <c r="B102" s="95">
        <f>'[1]1.1. Фін результат_табл. 1'!$C$123</f>
        <v>6.3</v>
      </c>
      <c r="C102" s="97"/>
      <c r="D102" s="95">
        <f>'[1]1.1. Фін результат_табл. 1'!$D$123</f>
        <v>6.9</v>
      </c>
      <c r="E102" s="97"/>
      <c r="F102" s="113">
        <v>2.7</v>
      </c>
      <c r="G102" s="98">
        <f>'[1]1.1. Фін результат_табл. 1'!$F$123</f>
        <v>10.900000000000002</v>
      </c>
      <c r="H102" s="97">
        <f>G102/G7</f>
        <v>7.696519866730169E-05</v>
      </c>
    </row>
    <row r="103" spans="1:8" ht="18.75">
      <c r="A103" s="34" t="s">
        <v>206</v>
      </c>
      <c r="B103" s="95">
        <f>'[1]1.1. Фін результат_табл. 1'!$C$124</f>
        <v>43.9</v>
      </c>
      <c r="C103" s="97"/>
      <c r="D103" s="95">
        <f>'[1]1.1. Фін результат_табл. 1'!$D$124</f>
        <v>55.6</v>
      </c>
      <c r="E103" s="97"/>
      <c r="F103" s="113">
        <v>10.5</v>
      </c>
      <c r="G103" s="98">
        <f>'[1]1.1. Фін результат_табл. 1'!$F$124</f>
        <v>44.7</v>
      </c>
      <c r="H103" s="97">
        <f>G103/G7</f>
        <v>0.0003156279248099436</v>
      </c>
    </row>
    <row r="104" spans="1:8" ht="18.75">
      <c r="A104" s="34" t="s">
        <v>167</v>
      </c>
      <c r="B104" s="95">
        <f>'[1]1.1. Фін результат_табл. 1'!$C$125</f>
        <v>2.7</v>
      </c>
      <c r="C104" s="97">
        <f>B104/B7</f>
        <v>4.0117499699118756E-05</v>
      </c>
      <c r="D104" s="95">
        <f>'[1]1.1. Фін результат_табл. 1'!$D$125</f>
        <v>2.8</v>
      </c>
      <c r="E104" s="97">
        <f>D104/D7</f>
        <v>2.6508273421479655E-05</v>
      </c>
      <c r="F104" s="113">
        <v>1.4</v>
      </c>
      <c r="G104" s="98">
        <f>'[1]1.1. Фін результат_табл. 1'!$F$125</f>
        <v>2.8</v>
      </c>
      <c r="H104" s="97">
        <f>G104/G7</f>
        <v>1.977087672187566E-05</v>
      </c>
    </row>
    <row r="105" spans="1:8" ht="18.75">
      <c r="A105" s="34" t="s">
        <v>168</v>
      </c>
      <c r="B105" s="95">
        <f>'[1]1.1. Фін результат_табл. 1'!$C$126</f>
        <v>2.9</v>
      </c>
      <c r="C105" s="97">
        <f>B105/B7</f>
        <v>4.3089166343497916E-05</v>
      </c>
      <c r="D105" s="95">
        <f>'[1]1.1. Фін результат_табл. 1'!$D$126</f>
        <v>3.5</v>
      </c>
      <c r="E105" s="97">
        <f>D105/D7</f>
        <v>3.313534177684957E-05</v>
      </c>
      <c r="F105" s="113">
        <v>0.9</v>
      </c>
      <c r="G105" s="98">
        <f>'[1]1.1. Фін результат_табл. 1'!$F$126</f>
        <v>3.7</v>
      </c>
      <c r="H105" s="97">
        <f>G105/G7</f>
        <v>2.6125801382478553E-05</v>
      </c>
    </row>
    <row r="106" spans="1:8" ht="18.75">
      <c r="A106" s="70" t="s">
        <v>179</v>
      </c>
      <c r="B106" s="95">
        <f>'[1]1.1. Фін результат_табл. 1'!$C$127</f>
        <v>40.8</v>
      </c>
      <c r="C106" s="97">
        <v>0</v>
      </c>
      <c r="D106" s="95">
        <f>'[1]1.1. Фін результат_табл. 1'!$D$127</f>
        <v>15.7</v>
      </c>
      <c r="E106" s="97">
        <f>D106/D7</f>
        <v>0.0001486356759704395</v>
      </c>
      <c r="F106" s="113">
        <v>46.1</v>
      </c>
      <c r="G106" s="98">
        <f>'[1]1.1. Фін результат_табл. 1'!$F$127</f>
        <v>75.9</v>
      </c>
      <c r="H106" s="97">
        <f>G106/G7</f>
        <v>0.0005359319797108438</v>
      </c>
    </row>
    <row r="107" spans="1:8" ht="18.75">
      <c r="A107" s="34" t="s">
        <v>150</v>
      </c>
      <c r="B107" s="95">
        <f>'[1]1.1. Фін результат_табл. 1'!$C$128</f>
        <v>0.3</v>
      </c>
      <c r="C107" s="97">
        <f>B107/B7</f>
        <v>4.45749996656875E-06</v>
      </c>
      <c r="D107" s="95">
        <f>'[1]1.1. Фін результат_табл. 1'!$D$128</f>
        <v>0.5</v>
      </c>
      <c r="E107" s="97">
        <f>D107/D7</f>
        <v>4.733620253835653E-06</v>
      </c>
      <c r="F107" s="113">
        <v>2.9</v>
      </c>
      <c r="G107" s="98">
        <f>'[1]1.1. Фін результат_табл. 1'!$F$128</f>
        <v>5.1</v>
      </c>
      <c r="H107" s="97">
        <f>G107/G7</f>
        <v>3.601123974341638E-05</v>
      </c>
    </row>
    <row r="108" spans="1:8" ht="18.75">
      <c r="A108" s="34" t="s">
        <v>207</v>
      </c>
      <c r="B108" s="95">
        <f>'[1]1.1. Фін результат_табл. 1'!$C$129</f>
        <v>511</v>
      </c>
      <c r="C108" s="97">
        <f>B108/B7</f>
        <v>0.007592608276388771</v>
      </c>
      <c r="D108" s="95">
        <f>'[1]1.1. Фін результат_табл. 1'!$D$129</f>
        <v>8.7</v>
      </c>
      <c r="E108" s="97">
        <f>D108/D7</f>
        <v>8.236499241674035E-05</v>
      </c>
      <c r="F108" s="113">
        <v>6.5</v>
      </c>
      <c r="G108" s="98">
        <f>'[1]1.1. Фін результат_табл. 1'!$F$129</f>
        <v>8.700000000000001</v>
      </c>
      <c r="H108" s="97">
        <f>G108/G7</f>
        <v>6.143093838582796E-05</v>
      </c>
    </row>
    <row r="109" spans="1:8" ht="18.75">
      <c r="A109" s="71" t="s">
        <v>181</v>
      </c>
      <c r="B109" s="100">
        <f>'[1]1.1. Фін результат_табл. 1'!$C$130</f>
        <v>175.4</v>
      </c>
      <c r="C109" s="97"/>
      <c r="D109" s="100">
        <f>'[1]1.1. Фін результат_табл. 1'!$D$130</f>
        <v>120.8</v>
      </c>
      <c r="E109" s="97">
        <f>D109/D7</f>
        <v>0.0011436426533266936</v>
      </c>
      <c r="F109" s="113">
        <v>19.2</v>
      </c>
      <c r="G109" s="98">
        <f>'[1]1.1. Фін результат_табл. 1'!$F$130</f>
        <v>250.39999999999998</v>
      </c>
      <c r="H109" s="97">
        <f>G109/G7</f>
        <v>0.0017680812611277376</v>
      </c>
    </row>
    <row r="110" spans="1:8" ht="18.75">
      <c r="A110" s="71" t="s">
        <v>182</v>
      </c>
      <c r="B110" s="100">
        <f>'[1]1.1. Фін результат_табл. 1'!$C$131</f>
        <v>0</v>
      </c>
      <c r="C110" s="97"/>
      <c r="D110" s="100">
        <f>'[1]1.1. Фін результат_табл. 1'!$D$131</f>
        <v>26.4</v>
      </c>
      <c r="E110" s="97">
        <f>D110/D9</f>
        <v>0.00024712830358588787</v>
      </c>
      <c r="F110" s="113">
        <v>0</v>
      </c>
      <c r="G110" s="98">
        <f>'[1]1.1. Фін результат_табл. 1'!$F$131</f>
        <v>55</v>
      </c>
      <c r="H110" s="97">
        <f>G110/G9</f>
        <v>0.00037968793793551926</v>
      </c>
    </row>
    <row r="111" spans="1:8" ht="37.5">
      <c r="A111" s="17" t="s">
        <v>79</v>
      </c>
      <c r="B111" s="47"/>
      <c r="C111" s="46">
        <v>0</v>
      </c>
      <c r="D111" s="47"/>
      <c r="E111" s="47">
        <v>0</v>
      </c>
      <c r="F111" s="114">
        <v>0</v>
      </c>
      <c r="G111" s="47"/>
      <c r="H111" s="47">
        <v>0</v>
      </c>
    </row>
    <row r="112" spans="1:8" ht="18.75">
      <c r="A112" s="14" t="s">
        <v>169</v>
      </c>
      <c r="B112" s="48">
        <f>B113+B114</f>
        <v>0</v>
      </c>
      <c r="C112" s="38">
        <f>C113</f>
        <v>0</v>
      </c>
      <c r="D112" s="38">
        <f>D113+D114</f>
        <v>0</v>
      </c>
      <c r="E112" s="38">
        <f>E113</f>
        <v>0</v>
      </c>
      <c r="F112" s="115">
        <f>F113+F114</f>
        <v>0</v>
      </c>
      <c r="G112" s="38">
        <f>G113+G114</f>
        <v>0</v>
      </c>
      <c r="H112" s="38">
        <f>H114</f>
        <v>0</v>
      </c>
    </row>
    <row r="113" spans="1:8" ht="18.75">
      <c r="A113" s="34" t="s">
        <v>170</v>
      </c>
      <c r="B113" s="48">
        <f>'[1]1.1. Фін результат_табл. 1'!$C$140</f>
        <v>0</v>
      </c>
      <c r="C113" s="38">
        <f>B113/B7</f>
        <v>0</v>
      </c>
      <c r="D113" s="38">
        <f>'[1]1.1. Фін результат_табл. 1'!$D$140</f>
        <v>0</v>
      </c>
      <c r="E113" s="38">
        <f>D113/D7</f>
        <v>0</v>
      </c>
      <c r="F113" s="115">
        <v>0</v>
      </c>
      <c r="G113" s="38">
        <v>0</v>
      </c>
      <c r="H113" s="38"/>
    </row>
    <row r="114" spans="1:8" ht="33" customHeight="1">
      <c r="A114" s="36" t="s">
        <v>171</v>
      </c>
      <c r="B114" s="48">
        <f>'[1]1.1. Фін результат_табл. 1'!$C$141</f>
        <v>0</v>
      </c>
      <c r="C114" s="38"/>
      <c r="D114" s="38">
        <f>'[1]1.1. Фін результат_табл. 1'!$D$141</f>
        <v>0</v>
      </c>
      <c r="E114" s="38"/>
      <c r="F114" s="115">
        <v>0</v>
      </c>
      <c r="G114" s="38">
        <v>0</v>
      </c>
      <c r="H114" s="38">
        <f>G114/G7</f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H116" s="1"/>
    </row>
    <row r="117" spans="1:8" ht="12.75">
      <c r="A117" s="3"/>
      <c r="B117" s="3"/>
      <c r="C117" s="3"/>
      <c r="D117" s="3"/>
      <c r="E117" s="3"/>
      <c r="F117" s="128"/>
      <c r="G117" s="128"/>
      <c r="H117" s="128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</sheetData>
  <sheetProtection/>
  <mergeCells count="7">
    <mergeCell ref="A4:H4"/>
    <mergeCell ref="F117:H117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18" t="s">
        <v>10</v>
      </c>
    </row>
    <row r="2" spans="1:7" ht="18.75">
      <c r="A2" s="8"/>
      <c r="B2" s="8"/>
      <c r="C2" s="8"/>
      <c r="D2" s="8"/>
      <c r="E2" s="18" t="s">
        <v>14</v>
      </c>
      <c r="F2" s="2"/>
      <c r="G2" s="2"/>
    </row>
    <row r="3" spans="1:7" ht="18.75">
      <c r="A3" s="8"/>
      <c r="B3" s="8"/>
      <c r="C3" s="8"/>
      <c r="D3" s="8"/>
      <c r="E3" s="19"/>
      <c r="F3" s="2"/>
      <c r="G3" s="2"/>
    </row>
    <row r="4" spans="1:7" ht="18.75">
      <c r="A4" s="8"/>
      <c r="B4" s="8"/>
      <c r="C4" s="8"/>
      <c r="D4" s="8"/>
      <c r="E4" s="19"/>
      <c r="F4" s="2"/>
      <c r="G4" s="2"/>
    </row>
    <row r="5" spans="1:5" ht="18.75">
      <c r="A5" s="123" t="s">
        <v>41</v>
      </c>
      <c r="B5" s="123"/>
      <c r="C5" s="123"/>
      <c r="D5" s="123"/>
      <c r="E5" s="123"/>
    </row>
    <row r="6" spans="1:5" ht="18.75">
      <c r="A6" s="11" t="s">
        <v>42</v>
      </c>
      <c r="B6" s="13"/>
      <c r="C6" s="13"/>
      <c r="D6" s="13"/>
      <c r="E6" s="11" t="s">
        <v>22</v>
      </c>
    </row>
    <row r="7" spans="1:5" ht="37.5">
      <c r="A7" s="14" t="s">
        <v>199</v>
      </c>
      <c r="B7" s="13"/>
      <c r="C7" s="13"/>
      <c r="D7" s="13"/>
      <c r="E7" s="120">
        <f>'таб 1 до пояс'!E8</f>
        <v>141622.44999999998</v>
      </c>
    </row>
    <row r="8" spans="1:5" ht="37.5">
      <c r="A8" s="14" t="s">
        <v>184</v>
      </c>
      <c r="B8" s="13"/>
      <c r="C8" s="13"/>
      <c r="D8" s="13"/>
      <c r="E8" s="85">
        <f>'[1]1.1. Фін результат_табл. 1'!$E$8</f>
        <v>100443.79999999999</v>
      </c>
    </row>
    <row r="9" spans="1:5" ht="37.5">
      <c r="A9" s="14" t="s">
        <v>43</v>
      </c>
      <c r="B9" s="13"/>
      <c r="C9" s="13"/>
      <c r="D9" s="13"/>
      <c r="E9" s="55">
        <f>E7/E8*100</f>
        <v>140.996706616038</v>
      </c>
    </row>
    <row r="10" spans="1:5" ht="18.75">
      <c r="A10" s="14" t="s">
        <v>200</v>
      </c>
      <c r="B10" s="13"/>
      <c r="C10" s="13"/>
      <c r="D10" s="13"/>
      <c r="E10" s="85">
        <f>'[1]1.1. Фін результат_табл. 1'!$F$167</f>
        <v>56313.41231404919</v>
      </c>
    </row>
    <row r="11" spans="1:5" ht="18.75">
      <c r="A11" s="14" t="s">
        <v>185</v>
      </c>
      <c r="B11" s="13"/>
      <c r="C11" s="13"/>
      <c r="D11" s="13"/>
      <c r="E11" s="85">
        <f>'[1]1.1. Фін результат_табл. 1'!$E$167</f>
        <v>44308.5</v>
      </c>
    </row>
    <row r="12" spans="1:5" ht="18.75">
      <c r="A12" s="14" t="s">
        <v>44</v>
      </c>
      <c r="B12" s="13"/>
      <c r="C12" s="13"/>
      <c r="D12" s="13"/>
      <c r="E12" s="55">
        <f>E10/E11*100</f>
        <v>127.09392625353868</v>
      </c>
    </row>
    <row r="13" spans="1:5" ht="75">
      <c r="A13" s="14" t="s">
        <v>45</v>
      </c>
      <c r="B13" s="13"/>
      <c r="C13" s="13"/>
      <c r="D13" s="13"/>
      <c r="E13" s="55">
        <f>E9-E12</f>
        <v>13.902780362499328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18" t="s">
        <v>46</v>
      </c>
    </row>
    <row r="17" spans="1:5" ht="18.75">
      <c r="A17" s="8"/>
      <c r="B17" s="8"/>
      <c r="C17" s="8"/>
      <c r="D17" s="8"/>
      <c r="E17" s="18" t="s">
        <v>14</v>
      </c>
    </row>
    <row r="18" spans="1:5" ht="18.75">
      <c r="A18" s="8"/>
      <c r="B18" s="8"/>
      <c r="C18" s="8"/>
      <c r="D18" s="8"/>
      <c r="E18" s="19"/>
    </row>
    <row r="19" spans="1:5" ht="7.5" customHeight="1">
      <c r="A19" s="8"/>
      <c r="B19" s="8"/>
      <c r="C19" s="8"/>
      <c r="D19" s="8"/>
      <c r="E19" s="19"/>
    </row>
    <row r="20" spans="1:5" ht="18.75">
      <c r="A20" s="123" t="s">
        <v>47</v>
      </c>
      <c r="B20" s="123"/>
      <c r="C20" s="123"/>
      <c r="D20" s="123"/>
      <c r="E20" s="123"/>
    </row>
    <row r="21" spans="1:5" ht="18.75">
      <c r="A21" s="11" t="s">
        <v>22</v>
      </c>
      <c r="B21" s="13"/>
      <c r="C21" s="13"/>
      <c r="D21" s="13"/>
      <c r="E21" s="12" t="s">
        <v>201</v>
      </c>
    </row>
    <row r="22" spans="1:5" ht="37.5">
      <c r="A22" s="56" t="s">
        <v>48</v>
      </c>
      <c r="B22" s="66"/>
      <c r="C22" s="66"/>
      <c r="D22" s="66"/>
      <c r="E22" s="85">
        <f>E23+E27</f>
        <v>11337.5</v>
      </c>
    </row>
    <row r="23" spans="1:5" ht="18.75">
      <c r="A23" s="56" t="s">
        <v>49</v>
      </c>
      <c r="B23" s="66"/>
      <c r="C23" s="66"/>
      <c r="D23" s="66"/>
      <c r="E23" s="85">
        <f>E24+E25+E26</f>
        <v>5367.5</v>
      </c>
    </row>
    <row r="24" spans="1:5" ht="18.75">
      <c r="A24" s="72" t="s">
        <v>50</v>
      </c>
      <c r="B24" s="66"/>
      <c r="C24" s="66"/>
      <c r="D24" s="66"/>
      <c r="E24" s="85">
        <v>5367.5</v>
      </c>
    </row>
    <row r="25" spans="1:5" ht="18.75">
      <c r="A25" s="72" t="s">
        <v>51</v>
      </c>
      <c r="B25" s="66"/>
      <c r="C25" s="66"/>
      <c r="D25" s="66"/>
      <c r="E25" s="85"/>
    </row>
    <row r="26" spans="1:5" ht="18.75">
      <c r="A26" s="72" t="s">
        <v>52</v>
      </c>
      <c r="B26" s="66"/>
      <c r="C26" s="66"/>
      <c r="D26" s="66"/>
      <c r="E26" s="85"/>
    </row>
    <row r="27" spans="1:5" ht="18.75">
      <c r="A27" s="72" t="s">
        <v>53</v>
      </c>
      <c r="B27" s="66"/>
      <c r="C27" s="66"/>
      <c r="D27" s="66"/>
      <c r="E27" s="85">
        <f>E28+E29+E30</f>
        <v>5970</v>
      </c>
    </row>
    <row r="28" spans="1:5" ht="18.75">
      <c r="A28" s="72" t="s">
        <v>50</v>
      </c>
      <c r="B28" s="66"/>
      <c r="C28" s="66"/>
      <c r="D28" s="66"/>
      <c r="E28" s="85">
        <v>5970</v>
      </c>
    </row>
    <row r="29" spans="1:5" ht="18.75">
      <c r="A29" s="72" t="s">
        <v>51</v>
      </c>
      <c r="B29" s="66"/>
      <c r="C29" s="66"/>
      <c r="D29" s="66"/>
      <c r="E29" s="85"/>
    </row>
    <row r="30" spans="1:5" ht="18.75">
      <c r="A30" s="72" t="s">
        <v>52</v>
      </c>
      <c r="B30" s="66"/>
      <c r="C30" s="66"/>
      <c r="D30" s="66"/>
      <c r="E30" s="85"/>
    </row>
    <row r="31" spans="1:5" ht="18.75">
      <c r="A31" s="72" t="s">
        <v>54</v>
      </c>
      <c r="B31" s="66"/>
      <c r="C31" s="66"/>
      <c r="D31" s="66"/>
      <c r="E31" s="85">
        <f>E32+E33</f>
        <v>5367.5</v>
      </c>
    </row>
    <row r="32" spans="1:5" ht="18.75">
      <c r="A32" s="74" t="s">
        <v>55</v>
      </c>
      <c r="B32" s="66"/>
      <c r="C32" s="66"/>
      <c r="D32" s="66"/>
      <c r="E32" s="85">
        <v>5367.5</v>
      </c>
    </row>
    <row r="33" spans="1:5" ht="18.75">
      <c r="A33" s="74" t="s">
        <v>56</v>
      </c>
      <c r="B33" s="66"/>
      <c r="C33" s="66"/>
      <c r="D33" s="66"/>
      <c r="E33" s="66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12.140625" style="0" bestFit="1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8" t="s">
        <v>57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18" t="s">
        <v>14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19"/>
    </row>
    <row r="4" spans="1:13" ht="18.75">
      <c r="A4" s="123" t="s">
        <v>80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33" customHeight="1">
      <c r="A5" s="132" t="s">
        <v>22</v>
      </c>
      <c r="B5" s="66"/>
      <c r="C5" s="66"/>
      <c r="D5" s="66"/>
      <c r="E5" s="66"/>
      <c r="F5" s="131" t="s">
        <v>187</v>
      </c>
      <c r="G5" s="131" t="s">
        <v>180</v>
      </c>
      <c r="H5" s="131" t="s">
        <v>202</v>
      </c>
      <c r="I5" s="131" t="s">
        <v>201</v>
      </c>
      <c r="J5" s="131"/>
      <c r="K5" s="131"/>
      <c r="L5" s="131" t="s">
        <v>61</v>
      </c>
      <c r="M5" s="131"/>
    </row>
    <row r="6" spans="1:13" ht="36.75" customHeight="1">
      <c r="A6" s="132"/>
      <c r="B6" s="66"/>
      <c r="C6" s="66"/>
      <c r="D6" s="66"/>
      <c r="E6" s="66"/>
      <c r="F6" s="131"/>
      <c r="G6" s="131"/>
      <c r="H6" s="131"/>
      <c r="I6" s="131" t="s">
        <v>203</v>
      </c>
      <c r="J6" s="131" t="s">
        <v>58</v>
      </c>
      <c r="K6" s="131"/>
      <c r="L6" s="131" t="s">
        <v>197</v>
      </c>
      <c r="M6" s="131" t="s">
        <v>204</v>
      </c>
    </row>
    <row r="7" spans="1:13" ht="57" customHeight="1">
      <c r="A7" s="132"/>
      <c r="B7" s="66"/>
      <c r="C7" s="66"/>
      <c r="D7" s="66"/>
      <c r="E7" s="66"/>
      <c r="F7" s="131"/>
      <c r="G7" s="131"/>
      <c r="H7" s="131"/>
      <c r="I7" s="131"/>
      <c r="J7" s="66" t="s">
        <v>59</v>
      </c>
      <c r="K7" s="66" t="s">
        <v>60</v>
      </c>
      <c r="L7" s="131"/>
      <c r="M7" s="131"/>
    </row>
    <row r="8" spans="1:13" ht="112.5">
      <c r="A8" s="56" t="s">
        <v>62</v>
      </c>
      <c r="B8" s="66"/>
      <c r="C8" s="66"/>
      <c r="D8" s="66"/>
      <c r="E8" s="66"/>
      <c r="F8" s="85">
        <f>'таб 3 до пояс'!B7</f>
        <v>67302.3</v>
      </c>
      <c r="G8" s="85">
        <f>'таб 3 до пояс'!D7</f>
        <v>105627.4</v>
      </c>
      <c r="H8" s="85">
        <f>'таб 3 до пояс'!F7</f>
        <v>46883.7</v>
      </c>
      <c r="I8" s="85">
        <f>'[2]1.1. Фін результат_табл. 1'!$F$8</f>
        <v>141622.45</v>
      </c>
      <c r="J8" s="66"/>
      <c r="K8" s="66"/>
      <c r="L8" s="55">
        <f aca="true" t="shared" si="0" ref="L8:L13">I8/F8*100</f>
        <v>210.42735538012818</v>
      </c>
      <c r="M8" s="55">
        <f aca="true" t="shared" si="1" ref="M8:M13">I8/G8*100</f>
        <v>134.07737954356543</v>
      </c>
    </row>
    <row r="9" spans="1:13" ht="75">
      <c r="A9" s="56" t="s">
        <v>63</v>
      </c>
      <c r="B9" s="66"/>
      <c r="C9" s="66"/>
      <c r="D9" s="66"/>
      <c r="E9" s="66"/>
      <c r="F9" s="75">
        <f>'таб 3 до пояс'!B8</f>
        <v>414</v>
      </c>
      <c r="G9" s="66">
        <f>'таб 3 до пояс'!D8</f>
        <v>511.25</v>
      </c>
      <c r="H9" s="75">
        <f>'таб 3 до пояс'!F8</f>
        <v>446</v>
      </c>
      <c r="I9" s="66">
        <f>J9+K9</f>
        <v>572.25</v>
      </c>
      <c r="J9" s="66">
        <v>82</v>
      </c>
      <c r="K9" s="66">
        <v>490.25</v>
      </c>
      <c r="L9" s="55">
        <f t="shared" si="0"/>
        <v>138.22463768115944</v>
      </c>
      <c r="M9" s="55">
        <f t="shared" si="1"/>
        <v>111.93154034229829</v>
      </c>
    </row>
    <row r="10" spans="1:13" ht="75">
      <c r="A10" s="72" t="s">
        <v>64</v>
      </c>
      <c r="B10" s="73"/>
      <c r="C10" s="73"/>
      <c r="D10" s="73"/>
      <c r="E10" s="73"/>
      <c r="F10" s="85">
        <f aca="true" t="shared" si="2" ref="F10:K10">F11+F12</f>
        <v>25905.9</v>
      </c>
      <c r="G10" s="85">
        <f t="shared" si="2"/>
        <v>40356.9</v>
      </c>
      <c r="H10" s="85">
        <f t="shared" si="2"/>
        <v>20285.1</v>
      </c>
      <c r="I10" s="85">
        <f>I11+I12</f>
        <v>55708.4</v>
      </c>
      <c r="J10" s="85">
        <f t="shared" si="2"/>
        <v>9578.3</v>
      </c>
      <c r="K10" s="85">
        <f t="shared" si="2"/>
        <v>46130.100000000006</v>
      </c>
      <c r="L10" s="55">
        <f t="shared" si="0"/>
        <v>215.04136123431343</v>
      </c>
      <c r="M10" s="55">
        <f t="shared" si="1"/>
        <v>138.03934395357422</v>
      </c>
    </row>
    <row r="11" spans="1:13" ht="37.5">
      <c r="A11" s="72" t="s">
        <v>66</v>
      </c>
      <c r="B11" s="73"/>
      <c r="C11" s="73"/>
      <c r="D11" s="73"/>
      <c r="E11" s="73"/>
      <c r="F11" s="85">
        <v>14595.9</v>
      </c>
      <c r="G11" s="85">
        <v>23164.9</v>
      </c>
      <c r="H11" s="85">
        <v>10152.6</v>
      </c>
      <c r="I11" s="85">
        <f>J11+K11</f>
        <v>30710.100000000002</v>
      </c>
      <c r="J11" s="85">
        <v>7183.7</v>
      </c>
      <c r="K11" s="85">
        <v>23526.4</v>
      </c>
      <c r="L11" s="55">
        <f t="shared" si="0"/>
        <v>210.40223624442484</v>
      </c>
      <c r="M11" s="55">
        <f t="shared" si="1"/>
        <v>132.5716925175589</v>
      </c>
    </row>
    <row r="12" spans="1:13" ht="37.5">
      <c r="A12" s="72" t="s">
        <v>65</v>
      </c>
      <c r="B12" s="73"/>
      <c r="C12" s="73"/>
      <c r="D12" s="73"/>
      <c r="E12" s="73"/>
      <c r="F12" s="85">
        <v>11310</v>
      </c>
      <c r="G12" s="85">
        <v>17192</v>
      </c>
      <c r="H12" s="85">
        <v>10132.5</v>
      </c>
      <c r="I12" s="85">
        <f>J12+K12</f>
        <v>24998.3</v>
      </c>
      <c r="J12" s="85">
        <v>2394.6</v>
      </c>
      <c r="K12" s="85">
        <v>22603.7</v>
      </c>
      <c r="L12" s="55">
        <f t="shared" si="0"/>
        <v>221.0282935455349</v>
      </c>
      <c r="M12" s="55">
        <f t="shared" si="1"/>
        <v>145.4065844578874</v>
      </c>
    </row>
    <row r="13" spans="1:13" ht="75">
      <c r="A13" s="72" t="s">
        <v>67</v>
      </c>
      <c r="B13" s="66"/>
      <c r="C13" s="66"/>
      <c r="D13" s="66"/>
      <c r="E13" s="66"/>
      <c r="F13" s="116">
        <f>F10/F9/12*1000</f>
        <v>5214.553140096618</v>
      </c>
      <c r="G13" s="116">
        <f>G10/G9/12*1000</f>
        <v>6578.1418092909535</v>
      </c>
      <c r="H13" s="116">
        <f>H10/H9/6*1000</f>
        <v>7580.381165919282</v>
      </c>
      <c r="I13" s="116">
        <f>I10/I9/12*1000</f>
        <v>8112.47997670016</v>
      </c>
      <c r="J13" s="85">
        <f>J10/J9/12*1000</f>
        <v>9734.044715447153</v>
      </c>
      <c r="K13" s="85">
        <f>K10/K9/12*1000</f>
        <v>7841.254462009179</v>
      </c>
      <c r="L13" s="55">
        <f t="shared" si="0"/>
        <v>155.5738288353093</v>
      </c>
      <c r="M13" s="55">
        <f t="shared" si="1"/>
        <v>123.32479614899925</v>
      </c>
    </row>
    <row r="14" spans="1:13" ht="56.25">
      <c r="A14" s="72" t="s">
        <v>68</v>
      </c>
      <c r="B14" s="66"/>
      <c r="C14" s="66"/>
      <c r="D14" s="66"/>
      <c r="E14" s="66"/>
      <c r="F14" s="87">
        <v>0</v>
      </c>
      <c r="G14" s="87">
        <v>0</v>
      </c>
      <c r="H14" s="66"/>
      <c r="I14" s="87">
        <v>0</v>
      </c>
      <c r="J14" s="66"/>
      <c r="K14" s="66"/>
      <c r="L14" s="66"/>
      <c r="M14" s="66"/>
    </row>
    <row r="15" spans="1:13" ht="75">
      <c r="A15" s="72" t="s">
        <v>69</v>
      </c>
      <c r="B15" s="66"/>
      <c r="C15" s="66"/>
      <c r="D15" s="66"/>
      <c r="E15" s="66"/>
      <c r="F15" s="85">
        <f>F8/F9/12*1000</f>
        <v>13547.161835748793</v>
      </c>
      <c r="G15" s="85">
        <f>G8/G9/12*1000</f>
        <v>17217.18011409943</v>
      </c>
      <c r="H15" s="85">
        <f>H8/H9/12*1000</f>
        <v>8760.033632286995</v>
      </c>
      <c r="I15" s="85">
        <f>I8/I9/12*1000</f>
        <v>20623.627493810982</v>
      </c>
      <c r="J15" s="75"/>
      <c r="K15" s="75"/>
      <c r="L15" s="55">
        <f>I15/F15*100</f>
        <v>152.23578003909665</v>
      </c>
      <c r="M15" s="55">
        <f>I15/G15*100</f>
        <v>119.78516433664976</v>
      </c>
    </row>
    <row r="16" spans="1:13" ht="18.75">
      <c r="A16" s="5"/>
      <c r="B16" s="3"/>
      <c r="C16" s="3"/>
      <c r="D16" s="3"/>
      <c r="E16" s="3"/>
      <c r="F16" s="67"/>
      <c r="G16" s="67"/>
      <c r="H16" s="68"/>
      <c r="I16" s="67"/>
      <c r="J16" s="67"/>
      <c r="K16" s="67"/>
      <c r="L16" s="67"/>
      <c r="M16" s="67"/>
    </row>
    <row r="17" spans="1:13" ht="12.75">
      <c r="A17" s="6"/>
      <c r="B17" s="3"/>
      <c r="C17" s="3"/>
      <c r="D17" s="3"/>
      <c r="E17" s="3"/>
      <c r="F17" s="67"/>
      <c r="G17" s="67"/>
      <c r="H17" s="67"/>
      <c r="I17" s="67"/>
      <c r="J17" s="67"/>
      <c r="K17" s="67"/>
      <c r="L17" s="67"/>
      <c r="M17" s="67"/>
    </row>
    <row r="18" spans="1:13" ht="12.75">
      <c r="A18" s="7"/>
      <c r="B18" s="3"/>
      <c r="C18" s="3"/>
      <c r="D18" s="3"/>
      <c r="E18" s="3"/>
      <c r="F18" s="67"/>
      <c r="G18" s="67"/>
      <c r="H18" s="67"/>
      <c r="I18" s="67"/>
      <c r="J18" s="67"/>
      <c r="K18" s="67"/>
      <c r="L18" s="67"/>
      <c r="M18" s="67"/>
    </row>
    <row r="19" spans="1:13" ht="12.75">
      <c r="A19" s="7"/>
      <c r="B19" s="3"/>
      <c r="C19" s="3"/>
      <c r="D19" s="3"/>
      <c r="E19" s="3"/>
      <c r="F19" s="67"/>
      <c r="G19" s="67"/>
      <c r="H19" s="67"/>
      <c r="I19" s="67"/>
      <c r="J19" s="67"/>
      <c r="K19" s="67"/>
      <c r="L19" s="67"/>
      <c r="M19" s="67"/>
    </row>
    <row r="20" spans="1:13" ht="12.75">
      <c r="A20" s="3"/>
      <c r="B20" s="3"/>
      <c r="C20" s="3"/>
      <c r="D20" s="3"/>
      <c r="E20" s="3"/>
      <c r="F20" s="67"/>
      <c r="G20" s="67"/>
      <c r="H20" s="67"/>
      <c r="I20" s="67"/>
      <c r="J20" s="67"/>
      <c r="K20" s="67"/>
      <c r="L20" s="67"/>
      <c r="M20" s="67"/>
    </row>
    <row r="21" spans="6:13" ht="12.75">
      <c r="F21" s="88"/>
      <c r="G21" s="88"/>
      <c r="H21" s="88"/>
      <c r="I21" s="88"/>
      <c r="J21" s="88"/>
      <c r="K21" s="88"/>
      <c r="L21" s="88"/>
      <c r="M21" s="88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75" right="0.75" top="1" bottom="1" header="0.5" footer="0.5"/>
  <pageSetup fitToHeight="1" fitToWidth="1" horizontalDpi="600" verticalDpi="600" orientation="portrait" paperSize="9" scale="61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19.00390625" style="0" customWidth="1"/>
    <col min="2" max="2" width="0.13671875" style="0" hidden="1" customWidth="1"/>
    <col min="3" max="5" width="9.140625" style="0" hidden="1" customWidth="1"/>
    <col min="6" max="6" width="12.8515625" style="0" customWidth="1"/>
    <col min="7" max="7" width="14.140625" style="0" customWidth="1"/>
    <col min="8" max="8" width="12.421875" style="0" customWidth="1"/>
    <col min="9" max="9" width="12.8515625" style="0" customWidth="1"/>
    <col min="10" max="10" width="12.28125" style="0" customWidth="1"/>
    <col min="11" max="11" width="10.28125" style="0" customWidth="1"/>
    <col min="12" max="12" width="13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18" t="s">
        <v>70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14</v>
      </c>
      <c r="L2" s="20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135" t="s">
        <v>71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  <c r="M4" s="8"/>
    </row>
    <row r="5" spans="1:13" ht="24" customHeight="1">
      <c r="A5" s="124"/>
      <c r="B5" s="64"/>
      <c r="C5" s="64"/>
      <c r="D5" s="64"/>
      <c r="E5" s="64"/>
      <c r="F5" s="122" t="s">
        <v>208</v>
      </c>
      <c r="G5" s="122" t="s">
        <v>209</v>
      </c>
      <c r="H5" s="122" t="s">
        <v>210</v>
      </c>
      <c r="I5" s="122" t="s">
        <v>72</v>
      </c>
      <c r="J5" s="122"/>
      <c r="K5" s="122"/>
      <c r="L5" s="122"/>
      <c r="M5" s="8"/>
    </row>
    <row r="6" spans="1:13" ht="27.75" customHeight="1">
      <c r="A6" s="124"/>
      <c r="B6" s="64"/>
      <c r="C6" s="64"/>
      <c r="D6" s="64"/>
      <c r="E6" s="64"/>
      <c r="F6" s="122"/>
      <c r="G6" s="122"/>
      <c r="H6" s="122"/>
      <c r="I6" s="122" t="s">
        <v>0</v>
      </c>
      <c r="J6" s="122" t="s">
        <v>1</v>
      </c>
      <c r="K6" s="122" t="s">
        <v>2</v>
      </c>
      <c r="L6" s="122" t="s">
        <v>3</v>
      </c>
      <c r="M6" s="8"/>
    </row>
    <row r="7" spans="1:13" ht="48" customHeight="1">
      <c r="A7" s="124"/>
      <c r="B7" s="64"/>
      <c r="C7" s="64"/>
      <c r="D7" s="64"/>
      <c r="E7" s="64"/>
      <c r="F7" s="122"/>
      <c r="G7" s="122"/>
      <c r="H7" s="122"/>
      <c r="I7" s="122"/>
      <c r="J7" s="122"/>
      <c r="K7" s="122"/>
      <c r="L7" s="122"/>
      <c r="M7" s="8"/>
    </row>
    <row r="8" spans="1:13" ht="32.25" customHeight="1">
      <c r="A8" s="132" t="s">
        <v>74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8"/>
    </row>
    <row r="9" spans="1:13" ht="93.75">
      <c r="A9" s="56" t="s">
        <v>73</v>
      </c>
      <c r="B9" s="66"/>
      <c r="C9" s="66"/>
      <c r="D9" s="66"/>
      <c r="E9" s="66"/>
      <c r="F9" s="85">
        <f>F11</f>
        <v>46744.8</v>
      </c>
      <c r="G9" s="85">
        <f>G11</f>
        <v>30540</v>
      </c>
      <c r="H9" s="85">
        <f>I9+J9+K9+L9</f>
        <v>47909.3</v>
      </c>
      <c r="I9" s="85">
        <f>I11</f>
        <v>22480</v>
      </c>
      <c r="J9" s="85">
        <f>J11</f>
        <v>0</v>
      </c>
      <c r="K9" s="85">
        <f>K11</f>
        <v>340</v>
      </c>
      <c r="L9" s="85">
        <f>L11</f>
        <v>25089.3</v>
      </c>
      <c r="M9" s="8"/>
    </row>
    <row r="10" spans="1:13" ht="18.75">
      <c r="A10" s="131" t="s">
        <v>75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8"/>
    </row>
    <row r="11" spans="1:13" ht="93.75">
      <c r="A11" s="72" t="s">
        <v>76</v>
      </c>
      <c r="B11" s="66"/>
      <c r="C11" s="66"/>
      <c r="D11" s="66"/>
      <c r="E11" s="66"/>
      <c r="F11" s="85">
        <f>F12+F13+F14+F15</f>
        <v>46744.8</v>
      </c>
      <c r="G11" s="66">
        <f>G12+G13+G14+G15</f>
        <v>30540</v>
      </c>
      <c r="H11" s="85">
        <f aca="true" t="shared" si="0" ref="H11:H16">I11+J11+K11+L11</f>
        <v>47909.3</v>
      </c>
      <c r="I11" s="85">
        <f>I12+I13+I14+I15+I16</f>
        <v>22480</v>
      </c>
      <c r="J11" s="85">
        <f>J12+J13+J14+J15+J16</f>
        <v>0</v>
      </c>
      <c r="K11" s="85">
        <f>K12+K13+K14+K15+K16</f>
        <v>340</v>
      </c>
      <c r="L11" s="85">
        <f>L12+L13+L14+L15+L16</f>
        <v>25089.3</v>
      </c>
      <c r="M11" s="8"/>
    </row>
    <row r="12" spans="1:13" ht="18.75">
      <c r="A12" s="72" t="s">
        <v>174</v>
      </c>
      <c r="B12" s="66"/>
      <c r="C12" s="66"/>
      <c r="D12" s="66"/>
      <c r="E12" s="66"/>
      <c r="F12" s="85">
        <v>17209.4</v>
      </c>
      <c r="G12" s="66">
        <v>20000</v>
      </c>
      <c r="H12" s="85">
        <f t="shared" si="0"/>
        <v>47569.3</v>
      </c>
      <c r="I12" s="85">
        <v>22480</v>
      </c>
      <c r="J12" s="85"/>
      <c r="K12" s="85"/>
      <c r="L12" s="85">
        <v>25089.3</v>
      </c>
      <c r="M12" s="8"/>
    </row>
    <row r="13" spans="1:13" ht="18.75">
      <c r="A13" s="72" t="s">
        <v>175</v>
      </c>
      <c r="B13" s="66"/>
      <c r="C13" s="66"/>
      <c r="D13" s="66"/>
      <c r="E13" s="66"/>
      <c r="F13" s="85">
        <v>24936.5</v>
      </c>
      <c r="G13" s="66">
        <v>8440</v>
      </c>
      <c r="H13" s="85">
        <f t="shared" si="0"/>
        <v>0</v>
      </c>
      <c r="I13" s="85"/>
      <c r="J13" s="85"/>
      <c r="K13" s="85"/>
      <c r="L13" s="66"/>
      <c r="M13" s="8"/>
    </row>
    <row r="14" spans="1:13" ht="37.5">
      <c r="A14" s="118" t="s">
        <v>176</v>
      </c>
      <c r="B14" s="66"/>
      <c r="C14" s="66"/>
      <c r="D14" s="66"/>
      <c r="E14" s="66"/>
      <c r="F14" s="85">
        <v>1237</v>
      </c>
      <c r="G14" s="66"/>
      <c r="H14" s="85">
        <f t="shared" si="0"/>
        <v>0</v>
      </c>
      <c r="I14" s="85"/>
      <c r="J14" s="85"/>
      <c r="K14" s="85"/>
      <c r="L14" s="66"/>
      <c r="M14" s="8"/>
    </row>
    <row r="15" spans="1:13" ht="93.75">
      <c r="A15" s="72" t="s">
        <v>213</v>
      </c>
      <c r="B15" s="66"/>
      <c r="C15" s="66"/>
      <c r="D15" s="66"/>
      <c r="E15" s="66"/>
      <c r="F15" s="85">
        <v>3361.9</v>
      </c>
      <c r="G15" s="66">
        <v>2100</v>
      </c>
      <c r="H15" s="85">
        <f t="shared" si="0"/>
        <v>340</v>
      </c>
      <c r="I15" s="85"/>
      <c r="J15" s="85"/>
      <c r="K15" s="85">
        <v>340</v>
      </c>
      <c r="L15" s="66"/>
      <c r="M15" s="8"/>
    </row>
    <row r="16" spans="1:13" ht="75">
      <c r="A16" s="72" t="s">
        <v>186</v>
      </c>
      <c r="B16" s="66"/>
      <c r="C16" s="66"/>
      <c r="D16" s="66"/>
      <c r="E16" s="66"/>
      <c r="F16" s="66"/>
      <c r="G16" s="66"/>
      <c r="H16" s="85">
        <f t="shared" si="0"/>
        <v>0</v>
      </c>
      <c r="I16" s="66"/>
      <c r="J16" s="66"/>
      <c r="K16" s="66"/>
      <c r="L16" s="66"/>
      <c r="M16" s="8"/>
    </row>
    <row r="17" spans="1:13" ht="18.75">
      <c r="A17" s="118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8"/>
    </row>
    <row r="18" spans="1:13" ht="39" customHeight="1">
      <c r="A18" s="134" t="s">
        <v>178</v>
      </c>
      <c r="B18" s="134"/>
      <c r="C18" s="134"/>
      <c r="D18" s="134"/>
      <c r="E18" s="134"/>
      <c r="F18" s="134"/>
      <c r="G18" s="134"/>
      <c r="H18" s="60" t="s">
        <v>77</v>
      </c>
      <c r="I18" s="60"/>
      <c r="J18" s="60"/>
      <c r="K18" s="60" t="s">
        <v>177</v>
      </c>
      <c r="L18" s="60"/>
      <c r="M18" s="8"/>
    </row>
    <row r="19" spans="1:13" ht="18.75">
      <c r="A19" s="118"/>
      <c r="B19" s="60"/>
      <c r="C19" s="60"/>
      <c r="D19" s="60"/>
      <c r="E19" s="60"/>
      <c r="F19" s="60"/>
      <c r="G19" s="60"/>
      <c r="H19" s="133" t="s">
        <v>13</v>
      </c>
      <c r="I19" s="133"/>
      <c r="J19" s="60"/>
      <c r="K19" s="133" t="s">
        <v>12</v>
      </c>
      <c r="L19" s="133"/>
      <c r="M19" s="8"/>
    </row>
    <row r="20" spans="1:12" ht="12.75">
      <c r="A20" s="11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2.7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sheetProtection/>
  <mergeCells count="15">
    <mergeCell ref="G5:G7"/>
    <mergeCell ref="I5:L5"/>
    <mergeCell ref="J6:J7"/>
    <mergeCell ref="K6:K7"/>
    <mergeCell ref="L6:L7"/>
    <mergeCell ref="A8:L8"/>
    <mergeCell ref="A10:L10"/>
    <mergeCell ref="K19:L19"/>
    <mergeCell ref="H19:I19"/>
    <mergeCell ref="A18:G18"/>
    <mergeCell ref="A4:L4"/>
    <mergeCell ref="H5:H7"/>
    <mergeCell ref="I6:I7"/>
    <mergeCell ref="A5:A7"/>
    <mergeCell ref="F5:F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Андросова Наталія Борисівна</cp:lastModifiedBy>
  <cp:lastPrinted>2019-02-28T14:24:14Z</cp:lastPrinted>
  <dcterms:created xsi:type="dcterms:W3CDTF">1996-10-08T23:32:33Z</dcterms:created>
  <dcterms:modified xsi:type="dcterms:W3CDTF">2019-03-11T09:14:12Z</dcterms:modified>
  <cp:category/>
  <cp:version/>
  <cp:contentType/>
  <cp:contentStatus/>
</cp:coreProperties>
</file>