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definedNames>
    <definedName name="_xlnm.Print_Area" localSheetId="0">'додаток 1'!$A$1:$P$59</definedName>
  </definedNames>
  <calcPr fullCalcOnLoad="1"/>
</workbook>
</file>

<file path=xl/sharedStrings.xml><?xml version="1.0" encoding="utf-8"?>
<sst xmlns="http://schemas.openxmlformats.org/spreadsheetml/2006/main" count="106" uniqueCount="59">
  <si>
    <t xml:space="preserve">       Додаток 1</t>
  </si>
  <si>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</si>
  <si>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</si>
  <si>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</si>
  <si>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</si>
  <si>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</si>
  <si>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</si>
  <si>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</si>
  <si>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</si>
  <si>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</si>
  <si>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</si>
  <si>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</si>
  <si>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</si>
  <si>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</si>
  <si>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</si>
  <si>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</si>
  <si>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</si>
  <si>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</si>
  <si>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</si>
  <si>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</si>
  <si>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</si>
  <si>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</si>
  <si>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</si>
  <si>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</si>
  <si>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</si>
  <si>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</si>
  <si>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</si>
  <si>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</si>
  <si>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</si>
  <si>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</si>
  <si>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</si>
  <si>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</si>
  <si>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</si>
  <si>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</si>
  <si>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</si>
  <si>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</si>
  <si>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</si>
  <si>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</si>
  <si>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</si>
  <si>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</si>
  <si>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</si>
  <si>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</si>
  <si>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>Органи місцевого самоврядування</t>
  </si>
  <si>
    <t xml:space="preserve">КУ "Сумська міська клінічна стоматологічна поліклініка" 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</si>
  <si>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</si>
  <si>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</si>
  <si>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</si>
  <si>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</si>
  <si>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Дирекція "Котельня Північного промвузла ПАТ "Сумське НВО" </t>
  </si>
  <si>
    <t xml:space="preserve">КУ "Сумський міський клінічний пологовий будинок  Пресвятої Діви Марії"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</si>
  <si>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</si>
  <si>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В.о. начальника відділу </t>
  </si>
  <si>
    <t>КНП "Центр первинної медико-санітарної допомги №1"</t>
  </si>
  <si>
    <t>КНП "Центр первинної медико-санітарної допомги №2"</t>
  </si>
  <si>
    <t>2019 рік</t>
  </si>
  <si>
    <t>споживання теплової енергії по установах та закладах відділу охорони здоров'я Сумської міської ради на 2019 рік</t>
  </si>
  <si>
    <t xml:space="preserve"> КНП "Дитяча клінічна лікарня Святої Зінаїди" Сумської міської ради</t>
  </si>
  <si>
    <t>О.Ю. Чумаченко</t>
  </si>
  <si>
    <t>від 15.01.2019  № 45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</si>
</sst>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4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5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32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196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96" fontId="11" fillId="32" borderId="11" xfId="0" applyNumberFormat="1" applyFont="1" applyFill="1" applyBorder="1" applyAlignment="1">
      <alignment horizontal="center"/>
    </xf>
    <xf numFmtId="196" fontId="13" fillId="32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3" fillId="32" borderId="11" xfId="0" applyFont="1" applyFill="1" applyBorder="1" applyAlignment="1">
      <alignment horizontal="center" vertical="top" wrapText="1"/>
    </xf>
    <xf numFmtId="0" fontId="13" fillId="32" borderId="12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196" fontId="11" fillId="32" borderId="11" xfId="0" applyNumberFormat="1" applyFont="1" applyFill="1" applyBorder="1" applyAlignment="1">
      <alignment horizontal="center" vertical="center"/>
    </xf>
    <xf numFmtId="196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/>
    </xf>
    <xf numFmtId="0" fontId="13" fillId="32" borderId="10" xfId="0" applyFont="1" applyFill="1" applyBorder="1" applyAlignment="1">
      <alignment horizontal="center" vertical="top" wrapText="1"/>
    </xf>
    <xf numFmtId="196" fontId="0" fillId="0" borderId="0" xfId="0" applyNumberFormat="1" applyAlignment="1">
      <alignment/>
    </xf>
    <xf numFmtId="196" fontId="13" fillId="33" borderId="11" xfId="0" applyNumberFormat="1" applyFont="1" applyFill="1" applyBorder="1" applyAlignment="1">
      <alignment horizontal="center"/>
    </xf>
    <xf numFmtId="196" fontId="11" fillId="33" borderId="11" xfId="0" applyNumberFormat="1" applyFont="1" applyFill="1" applyBorder="1" applyAlignment="1">
      <alignment horizontal="center"/>
    </xf>
    <xf numFmtId="196" fontId="13" fillId="34" borderId="11" xfId="52" applyNumberFormat="1" applyFont="1" applyFill="1" applyBorder="1" applyAlignment="1">
      <alignment horizontal="left" vertical="center" wrapText="1"/>
      <protection/>
    </xf>
    <xf numFmtId="0" fontId="17" fillId="32" borderId="13" xfId="0" applyFont="1" applyFill="1" applyBorder="1" applyAlignment="1">
      <alignment horizontal="center" vertical="top" wrapText="1"/>
    </xf>
    <xf numFmtId="196" fontId="13" fillId="32" borderId="13" xfId="0" applyNumberFormat="1" applyFont="1" applyFill="1" applyBorder="1" applyAlignment="1">
      <alignment horizontal="center"/>
    </xf>
    <xf numFmtId="196" fontId="13" fillId="33" borderId="13" xfId="0" applyNumberFormat="1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 vertical="top" wrapText="1"/>
    </xf>
    <xf numFmtId="0" fontId="13" fillId="32" borderId="15" xfId="0" applyFont="1" applyFill="1" applyBorder="1" applyAlignment="1">
      <alignment horizontal="center" vertical="top" wrapText="1"/>
    </xf>
    <xf numFmtId="196" fontId="13" fillId="32" borderId="14" xfId="0" applyNumberFormat="1" applyFont="1" applyFill="1" applyBorder="1" applyAlignment="1">
      <alignment horizontal="center"/>
    </xf>
    <xf numFmtId="196" fontId="13" fillId="33" borderId="14" xfId="0" applyNumberFormat="1" applyFont="1" applyFill="1" applyBorder="1" applyAlignment="1">
      <alignment horizontal="center"/>
    </xf>
    <xf numFmtId="196" fontId="13" fillId="33" borderId="16" xfId="0" applyNumberFormat="1" applyFont="1" applyFill="1" applyBorder="1" applyAlignment="1">
      <alignment horizontal="center"/>
    </xf>
    <xf numFmtId="196" fontId="11" fillId="33" borderId="17" xfId="0" applyNumberFormat="1" applyFont="1" applyFill="1" applyBorder="1" applyAlignment="1">
      <alignment horizontal="center"/>
    </xf>
    <xf numFmtId="196" fontId="13" fillId="33" borderId="17" xfId="0" applyNumberFormat="1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 vertical="top" wrapText="1"/>
    </xf>
    <xf numFmtId="196" fontId="13" fillId="34" borderId="18" xfId="52" applyNumberFormat="1" applyFont="1" applyFill="1" applyBorder="1" applyAlignment="1">
      <alignment horizontal="left" vertical="center" wrapText="1"/>
      <protection/>
    </xf>
    <xf numFmtId="196" fontId="11" fillId="33" borderId="19" xfId="0" applyNumberFormat="1" applyFont="1" applyFill="1" applyBorder="1" applyAlignment="1">
      <alignment horizontal="center"/>
    </xf>
    <xf numFmtId="0" fontId="13" fillId="32" borderId="20" xfId="0" applyFont="1" applyFill="1" applyBorder="1" applyAlignment="1">
      <alignment horizontal="center"/>
    </xf>
    <xf numFmtId="0" fontId="13" fillId="32" borderId="21" xfId="0" applyFont="1" applyFill="1" applyBorder="1" applyAlignment="1">
      <alignment horizontal="center" vertical="top" wrapText="1"/>
    </xf>
    <xf numFmtId="0" fontId="13" fillId="32" borderId="21" xfId="0" applyFont="1" applyFill="1" applyBorder="1" applyAlignment="1">
      <alignment horizontal="center" textRotation="90"/>
    </xf>
    <xf numFmtId="0" fontId="13" fillId="32" borderId="22" xfId="0" applyFont="1" applyFill="1" applyBorder="1" applyAlignment="1">
      <alignment horizontal="center" vertical="top" wrapText="1"/>
    </xf>
    <xf numFmtId="1" fontId="18" fillId="34" borderId="11" xfId="52" applyNumberFormat="1" applyFont="1" applyFill="1" applyBorder="1" applyAlignment="1">
      <alignment horizontal="center" vertical="center" wrapText="1"/>
      <protection/>
    </xf>
    <xf numFmtId="196" fontId="19" fillId="33" borderId="17" xfId="0" applyNumberFormat="1" applyFont="1" applyFill="1" applyBorder="1" applyAlignment="1">
      <alignment/>
    </xf>
    <xf numFmtId="1" fontId="13" fillId="34" borderId="11" xfId="52" applyNumberFormat="1" applyFont="1" applyFill="1" applyBorder="1" applyAlignment="1">
      <alignment horizontal="center" vertical="center" wrapText="1"/>
      <protection/>
    </xf>
    <xf numFmtId="196" fontId="13" fillId="34" borderId="11" xfId="52" applyNumberFormat="1" applyFont="1" applyFill="1" applyBorder="1" applyAlignment="1">
      <alignment horizontal="center" vertical="center" wrapText="1"/>
      <protection/>
    </xf>
    <xf numFmtId="1" fontId="13" fillId="34" borderId="11" xfId="52" applyNumberFormat="1" applyFont="1" applyFill="1" applyBorder="1" applyAlignment="1">
      <alignment horizontal="right" vertical="center" wrapText="1"/>
      <protection/>
    </xf>
    <xf numFmtId="196" fontId="13" fillId="34" borderId="12" xfId="52" applyNumberFormat="1" applyFont="1" applyFill="1" applyBorder="1" applyAlignment="1">
      <alignment horizontal="center" vertical="center" wrapText="1"/>
      <protection/>
    </xf>
    <xf numFmtId="196" fontId="16" fillId="33" borderId="23" xfId="0" applyNumberFormat="1" applyFont="1" applyFill="1" applyBorder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1" fontId="13" fillId="34" borderId="18" xfId="52" applyNumberFormat="1" applyFont="1" applyFill="1" applyBorder="1" applyAlignment="1">
      <alignment horizontal="right" vertical="center" wrapText="1"/>
      <protection/>
    </xf>
    <xf numFmtId="196" fontId="13" fillId="33" borderId="19" xfId="0" applyNumberFormat="1" applyFont="1" applyFill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/>
    </xf>
    <xf numFmtId="0" fontId="13" fillId="32" borderId="24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 textRotation="90"/>
    </xf>
    <xf numFmtId="196" fontId="13" fillId="33" borderId="25" xfId="0" applyNumberFormat="1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top" wrapText="1"/>
    </xf>
    <xf numFmtId="1" fontId="13" fillId="34" borderId="11" xfId="52" applyNumberFormat="1" applyFont="1" applyFill="1" applyBorder="1" applyAlignment="1">
      <alignment horizontal="center" wrapText="1"/>
      <protection/>
    </xf>
    <xf numFmtId="0" fontId="11" fillId="32" borderId="26" xfId="0" applyFont="1" applyFill="1" applyBorder="1" applyAlignment="1">
      <alignment horizontal="center" vertical="top" wrapText="1"/>
    </xf>
    <xf numFmtId="1" fontId="13" fillId="34" borderId="12" xfId="52" applyNumberFormat="1" applyFont="1" applyFill="1" applyBorder="1" applyAlignment="1">
      <alignment horizontal="center" wrapText="1"/>
      <protection/>
    </xf>
    <xf numFmtId="196" fontId="11" fillId="33" borderId="12" xfId="0" applyNumberFormat="1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196" fontId="11" fillId="32" borderId="14" xfId="0" applyNumberFormat="1" applyFont="1" applyFill="1" applyBorder="1" applyAlignment="1">
      <alignment horizontal="center"/>
    </xf>
    <xf numFmtId="196" fontId="11" fillId="33" borderId="14" xfId="0" applyNumberFormat="1" applyFont="1" applyFill="1" applyBorder="1" applyAlignment="1">
      <alignment horizontal="center"/>
    </xf>
    <xf numFmtId="196" fontId="11" fillId="33" borderId="16" xfId="0" applyNumberFormat="1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196" fontId="11" fillId="32" borderId="18" xfId="0" applyNumberFormat="1" applyFont="1" applyFill="1" applyBorder="1" applyAlignment="1">
      <alignment horizontal="center"/>
    </xf>
    <xf numFmtId="196" fontId="11" fillId="33" borderId="18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196" fontId="16" fillId="0" borderId="14" xfId="0" applyNumberFormat="1" applyFont="1" applyBorder="1" applyAlignment="1">
      <alignment/>
    </xf>
    <xf numFmtId="1" fontId="18" fillId="34" borderId="11" xfId="0" applyNumberFormat="1" applyFont="1" applyFill="1" applyBorder="1" applyAlignment="1">
      <alignment horizontal="center" vertical="center"/>
    </xf>
    <xf numFmtId="196" fontId="18" fillId="34" borderId="11" xfId="0" applyNumberFormat="1" applyFont="1" applyFill="1" applyBorder="1" applyAlignment="1">
      <alignment horizontal="center" vertical="center"/>
    </xf>
    <xf numFmtId="0" fontId="13" fillId="34" borderId="12" xfId="52" applyFont="1" applyFill="1" applyBorder="1" applyAlignment="1">
      <alignment horizontal="center" vertical="center" wrapText="1"/>
      <protection/>
    </xf>
    <xf numFmtId="1" fontId="16" fillId="34" borderId="11" xfId="0" applyNumberFormat="1" applyFont="1" applyFill="1" applyBorder="1" applyAlignment="1">
      <alignment/>
    </xf>
    <xf numFmtId="1" fontId="13" fillId="34" borderId="18" xfId="0" applyNumberFormat="1" applyFont="1" applyFill="1" applyBorder="1" applyAlignment="1">
      <alignment horizontal="center"/>
    </xf>
    <xf numFmtId="196" fontId="13" fillId="34" borderId="18" xfId="0" applyNumberFormat="1" applyFont="1" applyFill="1" applyBorder="1" applyAlignment="1">
      <alignment horizontal="center" vertical="center"/>
    </xf>
    <xf numFmtId="175" fontId="13" fillId="32" borderId="14" xfId="0" applyNumberFormat="1" applyFont="1" applyFill="1" applyBorder="1" applyAlignment="1">
      <alignment horizontal="center" vertical="top" wrapText="1"/>
    </xf>
    <xf numFmtId="196" fontId="13" fillId="0" borderId="14" xfId="0" applyNumberFormat="1" applyFont="1" applyFill="1" applyBorder="1" applyAlignment="1">
      <alignment horizontal="center"/>
    </xf>
    <xf numFmtId="0" fontId="13" fillId="34" borderId="18" xfId="52" applyFont="1" applyFill="1" applyBorder="1" applyAlignment="1">
      <alignment horizontal="center" vertical="center" wrapText="1"/>
      <protection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196" fontId="18" fillId="34" borderId="11" xfId="52" applyNumberFormat="1" applyFont="1" applyFill="1" applyBorder="1" applyAlignment="1">
      <alignment horizontal="center" vertical="center" wrapText="1"/>
      <protection/>
    </xf>
    <xf numFmtId="2" fontId="13" fillId="34" borderId="18" xfId="0" applyNumberFormat="1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 vertical="top" wrapText="1"/>
    </xf>
    <xf numFmtId="0" fontId="14" fillId="32" borderId="31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 textRotation="90"/>
    </xf>
    <xf numFmtId="196" fontId="11" fillId="33" borderId="17" xfId="0" applyNumberFormat="1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textRotation="90"/>
    </xf>
    <xf numFmtId="196" fontId="11" fillId="33" borderId="23" xfId="0" applyNumberFormat="1" applyFont="1" applyFill="1" applyBorder="1" applyAlignment="1">
      <alignment horizontal="center"/>
    </xf>
    <xf numFmtId="196" fontId="16" fillId="33" borderId="16" xfId="0" applyNumberFormat="1" applyFont="1" applyFill="1" applyBorder="1" applyAlignment="1">
      <alignment/>
    </xf>
    <xf numFmtId="196" fontId="16" fillId="33" borderId="17" xfId="0" applyNumberFormat="1" applyFont="1" applyFill="1" applyBorder="1" applyAlignment="1">
      <alignment/>
    </xf>
    <xf numFmtId="2" fontId="13" fillId="33" borderId="16" xfId="0" applyNumberFormat="1" applyFont="1" applyFill="1" applyBorder="1" applyAlignment="1">
      <alignment horizontal="center"/>
    </xf>
    <xf numFmtId="2" fontId="11" fillId="33" borderId="16" xfId="0" applyNumberFormat="1" applyFont="1" applyFill="1" applyBorder="1" applyAlignment="1">
      <alignment horizontal="center"/>
    </xf>
    <xf numFmtId="2" fontId="11" fillId="33" borderId="19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196" fontId="14" fillId="33" borderId="0" xfId="0" applyNumberFormat="1" applyFont="1" applyFill="1" applyAlignment="1">
      <alignment/>
    </xf>
    <xf numFmtId="0" fontId="13" fillId="0" borderId="29" xfId="0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22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1" fontId="13" fillId="33" borderId="41" xfId="0" applyNumberFormat="1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1" fontId="13" fillId="33" borderId="42" xfId="0" applyNumberFormat="1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view="pageBreakPreview" zoomScale="85" zoomScaleNormal="75" zoomScaleSheetLayoutView="85" zoomScalePageLayoutView="0" workbookViewId="0" topLeftCell="B1">
      <selection activeCell="K4" sqref="K4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8.421875" style="0" customWidth="1"/>
    <col min="6" max="6" width="8.140625" style="0" customWidth="1"/>
    <col min="7" max="8" width="8.28125" style="0" customWidth="1"/>
    <col min="9" max="9" width="7.00390625" style="0" customWidth="1"/>
    <col min="10" max="10" width="8.00390625" style="0" customWidth="1"/>
    <col min="11" max="11" width="9.28125" style="0" customWidth="1"/>
    <col min="12" max="12" width="7.28125" style="0" customWidth="1"/>
    <col min="13" max="13" width="8.00390625" style="0" customWidth="1"/>
    <col min="14" max="15" width="10.00390625" style="0" customWidth="1"/>
    <col min="16" max="16" width="11.57421875" style="112" customWidth="1"/>
    <col min="18" max="18" width="9.8515625" style="0" bestFit="1" customWidth="1"/>
  </cols>
  <sheetData>
    <row r="1" spans="10:16" ht="18.75">
      <c r="J1" s="1"/>
      <c r="K1" s="2" t="s">
        <v>0</v>
      </c>
      <c r="L1" s="2"/>
      <c r="M1" s="2"/>
      <c r="N1" s="2"/>
      <c r="O1" s="2"/>
      <c r="P1" s="111"/>
    </row>
    <row r="2" spans="1:16" ht="20.25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1</v>
      </c>
      <c r="L2" s="7"/>
      <c r="M2" s="7"/>
      <c r="N2" s="7"/>
      <c r="O2" s="1"/>
      <c r="P2" s="111"/>
    </row>
    <row r="3" spans="1:16" ht="20.25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58</v>
      </c>
      <c r="L3" s="12"/>
      <c r="M3" s="12"/>
      <c r="N3" s="7"/>
      <c r="O3" s="9"/>
      <c r="P3" s="111"/>
    </row>
    <row r="4" spans="1:25" ht="20.25">
      <c r="A4" s="13"/>
      <c r="B4" s="14"/>
      <c r="C4" s="15"/>
      <c r="D4" s="16"/>
      <c r="E4" s="16"/>
      <c r="F4" s="16"/>
      <c r="G4" s="16" t="s">
        <v>2</v>
      </c>
      <c r="H4" s="1"/>
      <c r="I4" s="16"/>
      <c r="J4" s="16"/>
      <c r="K4" s="16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16" ht="18.75">
      <c r="A5" s="17"/>
      <c r="B5" s="144" t="s">
        <v>55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3</v>
      </c>
      <c r="P6" s="114"/>
    </row>
    <row r="7" spans="1:16" ht="53.25" thickBot="1">
      <c r="A7" s="73" t="s">
        <v>39</v>
      </c>
      <c r="B7" s="49" t="s">
        <v>4</v>
      </c>
      <c r="C7" s="49" t="s">
        <v>5</v>
      </c>
      <c r="D7" s="74" t="s">
        <v>6</v>
      </c>
      <c r="E7" s="74" t="s">
        <v>7</v>
      </c>
      <c r="F7" s="74" t="s">
        <v>8</v>
      </c>
      <c r="G7" s="74" t="s">
        <v>9</v>
      </c>
      <c r="H7" s="74" t="s">
        <v>10</v>
      </c>
      <c r="I7" s="74" t="s">
        <v>11</v>
      </c>
      <c r="J7" s="74" t="s">
        <v>12</v>
      </c>
      <c r="K7" s="74" t="s">
        <v>13</v>
      </c>
      <c r="L7" s="74" t="s">
        <v>14</v>
      </c>
      <c r="M7" s="74" t="s">
        <v>15</v>
      </c>
      <c r="N7" s="74" t="s">
        <v>16</v>
      </c>
      <c r="O7" s="74" t="s">
        <v>17</v>
      </c>
      <c r="P7" s="115" t="s">
        <v>54</v>
      </c>
    </row>
    <row r="8" spans="1:16" ht="31.5">
      <c r="A8" s="126" t="s">
        <v>18</v>
      </c>
      <c r="B8" s="48" t="s">
        <v>19</v>
      </c>
      <c r="C8" s="148"/>
      <c r="D8" s="50">
        <v>309</v>
      </c>
      <c r="E8" s="50">
        <v>286</v>
      </c>
      <c r="F8" s="50">
        <v>227</v>
      </c>
      <c r="G8" s="50">
        <v>138</v>
      </c>
      <c r="H8" s="50">
        <v>19</v>
      </c>
      <c r="I8" s="50">
        <v>7</v>
      </c>
      <c r="J8" s="51">
        <v>7</v>
      </c>
      <c r="K8" s="51">
        <v>7</v>
      </c>
      <c r="L8" s="51">
        <v>7</v>
      </c>
      <c r="M8" s="51">
        <f>M11</f>
        <v>88</v>
      </c>
      <c r="N8" s="51">
        <f>N11</f>
        <v>240</v>
      </c>
      <c r="O8" s="51">
        <f>O11</f>
        <v>285</v>
      </c>
      <c r="P8" s="52">
        <f>SUM(D8:O8)</f>
        <v>1620</v>
      </c>
    </row>
    <row r="9" spans="1:16" ht="15.75">
      <c r="A9" s="127"/>
      <c r="B9" s="31" t="s">
        <v>45</v>
      </c>
      <c r="C9" s="140"/>
      <c r="D9" s="29">
        <f>D12+D14</f>
        <v>302</v>
      </c>
      <c r="E9" s="29">
        <f aca="true" t="shared" si="0" ref="E9:O9">E12+E14</f>
        <v>252</v>
      </c>
      <c r="F9" s="29">
        <f t="shared" si="0"/>
        <v>217</v>
      </c>
      <c r="G9" s="29">
        <f t="shared" si="0"/>
        <v>111</v>
      </c>
      <c r="H9" s="29">
        <f t="shared" si="0"/>
        <v>15</v>
      </c>
      <c r="I9" s="29">
        <f t="shared" si="0"/>
        <v>6</v>
      </c>
      <c r="J9" s="29">
        <f t="shared" si="0"/>
        <v>6</v>
      </c>
      <c r="K9" s="29">
        <f t="shared" si="0"/>
        <v>6</v>
      </c>
      <c r="L9" s="29">
        <f t="shared" si="0"/>
        <v>6</v>
      </c>
      <c r="M9" s="29">
        <f t="shared" si="0"/>
        <v>88</v>
      </c>
      <c r="N9" s="29">
        <f t="shared" si="0"/>
        <v>233</v>
      </c>
      <c r="O9" s="29">
        <f t="shared" si="0"/>
        <v>266</v>
      </c>
      <c r="P9" s="53">
        <f>SUM(D9:O9)</f>
        <v>1508</v>
      </c>
    </row>
    <row r="10" spans="1:16" ht="15.75">
      <c r="A10" s="127"/>
      <c r="B10" s="31" t="s">
        <v>22</v>
      </c>
      <c r="C10" s="140"/>
      <c r="D10" s="29">
        <f>D13</f>
        <v>0.2</v>
      </c>
      <c r="E10" s="29">
        <f aca="true" t="shared" si="1" ref="E10:O10">E13</f>
        <v>0.3</v>
      </c>
      <c r="F10" s="29">
        <f t="shared" si="1"/>
        <v>0.3</v>
      </c>
      <c r="G10" s="29">
        <f t="shared" si="1"/>
        <v>0.3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0.3</v>
      </c>
      <c r="N10" s="29">
        <f t="shared" si="1"/>
        <v>0.3</v>
      </c>
      <c r="O10" s="29">
        <f t="shared" si="1"/>
        <v>0.3</v>
      </c>
      <c r="P10" s="54">
        <f aca="true" t="shared" si="2" ref="P10:P21">SUM(D10:O10)</f>
        <v>2</v>
      </c>
    </row>
    <row r="11" spans="1:16" ht="15.75">
      <c r="A11" s="127"/>
      <c r="B11" s="31"/>
      <c r="C11" s="140" t="s">
        <v>25</v>
      </c>
      <c r="D11" s="29"/>
      <c r="E11" s="29"/>
      <c r="F11" s="29"/>
      <c r="G11" s="29"/>
      <c r="H11" s="29"/>
      <c r="I11" s="29"/>
      <c r="J11" s="42"/>
      <c r="K11" s="42"/>
      <c r="L11" s="42"/>
      <c r="M11" s="42">
        <v>88</v>
      </c>
      <c r="N11" s="42">
        <v>240</v>
      </c>
      <c r="O11" s="42">
        <v>285</v>
      </c>
      <c r="P11" s="54">
        <f>SUM(M11:O11)</f>
        <v>613</v>
      </c>
    </row>
    <row r="12" spans="1:16" ht="15.75">
      <c r="A12" s="127"/>
      <c r="B12" s="31" t="s">
        <v>45</v>
      </c>
      <c r="C12" s="140"/>
      <c r="D12" s="44">
        <v>299</v>
      </c>
      <c r="E12" s="44">
        <v>249</v>
      </c>
      <c r="F12" s="44">
        <v>214</v>
      </c>
      <c r="G12" s="44">
        <v>110</v>
      </c>
      <c r="H12" s="44">
        <v>15</v>
      </c>
      <c r="I12" s="44">
        <v>6</v>
      </c>
      <c r="J12" s="44">
        <v>6</v>
      </c>
      <c r="K12" s="44">
        <v>6</v>
      </c>
      <c r="L12" s="44">
        <v>6</v>
      </c>
      <c r="M12" s="44">
        <v>87</v>
      </c>
      <c r="N12" s="44">
        <v>230</v>
      </c>
      <c r="O12" s="44">
        <v>262</v>
      </c>
      <c r="P12" s="53">
        <f>SUM(D12:O12)</f>
        <v>1490</v>
      </c>
    </row>
    <row r="13" spans="1:16" ht="15.75">
      <c r="A13" s="127"/>
      <c r="B13" s="31" t="s">
        <v>22</v>
      </c>
      <c r="C13" s="140"/>
      <c r="D13" s="44">
        <v>0.2</v>
      </c>
      <c r="E13" s="44">
        <v>0.3</v>
      </c>
      <c r="F13" s="44">
        <v>0.3</v>
      </c>
      <c r="G13" s="44">
        <v>0.3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0.3</v>
      </c>
      <c r="N13" s="44">
        <v>0.3</v>
      </c>
      <c r="O13" s="44">
        <v>0.3</v>
      </c>
      <c r="P13" s="54">
        <f>P10</f>
        <v>2</v>
      </c>
    </row>
    <row r="14" spans="1:16" ht="33" customHeight="1" thickBot="1">
      <c r="A14" s="128"/>
      <c r="B14" s="55" t="s">
        <v>45</v>
      </c>
      <c r="C14" s="55" t="s">
        <v>48</v>
      </c>
      <c r="D14" s="56">
        <v>3</v>
      </c>
      <c r="E14" s="56">
        <v>3</v>
      </c>
      <c r="F14" s="56">
        <v>3</v>
      </c>
      <c r="G14" s="56">
        <v>1</v>
      </c>
      <c r="H14" s="56"/>
      <c r="I14" s="56"/>
      <c r="J14" s="56"/>
      <c r="K14" s="56"/>
      <c r="L14" s="56"/>
      <c r="M14" s="56">
        <v>1</v>
      </c>
      <c r="N14" s="56">
        <v>3</v>
      </c>
      <c r="O14" s="56">
        <v>4</v>
      </c>
      <c r="P14" s="57">
        <f>SUM(D14:O14)</f>
        <v>18</v>
      </c>
    </row>
    <row r="15" spans="1:16" ht="34.5" customHeight="1">
      <c r="A15" s="130" t="s">
        <v>20</v>
      </c>
      <c r="B15" s="45" t="s">
        <v>21</v>
      </c>
      <c r="C15" s="138" t="s">
        <v>48</v>
      </c>
      <c r="D15" s="46">
        <v>196</v>
      </c>
      <c r="E15" s="46">
        <v>243</v>
      </c>
      <c r="F15" s="46">
        <v>214</v>
      </c>
      <c r="G15" s="46">
        <v>154</v>
      </c>
      <c r="H15" s="46">
        <v>1</v>
      </c>
      <c r="I15" s="46">
        <v>1</v>
      </c>
      <c r="J15" s="47"/>
      <c r="K15" s="47"/>
      <c r="L15" s="47"/>
      <c r="M15" s="47">
        <v>79</v>
      </c>
      <c r="N15" s="47">
        <v>238</v>
      </c>
      <c r="O15" s="47">
        <v>239</v>
      </c>
      <c r="P15" s="75">
        <f t="shared" si="2"/>
        <v>1365</v>
      </c>
    </row>
    <row r="16" spans="1:16" ht="15.75">
      <c r="A16" s="130"/>
      <c r="B16" s="31" t="s">
        <v>45</v>
      </c>
      <c r="C16" s="138"/>
      <c r="D16" s="65">
        <v>193</v>
      </c>
      <c r="E16" s="65">
        <v>233</v>
      </c>
      <c r="F16" s="65">
        <v>210</v>
      </c>
      <c r="G16" s="65">
        <v>151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65</v>
      </c>
      <c r="N16" s="65">
        <v>198</v>
      </c>
      <c r="O16" s="65">
        <v>215</v>
      </c>
      <c r="P16" s="63">
        <f t="shared" si="2"/>
        <v>1265</v>
      </c>
    </row>
    <row r="17" spans="1:16" ht="16.5" thickBot="1">
      <c r="A17" s="130"/>
      <c r="B17" s="32" t="s">
        <v>22</v>
      </c>
      <c r="C17" s="138"/>
      <c r="D17" s="67">
        <v>18</v>
      </c>
      <c r="E17" s="67">
        <v>16</v>
      </c>
      <c r="F17" s="67">
        <v>11</v>
      </c>
      <c r="G17" s="67">
        <v>7</v>
      </c>
      <c r="H17" s="67"/>
      <c r="I17" s="67"/>
      <c r="J17" s="67"/>
      <c r="K17" s="67"/>
      <c r="L17" s="67"/>
      <c r="M17" s="67">
        <v>8</v>
      </c>
      <c r="N17" s="67">
        <v>17</v>
      </c>
      <c r="O17" s="67">
        <v>18</v>
      </c>
      <c r="P17" s="68">
        <f t="shared" si="2"/>
        <v>95</v>
      </c>
    </row>
    <row r="18" spans="1:16" ht="31.5">
      <c r="A18" s="129" t="s">
        <v>23</v>
      </c>
      <c r="B18" s="48" t="s">
        <v>24</v>
      </c>
      <c r="C18" s="137" t="s">
        <v>25</v>
      </c>
      <c r="D18" s="50">
        <v>577</v>
      </c>
      <c r="E18" s="50">
        <v>520</v>
      </c>
      <c r="F18" s="50">
        <v>354</v>
      </c>
      <c r="G18" s="50">
        <v>268</v>
      </c>
      <c r="H18" s="50">
        <v>121</v>
      </c>
      <c r="I18" s="50">
        <v>25</v>
      </c>
      <c r="J18" s="51">
        <v>4</v>
      </c>
      <c r="K18" s="51">
        <v>4</v>
      </c>
      <c r="L18" s="51">
        <v>4</v>
      </c>
      <c r="M18" s="51">
        <v>250</v>
      </c>
      <c r="N18" s="51">
        <v>522</v>
      </c>
      <c r="O18" s="51">
        <v>570</v>
      </c>
      <c r="P18" s="52">
        <f>SUM(D18:O18)</f>
        <v>3219</v>
      </c>
    </row>
    <row r="19" spans="1:16" ht="15.75">
      <c r="A19" s="130"/>
      <c r="B19" s="31" t="s">
        <v>45</v>
      </c>
      <c r="C19" s="138"/>
      <c r="D19" s="66">
        <v>533</v>
      </c>
      <c r="E19" s="66">
        <v>478</v>
      </c>
      <c r="F19" s="66">
        <v>328</v>
      </c>
      <c r="G19" s="66">
        <v>247</v>
      </c>
      <c r="H19" s="66">
        <v>111</v>
      </c>
      <c r="I19" s="66">
        <v>23</v>
      </c>
      <c r="J19" s="66">
        <v>4</v>
      </c>
      <c r="K19" s="66">
        <v>4</v>
      </c>
      <c r="L19" s="66">
        <v>4</v>
      </c>
      <c r="M19" s="66">
        <v>171</v>
      </c>
      <c r="N19" s="66">
        <v>357</v>
      </c>
      <c r="O19" s="66">
        <v>400</v>
      </c>
      <c r="P19" s="72">
        <f t="shared" si="2"/>
        <v>2660</v>
      </c>
    </row>
    <row r="20" spans="1:16" ht="16.5" thickBot="1">
      <c r="A20" s="131"/>
      <c r="B20" s="55" t="s">
        <v>22</v>
      </c>
      <c r="C20" s="139"/>
      <c r="D20" s="70">
        <v>1</v>
      </c>
      <c r="E20" s="70">
        <v>2</v>
      </c>
      <c r="F20" s="70">
        <v>1</v>
      </c>
      <c r="G20" s="70">
        <v>2</v>
      </c>
      <c r="H20" s="70">
        <v>2</v>
      </c>
      <c r="I20" s="70">
        <v>0</v>
      </c>
      <c r="J20" s="70">
        <v>0</v>
      </c>
      <c r="K20" s="70">
        <v>0</v>
      </c>
      <c r="L20" s="70">
        <v>0</v>
      </c>
      <c r="M20" s="70">
        <v>1</v>
      </c>
      <c r="N20" s="70">
        <v>2</v>
      </c>
      <c r="O20" s="70">
        <v>2</v>
      </c>
      <c r="P20" s="71">
        <f t="shared" si="2"/>
        <v>13</v>
      </c>
    </row>
    <row r="21" spans="1:18" ht="47.25">
      <c r="A21" s="132" t="s">
        <v>27</v>
      </c>
      <c r="B21" s="69" t="s">
        <v>56</v>
      </c>
      <c r="C21" s="34" t="s">
        <v>26</v>
      </c>
      <c r="D21" s="46">
        <f>445+25.2</f>
        <v>470.2</v>
      </c>
      <c r="E21" s="46">
        <f>445+26.4</f>
        <v>471.4</v>
      </c>
      <c r="F21" s="46">
        <f>415+25.5</f>
        <v>440.5</v>
      </c>
      <c r="G21" s="46">
        <f>287+18.3</f>
        <v>305.3</v>
      </c>
      <c r="H21" s="46">
        <v>46</v>
      </c>
      <c r="I21" s="46">
        <v>10</v>
      </c>
      <c r="J21" s="47">
        <v>15</v>
      </c>
      <c r="K21" s="47">
        <v>10</v>
      </c>
      <c r="L21" s="47">
        <v>20</v>
      </c>
      <c r="M21" s="47">
        <f>130+5.2</f>
        <v>135.2</v>
      </c>
      <c r="N21" s="47">
        <f>427+23.9</f>
        <v>450.9</v>
      </c>
      <c r="O21" s="47">
        <f>520+25.5</f>
        <v>545.5</v>
      </c>
      <c r="P21" s="47">
        <f t="shared" si="2"/>
        <v>2920</v>
      </c>
      <c r="Q21">
        <v>2770</v>
      </c>
      <c r="R21" s="41">
        <f>P21-Q21</f>
        <v>150</v>
      </c>
    </row>
    <row r="22" spans="1:18" ht="15.75">
      <c r="A22" s="133"/>
      <c r="B22" s="31" t="s">
        <v>45</v>
      </c>
      <c r="C22" s="31"/>
      <c r="D22" s="29">
        <f>D23+D24</f>
        <v>456.2</v>
      </c>
      <c r="E22" s="29">
        <f aca="true" t="shared" si="3" ref="E22:P22">E23+E24</f>
        <v>469.4</v>
      </c>
      <c r="F22" s="29">
        <f t="shared" si="3"/>
        <v>437.5</v>
      </c>
      <c r="G22" s="29">
        <f t="shared" si="3"/>
        <v>300.3</v>
      </c>
      <c r="H22" s="29">
        <f t="shared" si="3"/>
        <v>46</v>
      </c>
      <c r="I22" s="29">
        <f t="shared" si="3"/>
        <v>9</v>
      </c>
      <c r="J22" s="42">
        <f t="shared" si="3"/>
        <v>13</v>
      </c>
      <c r="K22" s="42">
        <f t="shared" si="3"/>
        <v>10</v>
      </c>
      <c r="L22" s="42">
        <f t="shared" si="3"/>
        <v>19</v>
      </c>
      <c r="M22" s="42">
        <f t="shared" si="3"/>
        <v>127.2</v>
      </c>
      <c r="N22" s="42">
        <f t="shared" si="3"/>
        <v>444.9</v>
      </c>
      <c r="O22" s="42">
        <f t="shared" si="3"/>
        <v>537.5</v>
      </c>
      <c r="P22" s="42">
        <f t="shared" si="3"/>
        <v>2870</v>
      </c>
      <c r="Q22">
        <v>2720</v>
      </c>
      <c r="R22" s="41">
        <f>P22-Q22</f>
        <v>150</v>
      </c>
    </row>
    <row r="23" spans="1:18" ht="15.75">
      <c r="A23" s="133"/>
      <c r="B23" s="33"/>
      <c r="C23" s="31" t="s">
        <v>25</v>
      </c>
      <c r="D23" s="77">
        <f>376+25.2</f>
        <v>401.2</v>
      </c>
      <c r="E23" s="77">
        <f>385+26.4</f>
        <v>411.4</v>
      </c>
      <c r="F23" s="77">
        <f>358+25.5</f>
        <v>383.5</v>
      </c>
      <c r="G23" s="77">
        <f>254+18.3</f>
        <v>272.3</v>
      </c>
      <c r="H23" s="77">
        <v>41</v>
      </c>
      <c r="I23" s="77">
        <v>9</v>
      </c>
      <c r="J23" s="77">
        <v>13</v>
      </c>
      <c r="K23" s="77">
        <v>10</v>
      </c>
      <c r="L23" s="77">
        <v>14</v>
      </c>
      <c r="M23" s="77">
        <f>104+5.2</f>
        <v>109.2</v>
      </c>
      <c r="N23" s="77">
        <f>356+23.9</f>
        <v>379.9</v>
      </c>
      <c r="O23" s="77">
        <f>440+25.5</f>
        <v>465.5</v>
      </c>
      <c r="P23" s="43">
        <f>SUM(D23:O23)</f>
        <v>2510</v>
      </c>
      <c r="Q23">
        <v>2360</v>
      </c>
      <c r="R23" s="41">
        <f>P23-Q23</f>
        <v>150</v>
      </c>
    </row>
    <row r="24" spans="1:16" ht="32.25" customHeight="1" thickBot="1">
      <c r="A24" s="133"/>
      <c r="B24" s="40"/>
      <c r="C24" s="32" t="s">
        <v>48</v>
      </c>
      <c r="D24" s="79">
        <v>55</v>
      </c>
      <c r="E24" s="79">
        <v>58</v>
      </c>
      <c r="F24" s="79">
        <v>54</v>
      </c>
      <c r="G24" s="79">
        <v>28</v>
      </c>
      <c r="H24" s="79">
        <v>5</v>
      </c>
      <c r="I24" s="79">
        <v>0</v>
      </c>
      <c r="J24" s="79">
        <v>0</v>
      </c>
      <c r="K24" s="79">
        <v>0</v>
      </c>
      <c r="L24" s="79">
        <v>5</v>
      </c>
      <c r="M24" s="79">
        <v>18</v>
      </c>
      <c r="N24" s="79">
        <v>65</v>
      </c>
      <c r="O24" s="79">
        <v>72</v>
      </c>
      <c r="P24" s="80">
        <f>SUM(D24:O24)</f>
        <v>360</v>
      </c>
    </row>
    <row r="25" spans="1:16" ht="15.75">
      <c r="A25" s="134"/>
      <c r="B25" s="81" t="s">
        <v>28</v>
      </c>
      <c r="C25" s="82" t="s">
        <v>26</v>
      </c>
      <c r="D25" s="83">
        <f aca="true" t="shared" si="4" ref="D25:P25">D8+D15+D18+D21</f>
        <v>1552.2</v>
      </c>
      <c r="E25" s="83">
        <f t="shared" si="4"/>
        <v>1520.4</v>
      </c>
      <c r="F25" s="83">
        <f t="shared" si="4"/>
        <v>1235.5</v>
      </c>
      <c r="G25" s="83">
        <f t="shared" si="4"/>
        <v>865.3</v>
      </c>
      <c r="H25" s="83">
        <f t="shared" si="4"/>
        <v>187</v>
      </c>
      <c r="I25" s="83">
        <f t="shared" si="4"/>
        <v>43</v>
      </c>
      <c r="J25" s="84">
        <f t="shared" si="4"/>
        <v>26</v>
      </c>
      <c r="K25" s="84">
        <f t="shared" si="4"/>
        <v>21</v>
      </c>
      <c r="L25" s="84">
        <f t="shared" si="4"/>
        <v>31</v>
      </c>
      <c r="M25" s="84">
        <f t="shared" si="4"/>
        <v>552.2</v>
      </c>
      <c r="N25" s="84">
        <f t="shared" si="4"/>
        <v>1450.9</v>
      </c>
      <c r="O25" s="84">
        <f t="shared" si="4"/>
        <v>1639.5</v>
      </c>
      <c r="P25" s="85">
        <f t="shared" si="4"/>
        <v>9124</v>
      </c>
    </row>
    <row r="26" spans="1:16" ht="15.75">
      <c r="A26" s="135"/>
      <c r="B26" s="78" t="s">
        <v>47</v>
      </c>
      <c r="C26" s="35"/>
      <c r="D26" s="28">
        <f>D27+D28</f>
        <v>1484.2</v>
      </c>
      <c r="E26" s="28">
        <f aca="true" t="shared" si="5" ref="E26:P26">E27+E28</f>
        <v>1432.4</v>
      </c>
      <c r="F26" s="28">
        <f t="shared" si="5"/>
        <v>1192.5</v>
      </c>
      <c r="G26" s="28">
        <f t="shared" si="5"/>
        <v>809.3</v>
      </c>
      <c r="H26" s="28">
        <f t="shared" si="5"/>
        <v>172</v>
      </c>
      <c r="I26" s="28">
        <f t="shared" si="5"/>
        <v>38</v>
      </c>
      <c r="J26" s="43">
        <f t="shared" si="5"/>
        <v>23</v>
      </c>
      <c r="K26" s="43">
        <f t="shared" si="5"/>
        <v>20</v>
      </c>
      <c r="L26" s="43">
        <f t="shared" si="5"/>
        <v>29</v>
      </c>
      <c r="M26" s="43">
        <f t="shared" si="5"/>
        <v>451.2</v>
      </c>
      <c r="N26" s="43">
        <f t="shared" si="5"/>
        <v>1232.9</v>
      </c>
      <c r="O26" s="43">
        <f t="shared" si="5"/>
        <v>1418.5</v>
      </c>
      <c r="P26" s="53">
        <f t="shared" si="5"/>
        <v>8303</v>
      </c>
    </row>
    <row r="27" spans="1:16" ht="21" customHeight="1">
      <c r="A27" s="135"/>
      <c r="B27" s="78"/>
      <c r="C27" s="35" t="s">
        <v>25</v>
      </c>
      <c r="D27" s="28">
        <f>D12+D19+D23</f>
        <v>1233.2</v>
      </c>
      <c r="E27" s="28">
        <f aca="true" t="shared" si="6" ref="E27:O27">E12+E19+E23</f>
        <v>1138.4</v>
      </c>
      <c r="F27" s="28">
        <f t="shared" si="6"/>
        <v>925.5</v>
      </c>
      <c r="G27" s="28">
        <f t="shared" si="6"/>
        <v>629.3</v>
      </c>
      <c r="H27" s="28">
        <f t="shared" si="6"/>
        <v>167</v>
      </c>
      <c r="I27" s="28">
        <f t="shared" si="6"/>
        <v>38</v>
      </c>
      <c r="J27" s="28">
        <f t="shared" si="6"/>
        <v>23</v>
      </c>
      <c r="K27" s="28">
        <f t="shared" si="6"/>
        <v>20</v>
      </c>
      <c r="L27" s="28">
        <f t="shared" si="6"/>
        <v>24</v>
      </c>
      <c r="M27" s="28">
        <f t="shared" si="6"/>
        <v>367.2</v>
      </c>
      <c r="N27" s="28">
        <f t="shared" si="6"/>
        <v>966.9</v>
      </c>
      <c r="O27" s="28">
        <f t="shared" si="6"/>
        <v>1127.5</v>
      </c>
      <c r="P27" s="53">
        <f>P12+P19+P23</f>
        <v>6660</v>
      </c>
    </row>
    <row r="28" spans="1:16" ht="36" customHeight="1">
      <c r="A28" s="135"/>
      <c r="B28" s="78"/>
      <c r="C28" s="35" t="s">
        <v>48</v>
      </c>
      <c r="D28" s="37">
        <f>D16+D24+D14</f>
        <v>251</v>
      </c>
      <c r="E28" s="37">
        <f aca="true" t="shared" si="7" ref="E28:P28">E16+E24+E14</f>
        <v>294</v>
      </c>
      <c r="F28" s="37">
        <f t="shared" si="7"/>
        <v>267</v>
      </c>
      <c r="G28" s="37">
        <f t="shared" si="7"/>
        <v>180</v>
      </c>
      <c r="H28" s="37">
        <f t="shared" si="7"/>
        <v>5</v>
      </c>
      <c r="I28" s="37">
        <f t="shared" si="7"/>
        <v>0</v>
      </c>
      <c r="J28" s="37">
        <f t="shared" si="7"/>
        <v>0</v>
      </c>
      <c r="K28" s="37">
        <f t="shared" si="7"/>
        <v>0</v>
      </c>
      <c r="L28" s="37">
        <f t="shared" si="7"/>
        <v>5</v>
      </c>
      <c r="M28" s="37">
        <f t="shared" si="7"/>
        <v>84</v>
      </c>
      <c r="N28" s="37">
        <f t="shared" si="7"/>
        <v>266</v>
      </c>
      <c r="O28" s="37">
        <f t="shared" si="7"/>
        <v>291</v>
      </c>
      <c r="P28" s="116">
        <f t="shared" si="7"/>
        <v>1643</v>
      </c>
    </row>
    <row r="29" spans="1:16" ht="16.5" thickBot="1">
      <c r="A29" s="136"/>
      <c r="B29" s="86" t="s">
        <v>36</v>
      </c>
      <c r="C29" s="87"/>
      <c r="D29" s="88">
        <f>D10+D17+D20</f>
        <v>19.2</v>
      </c>
      <c r="E29" s="88">
        <f aca="true" t="shared" si="8" ref="E29:P29">E10+E17+E20</f>
        <v>18.3</v>
      </c>
      <c r="F29" s="88">
        <f t="shared" si="8"/>
        <v>12.3</v>
      </c>
      <c r="G29" s="88">
        <f t="shared" si="8"/>
        <v>9.3</v>
      </c>
      <c r="H29" s="88">
        <f t="shared" si="8"/>
        <v>2</v>
      </c>
      <c r="I29" s="88">
        <f t="shared" si="8"/>
        <v>0</v>
      </c>
      <c r="J29" s="89">
        <f t="shared" si="8"/>
        <v>0</v>
      </c>
      <c r="K29" s="89">
        <f t="shared" si="8"/>
        <v>0</v>
      </c>
      <c r="L29" s="89">
        <f t="shared" si="8"/>
        <v>0</v>
      </c>
      <c r="M29" s="89">
        <f t="shared" si="8"/>
        <v>9.3</v>
      </c>
      <c r="N29" s="89">
        <f t="shared" si="8"/>
        <v>19.3</v>
      </c>
      <c r="O29" s="89">
        <f t="shared" si="8"/>
        <v>20.3</v>
      </c>
      <c r="P29" s="57">
        <f t="shared" si="8"/>
        <v>110</v>
      </c>
    </row>
    <row r="30" spans="1:16" ht="31.5" customHeight="1" thickBot="1">
      <c r="A30" s="24"/>
      <c r="B30" s="36"/>
      <c r="C30" s="36"/>
      <c r="D30" s="90"/>
      <c r="E30" s="90"/>
      <c r="F30" s="90"/>
      <c r="G30" s="90"/>
      <c r="H30" s="90"/>
      <c r="I30" s="90"/>
      <c r="J30" s="91"/>
      <c r="K30" s="91"/>
      <c r="L30" s="91"/>
      <c r="M30" s="145" t="s">
        <v>37</v>
      </c>
      <c r="N30" s="146"/>
      <c r="O30" s="146"/>
      <c r="P30" s="147"/>
    </row>
    <row r="31" spans="1:16" ht="53.25" thickBot="1">
      <c r="A31" s="58" t="s">
        <v>39</v>
      </c>
      <c r="B31" s="59" t="s">
        <v>4</v>
      </c>
      <c r="C31" s="59" t="s">
        <v>5</v>
      </c>
      <c r="D31" s="60" t="s">
        <v>6</v>
      </c>
      <c r="E31" s="60" t="s">
        <v>7</v>
      </c>
      <c r="F31" s="60" t="s">
        <v>8</v>
      </c>
      <c r="G31" s="60" t="s">
        <v>9</v>
      </c>
      <c r="H31" s="60" t="s">
        <v>10</v>
      </c>
      <c r="I31" s="60" t="s">
        <v>11</v>
      </c>
      <c r="J31" s="60" t="s">
        <v>12</v>
      </c>
      <c r="K31" s="60" t="s">
        <v>13</v>
      </c>
      <c r="L31" s="60" t="s">
        <v>14</v>
      </c>
      <c r="M31" s="60" t="s">
        <v>15</v>
      </c>
      <c r="N31" s="60" t="s">
        <v>16</v>
      </c>
      <c r="O31" s="60" t="s">
        <v>17</v>
      </c>
      <c r="P31" s="117" t="s">
        <v>54</v>
      </c>
    </row>
    <row r="32" spans="1:16" ht="46.5" customHeight="1">
      <c r="A32" s="129" t="s">
        <v>29</v>
      </c>
      <c r="B32" s="48" t="s">
        <v>49</v>
      </c>
      <c r="C32" s="76"/>
      <c r="D32" s="51">
        <v>290.3</v>
      </c>
      <c r="E32" s="51">
        <v>261.3</v>
      </c>
      <c r="F32" s="51">
        <v>247.3</v>
      </c>
      <c r="G32" s="51">
        <v>160.3</v>
      </c>
      <c r="H32" s="51">
        <v>33.3</v>
      </c>
      <c r="I32" s="51">
        <v>11.3</v>
      </c>
      <c r="J32" s="51">
        <v>11</v>
      </c>
      <c r="K32" s="51">
        <v>16</v>
      </c>
      <c r="L32" s="51">
        <v>30</v>
      </c>
      <c r="M32" s="51">
        <v>146.2</v>
      </c>
      <c r="N32" s="51">
        <v>218.3</v>
      </c>
      <c r="O32" s="51">
        <v>287.3</v>
      </c>
      <c r="P32" s="52">
        <f>SUM(D32:O32)</f>
        <v>1712.6</v>
      </c>
    </row>
    <row r="33" spans="1:16" ht="21" customHeight="1">
      <c r="A33" s="130"/>
      <c r="B33" s="31" t="s">
        <v>45</v>
      </c>
      <c r="C33" s="31"/>
      <c r="D33" s="42">
        <f>D34+D35</f>
        <v>255</v>
      </c>
      <c r="E33" s="42">
        <f aca="true" t="shared" si="9" ref="E33:O33">E34+E35</f>
        <v>249</v>
      </c>
      <c r="F33" s="42">
        <f t="shared" si="9"/>
        <v>243</v>
      </c>
      <c r="G33" s="42">
        <f t="shared" si="9"/>
        <v>138</v>
      </c>
      <c r="H33" s="42">
        <f t="shared" si="9"/>
        <v>33</v>
      </c>
      <c r="I33" s="42">
        <f t="shared" si="9"/>
        <v>11</v>
      </c>
      <c r="J33" s="42">
        <f t="shared" si="9"/>
        <v>11</v>
      </c>
      <c r="K33" s="42">
        <f t="shared" si="9"/>
        <v>16</v>
      </c>
      <c r="L33" s="42">
        <f t="shared" si="9"/>
        <v>30</v>
      </c>
      <c r="M33" s="42">
        <f t="shared" si="9"/>
        <v>142</v>
      </c>
      <c r="N33" s="42">
        <f t="shared" si="9"/>
        <v>211</v>
      </c>
      <c r="O33" s="42">
        <f t="shared" si="9"/>
        <v>264</v>
      </c>
      <c r="P33" s="54">
        <f>P34+P35</f>
        <v>1603</v>
      </c>
    </row>
    <row r="34" spans="1:16" ht="15.75">
      <c r="A34" s="130"/>
      <c r="B34" s="23"/>
      <c r="C34" s="31" t="s">
        <v>25</v>
      </c>
      <c r="D34" s="64">
        <v>238</v>
      </c>
      <c r="E34" s="64">
        <v>233</v>
      </c>
      <c r="F34" s="64">
        <v>228</v>
      </c>
      <c r="G34" s="64">
        <v>131</v>
      </c>
      <c r="H34" s="64">
        <v>33</v>
      </c>
      <c r="I34" s="64">
        <v>11</v>
      </c>
      <c r="J34" s="64">
        <v>11</v>
      </c>
      <c r="K34" s="64">
        <v>16</v>
      </c>
      <c r="L34" s="92">
        <v>30</v>
      </c>
      <c r="M34" s="92">
        <v>134</v>
      </c>
      <c r="N34" s="92">
        <v>195</v>
      </c>
      <c r="O34" s="92">
        <v>247</v>
      </c>
      <c r="P34" s="118">
        <f>SUM(D34:O34)</f>
        <v>1507</v>
      </c>
    </row>
    <row r="35" spans="1:16" ht="31.5">
      <c r="A35" s="130"/>
      <c r="B35" s="23"/>
      <c r="C35" s="31" t="s">
        <v>48</v>
      </c>
      <c r="D35" s="64">
        <v>17</v>
      </c>
      <c r="E35" s="64">
        <v>16</v>
      </c>
      <c r="F35" s="64">
        <v>15</v>
      </c>
      <c r="G35" s="64">
        <v>7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8</v>
      </c>
      <c r="N35" s="64">
        <v>16</v>
      </c>
      <c r="O35" s="64">
        <v>17</v>
      </c>
      <c r="P35" s="118">
        <f>SUM(D35:O35)</f>
        <v>96</v>
      </c>
    </row>
    <row r="36" spans="1:16" ht="16.5" thickBot="1">
      <c r="A36" s="130"/>
      <c r="B36" s="32" t="s">
        <v>22</v>
      </c>
      <c r="C36" s="32"/>
      <c r="D36" s="96">
        <v>0.5</v>
      </c>
      <c r="E36" s="96">
        <v>0.6</v>
      </c>
      <c r="F36" s="96">
        <v>0.3</v>
      </c>
      <c r="G36" s="96">
        <v>0.2</v>
      </c>
      <c r="H36" s="96">
        <v>0.2</v>
      </c>
      <c r="I36" s="96">
        <v>0</v>
      </c>
      <c r="J36" s="96">
        <v>0</v>
      </c>
      <c r="K36" s="96">
        <v>0</v>
      </c>
      <c r="L36" s="96">
        <v>0.3</v>
      </c>
      <c r="M36" s="96">
        <v>0.2</v>
      </c>
      <c r="N36" s="96">
        <v>0.3</v>
      </c>
      <c r="O36" s="96">
        <v>0.4</v>
      </c>
      <c r="P36" s="118">
        <f>SUM(D36:O36)</f>
        <v>3</v>
      </c>
    </row>
    <row r="37" spans="1:16" ht="50.25" customHeight="1">
      <c r="A37" s="129" t="s">
        <v>44</v>
      </c>
      <c r="B37" s="48" t="s">
        <v>52</v>
      </c>
      <c r="C37" s="76"/>
      <c r="D37" s="93">
        <f aca="true" t="shared" si="10" ref="D37:N37">D39+D40</f>
        <v>101</v>
      </c>
      <c r="E37" s="93">
        <f t="shared" si="10"/>
        <v>101</v>
      </c>
      <c r="F37" s="93">
        <f t="shared" si="10"/>
        <v>87</v>
      </c>
      <c r="G37" s="93">
        <f t="shared" si="10"/>
        <v>40</v>
      </c>
      <c r="H37" s="93">
        <f t="shared" si="10"/>
        <v>0</v>
      </c>
      <c r="I37" s="93">
        <f t="shared" si="10"/>
        <v>0</v>
      </c>
      <c r="J37" s="93">
        <f t="shared" si="10"/>
        <v>0</v>
      </c>
      <c r="K37" s="93">
        <f t="shared" si="10"/>
        <v>0</v>
      </c>
      <c r="L37" s="93">
        <f t="shared" si="10"/>
        <v>0</v>
      </c>
      <c r="M37" s="93">
        <f t="shared" si="10"/>
        <v>38</v>
      </c>
      <c r="N37" s="93">
        <f t="shared" si="10"/>
        <v>87</v>
      </c>
      <c r="O37" s="93">
        <f>O39+O40</f>
        <v>101</v>
      </c>
      <c r="P37" s="119">
        <f>SUM(D37:O37)</f>
        <v>555</v>
      </c>
    </row>
    <row r="38" spans="1:19" ht="15.75">
      <c r="A38" s="130"/>
      <c r="B38" s="31" t="s">
        <v>45</v>
      </c>
      <c r="C38" s="31"/>
      <c r="D38" s="38">
        <f aca="true" t="shared" si="11" ref="D38:N38">D39+D41</f>
        <v>94</v>
      </c>
      <c r="E38" s="38">
        <f t="shared" si="11"/>
        <v>94</v>
      </c>
      <c r="F38" s="38">
        <f t="shared" si="11"/>
        <v>82</v>
      </c>
      <c r="G38" s="38">
        <f t="shared" si="11"/>
        <v>30</v>
      </c>
      <c r="H38" s="38">
        <f t="shared" si="11"/>
        <v>0</v>
      </c>
      <c r="I38" s="38">
        <f t="shared" si="11"/>
        <v>0</v>
      </c>
      <c r="J38" s="38">
        <f t="shared" si="11"/>
        <v>0</v>
      </c>
      <c r="K38" s="38">
        <f t="shared" si="11"/>
        <v>0</v>
      </c>
      <c r="L38" s="38">
        <f t="shared" si="11"/>
        <v>0</v>
      </c>
      <c r="M38" s="38">
        <f t="shared" si="11"/>
        <v>28</v>
      </c>
      <c r="N38" s="38">
        <f t="shared" si="11"/>
        <v>82</v>
      </c>
      <c r="O38" s="38">
        <f>O39+O41</f>
        <v>94</v>
      </c>
      <c r="P38" s="120">
        <f>P39+P41</f>
        <v>504</v>
      </c>
      <c r="R38" s="41"/>
      <c r="S38" s="41"/>
    </row>
    <row r="39" spans="1:19" ht="15.75">
      <c r="A39" s="130"/>
      <c r="B39" s="31"/>
      <c r="C39" s="31" t="s">
        <v>25</v>
      </c>
      <c r="D39" s="64">
        <v>22</v>
      </c>
      <c r="E39" s="64">
        <v>22</v>
      </c>
      <c r="F39" s="64">
        <v>22</v>
      </c>
      <c r="G39" s="64">
        <v>8</v>
      </c>
      <c r="H39" s="64">
        <v>0</v>
      </c>
      <c r="I39" s="64">
        <v>0</v>
      </c>
      <c r="J39" s="97">
        <v>0</v>
      </c>
      <c r="K39" s="97">
        <v>0</v>
      </c>
      <c r="L39" s="97">
        <v>0</v>
      </c>
      <c r="M39" s="97">
        <v>6</v>
      </c>
      <c r="N39" s="97">
        <v>22</v>
      </c>
      <c r="O39" s="97">
        <v>22</v>
      </c>
      <c r="P39" s="53">
        <f>SUM(D39:O39)</f>
        <v>124</v>
      </c>
      <c r="R39" s="41"/>
      <c r="S39" s="41"/>
    </row>
    <row r="40" spans="1:19" ht="31.5">
      <c r="A40" s="130"/>
      <c r="B40" s="31"/>
      <c r="C40" s="40" t="s">
        <v>48</v>
      </c>
      <c r="D40" s="39">
        <v>79</v>
      </c>
      <c r="E40" s="39">
        <v>79</v>
      </c>
      <c r="F40" s="39">
        <v>65</v>
      </c>
      <c r="G40" s="39">
        <v>32</v>
      </c>
      <c r="H40" s="39"/>
      <c r="I40" s="39"/>
      <c r="J40" s="39"/>
      <c r="K40" s="39"/>
      <c r="L40" s="39"/>
      <c r="M40" s="38">
        <v>32</v>
      </c>
      <c r="N40" s="38">
        <v>65</v>
      </c>
      <c r="O40" s="38">
        <v>79</v>
      </c>
      <c r="P40" s="54">
        <f>SUM(D40:O40)</f>
        <v>431</v>
      </c>
      <c r="R40" s="41"/>
      <c r="S40" s="41"/>
    </row>
    <row r="41" spans="1:19" ht="16.5" thickBot="1">
      <c r="A41" s="131"/>
      <c r="B41" s="55" t="s">
        <v>45</v>
      </c>
      <c r="C41" s="61"/>
      <c r="D41" s="98">
        <v>72</v>
      </c>
      <c r="E41" s="98">
        <v>72</v>
      </c>
      <c r="F41" s="98">
        <v>60</v>
      </c>
      <c r="G41" s="98">
        <v>22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22</v>
      </c>
      <c r="N41" s="98">
        <v>60</v>
      </c>
      <c r="O41" s="98">
        <v>72</v>
      </c>
      <c r="P41" s="57">
        <f>SUM(D41:O41)</f>
        <v>380</v>
      </c>
      <c r="R41" s="41"/>
      <c r="S41" s="41"/>
    </row>
    <row r="42" spans="1:19" ht="51" customHeight="1">
      <c r="A42" s="129" t="s">
        <v>30</v>
      </c>
      <c r="B42" s="48" t="s">
        <v>53</v>
      </c>
      <c r="C42" s="137" t="s">
        <v>25</v>
      </c>
      <c r="D42" s="50">
        <f aca="true" t="shared" si="12" ref="D42:J42">D43</f>
        <v>95</v>
      </c>
      <c r="E42" s="50">
        <f t="shared" si="12"/>
        <v>90</v>
      </c>
      <c r="F42" s="50">
        <f t="shared" si="12"/>
        <v>73</v>
      </c>
      <c r="G42" s="50">
        <f t="shared" si="12"/>
        <v>52</v>
      </c>
      <c r="H42" s="50">
        <f t="shared" si="12"/>
        <v>20</v>
      </c>
      <c r="I42" s="50">
        <f t="shared" si="12"/>
        <v>0.2</v>
      </c>
      <c r="J42" s="50">
        <f t="shared" si="12"/>
        <v>0.2</v>
      </c>
      <c r="K42" s="50">
        <f aca="true" t="shared" si="13" ref="K42:P42">K43</f>
        <v>0.2</v>
      </c>
      <c r="L42" s="50">
        <f t="shared" si="13"/>
        <v>0.2</v>
      </c>
      <c r="M42" s="50">
        <f t="shared" si="13"/>
        <v>23.2</v>
      </c>
      <c r="N42" s="50">
        <f t="shared" si="13"/>
        <v>67</v>
      </c>
      <c r="O42" s="50">
        <f t="shared" si="13"/>
        <v>83</v>
      </c>
      <c r="P42" s="121">
        <f t="shared" si="13"/>
        <v>503.99999999999994</v>
      </c>
      <c r="R42" s="41"/>
      <c r="S42" s="41"/>
    </row>
    <row r="43" spans="1:19" ht="16.5" thickBot="1">
      <c r="A43" s="131"/>
      <c r="B43" s="55" t="s">
        <v>45</v>
      </c>
      <c r="C43" s="139"/>
      <c r="D43" s="99">
        <v>95</v>
      </c>
      <c r="E43" s="99">
        <v>90</v>
      </c>
      <c r="F43" s="99">
        <v>73</v>
      </c>
      <c r="G43" s="99">
        <v>52</v>
      </c>
      <c r="H43" s="99">
        <v>20</v>
      </c>
      <c r="I43" s="99">
        <v>0.2</v>
      </c>
      <c r="J43" s="99">
        <v>0.2</v>
      </c>
      <c r="K43" s="99">
        <v>0.2</v>
      </c>
      <c r="L43" s="99">
        <v>0.2</v>
      </c>
      <c r="M43" s="99">
        <v>23.2</v>
      </c>
      <c r="N43" s="99">
        <v>67</v>
      </c>
      <c r="O43" s="99">
        <v>83</v>
      </c>
      <c r="P43" s="57">
        <f>SUM(D43:O43)</f>
        <v>503.99999999999994</v>
      </c>
      <c r="R43" s="41"/>
      <c r="S43" s="41"/>
    </row>
    <row r="44" spans="1:16" ht="31.5">
      <c r="A44" s="129" t="s">
        <v>31</v>
      </c>
      <c r="B44" s="100" t="s">
        <v>43</v>
      </c>
      <c r="C44" s="137" t="s">
        <v>25</v>
      </c>
      <c r="D44" s="101">
        <v>59</v>
      </c>
      <c r="E44" s="101">
        <v>59</v>
      </c>
      <c r="F44" s="101">
        <v>46</v>
      </c>
      <c r="G44" s="101">
        <v>19</v>
      </c>
      <c r="H44" s="101"/>
      <c r="I44" s="101"/>
      <c r="J44" s="101"/>
      <c r="K44" s="101"/>
      <c r="L44" s="101"/>
      <c r="M44" s="101">
        <v>24</v>
      </c>
      <c r="N44" s="101">
        <v>46</v>
      </c>
      <c r="O44" s="101">
        <v>67</v>
      </c>
      <c r="P44" s="52">
        <f aca="true" t="shared" si="14" ref="P44:P49">SUM(D44:O44)</f>
        <v>320</v>
      </c>
    </row>
    <row r="45" spans="1:16" ht="16.5" thickBot="1">
      <c r="A45" s="130"/>
      <c r="B45" s="31" t="s">
        <v>45</v>
      </c>
      <c r="C45" s="138"/>
      <c r="D45" s="102">
        <v>30</v>
      </c>
      <c r="E45" s="102">
        <v>37</v>
      </c>
      <c r="F45" s="102">
        <v>30</v>
      </c>
      <c r="G45" s="102">
        <v>17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14</v>
      </c>
      <c r="N45" s="102">
        <v>28</v>
      </c>
      <c r="O45" s="102">
        <v>43.4</v>
      </c>
      <c r="P45" s="53">
        <f t="shared" si="14"/>
        <v>199.4</v>
      </c>
    </row>
    <row r="46" spans="1:16" ht="16.5" thickBot="1">
      <c r="A46" s="131"/>
      <c r="B46" s="55" t="s">
        <v>22</v>
      </c>
      <c r="C46" s="139"/>
      <c r="D46" s="102">
        <v>15</v>
      </c>
      <c r="E46" s="102">
        <v>15</v>
      </c>
      <c r="F46" s="102">
        <v>14</v>
      </c>
      <c r="G46" s="102">
        <v>10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10</v>
      </c>
      <c r="N46" s="102">
        <v>15</v>
      </c>
      <c r="O46" s="102">
        <v>17</v>
      </c>
      <c r="P46" s="71">
        <f t="shared" si="14"/>
        <v>96</v>
      </c>
    </row>
    <row r="47" spans="1:16" ht="33" customHeight="1">
      <c r="A47" s="103" t="s">
        <v>38</v>
      </c>
      <c r="B47" s="76" t="s">
        <v>34</v>
      </c>
      <c r="C47" s="137" t="s">
        <v>50</v>
      </c>
      <c r="D47" s="62">
        <v>1</v>
      </c>
      <c r="E47" s="62">
        <v>1</v>
      </c>
      <c r="F47" s="62">
        <v>1</v>
      </c>
      <c r="G47" s="62">
        <v>0.2</v>
      </c>
      <c r="H47" s="62"/>
      <c r="I47" s="62"/>
      <c r="J47" s="62"/>
      <c r="K47" s="94"/>
      <c r="L47" s="94"/>
      <c r="M47" s="94">
        <v>0.3</v>
      </c>
      <c r="N47" s="94">
        <v>1</v>
      </c>
      <c r="O47" s="94">
        <v>1.5</v>
      </c>
      <c r="P47" s="122">
        <f t="shared" si="14"/>
        <v>6</v>
      </c>
    </row>
    <row r="48" spans="1:16" ht="21" customHeight="1">
      <c r="A48" s="104" t="s">
        <v>40</v>
      </c>
      <c r="B48" s="31" t="s">
        <v>32</v>
      </c>
      <c r="C48" s="138"/>
      <c r="D48" s="106">
        <v>1.1</v>
      </c>
      <c r="E48" s="106">
        <v>1.1</v>
      </c>
      <c r="F48" s="106">
        <v>1.4</v>
      </c>
      <c r="G48" s="106">
        <v>0.3</v>
      </c>
      <c r="H48" s="106"/>
      <c r="I48" s="106"/>
      <c r="J48" s="106"/>
      <c r="K48" s="95"/>
      <c r="L48" s="95"/>
      <c r="M48" s="95">
        <v>0.1</v>
      </c>
      <c r="N48" s="95">
        <v>1</v>
      </c>
      <c r="O48" s="95">
        <v>1</v>
      </c>
      <c r="P48" s="72">
        <f t="shared" si="14"/>
        <v>6</v>
      </c>
    </row>
    <row r="49" spans="1:16" ht="36.75" customHeight="1" thickBot="1">
      <c r="A49" s="105" t="s">
        <v>41</v>
      </c>
      <c r="B49" s="55" t="s">
        <v>42</v>
      </c>
      <c r="C49" s="139"/>
      <c r="D49" s="107">
        <v>2</v>
      </c>
      <c r="E49" s="107">
        <v>1.5</v>
      </c>
      <c r="F49" s="107">
        <v>1.5</v>
      </c>
      <c r="G49" s="107">
        <v>1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107">
        <v>1</v>
      </c>
      <c r="N49" s="107">
        <v>2.37</v>
      </c>
      <c r="O49" s="107">
        <v>2.5</v>
      </c>
      <c r="P49" s="123">
        <f t="shared" si="14"/>
        <v>11.870000000000001</v>
      </c>
    </row>
    <row r="50" spans="1:16" ht="15.75">
      <c r="A50" s="141"/>
      <c r="B50" s="108" t="s">
        <v>33</v>
      </c>
      <c r="C50" s="82" t="s">
        <v>26</v>
      </c>
      <c r="D50" s="83">
        <f>D25+D32+D44+D47+D48+D49+D37+D42</f>
        <v>2101.6</v>
      </c>
      <c r="E50" s="83">
        <f aca="true" t="shared" si="15" ref="E50:P50">E25+E32+E44+E47+E48+E49+E37+E42</f>
        <v>2035.3</v>
      </c>
      <c r="F50" s="83">
        <f t="shared" si="15"/>
        <v>1692.7</v>
      </c>
      <c r="G50" s="83">
        <f t="shared" si="15"/>
        <v>1138.1</v>
      </c>
      <c r="H50" s="83">
        <f t="shared" si="15"/>
        <v>240.3</v>
      </c>
      <c r="I50" s="83">
        <f t="shared" si="15"/>
        <v>54.5</v>
      </c>
      <c r="J50" s="83">
        <f t="shared" si="15"/>
        <v>37.2</v>
      </c>
      <c r="K50" s="83">
        <f t="shared" si="15"/>
        <v>37.2</v>
      </c>
      <c r="L50" s="83">
        <f t="shared" si="15"/>
        <v>61.2</v>
      </c>
      <c r="M50" s="83">
        <f t="shared" si="15"/>
        <v>785.0000000000001</v>
      </c>
      <c r="N50" s="83">
        <f t="shared" si="15"/>
        <v>1873.57</v>
      </c>
      <c r="O50" s="83">
        <f t="shared" si="15"/>
        <v>2182.8</v>
      </c>
      <c r="P50" s="85">
        <f t="shared" si="15"/>
        <v>12239.470000000001</v>
      </c>
    </row>
    <row r="51" spans="1:16" ht="15.75">
      <c r="A51" s="142"/>
      <c r="B51" s="35" t="s">
        <v>46</v>
      </c>
      <c r="C51" s="35"/>
      <c r="D51" s="28">
        <f>D52+D53</f>
        <v>1962.3</v>
      </c>
      <c r="E51" s="28">
        <f aca="true" t="shared" si="16" ref="E51:P51">E52+E53</f>
        <v>1906</v>
      </c>
      <c r="F51" s="28">
        <f t="shared" si="16"/>
        <v>1624.4</v>
      </c>
      <c r="G51" s="28">
        <f t="shared" si="16"/>
        <v>1047.8</v>
      </c>
      <c r="H51" s="28">
        <f t="shared" si="16"/>
        <v>225</v>
      </c>
      <c r="I51" s="28">
        <f t="shared" si="16"/>
        <v>49.2</v>
      </c>
      <c r="J51" s="28">
        <f t="shared" si="16"/>
        <v>34.2</v>
      </c>
      <c r="K51" s="28">
        <f t="shared" si="16"/>
        <v>36.2</v>
      </c>
      <c r="L51" s="28">
        <f t="shared" si="16"/>
        <v>59.2</v>
      </c>
      <c r="M51" s="28">
        <f t="shared" si="16"/>
        <v>659.8000000000001</v>
      </c>
      <c r="N51" s="28">
        <f t="shared" si="16"/>
        <v>1625.27</v>
      </c>
      <c r="O51" s="28">
        <f t="shared" si="16"/>
        <v>1907.9</v>
      </c>
      <c r="P51" s="53">
        <f t="shared" si="16"/>
        <v>11137.27</v>
      </c>
    </row>
    <row r="52" spans="1:16" ht="19.5" customHeight="1">
      <c r="A52" s="142"/>
      <c r="B52" s="36"/>
      <c r="C52" s="35" t="s">
        <v>25</v>
      </c>
      <c r="D52" s="28">
        <f>D27+D34+D45+D49+D48+D39+D43</f>
        <v>1621.3</v>
      </c>
      <c r="E52" s="28">
        <f aca="true" t="shared" si="17" ref="E52:O52">E27+E34+E45+E49+E48+E39+E43</f>
        <v>1523</v>
      </c>
      <c r="F52" s="28">
        <f t="shared" si="17"/>
        <v>1281.4</v>
      </c>
      <c r="G52" s="28">
        <f t="shared" si="17"/>
        <v>838.5999999999999</v>
      </c>
      <c r="H52" s="28">
        <f t="shared" si="17"/>
        <v>220</v>
      </c>
      <c r="I52" s="28">
        <f t="shared" si="17"/>
        <v>49.2</v>
      </c>
      <c r="J52" s="28">
        <f t="shared" si="17"/>
        <v>34.2</v>
      </c>
      <c r="K52" s="28">
        <f t="shared" si="17"/>
        <v>36.2</v>
      </c>
      <c r="L52" s="28">
        <f t="shared" si="17"/>
        <v>54.2</v>
      </c>
      <c r="M52" s="28">
        <f t="shared" si="17"/>
        <v>545.5000000000001</v>
      </c>
      <c r="N52" s="28">
        <f t="shared" si="17"/>
        <v>1282.27</v>
      </c>
      <c r="O52" s="28">
        <f t="shared" si="17"/>
        <v>1526.4</v>
      </c>
      <c r="P52" s="72">
        <f>P27+P34+P45+P49+P48+P39+P43</f>
        <v>9012.27</v>
      </c>
    </row>
    <row r="53" spans="1:16" ht="33.75" customHeight="1">
      <c r="A53" s="143"/>
      <c r="B53" s="36"/>
      <c r="C53" s="35" t="s">
        <v>48</v>
      </c>
      <c r="D53" s="28">
        <f>D28+D35+D47+D41</f>
        <v>341</v>
      </c>
      <c r="E53" s="28">
        <f aca="true" t="shared" si="18" ref="E53:P53">E28+E35+E47+E41</f>
        <v>383</v>
      </c>
      <c r="F53" s="28">
        <f t="shared" si="18"/>
        <v>343</v>
      </c>
      <c r="G53" s="28">
        <f t="shared" si="18"/>
        <v>209.2</v>
      </c>
      <c r="H53" s="28">
        <f t="shared" si="18"/>
        <v>5</v>
      </c>
      <c r="I53" s="28">
        <f t="shared" si="18"/>
        <v>0</v>
      </c>
      <c r="J53" s="28">
        <f t="shared" si="18"/>
        <v>0</v>
      </c>
      <c r="K53" s="28">
        <f t="shared" si="18"/>
        <v>0</v>
      </c>
      <c r="L53" s="28">
        <f t="shared" si="18"/>
        <v>5</v>
      </c>
      <c r="M53" s="28">
        <f t="shared" si="18"/>
        <v>114.3</v>
      </c>
      <c r="N53" s="28">
        <f t="shared" si="18"/>
        <v>343</v>
      </c>
      <c r="O53" s="28">
        <f t="shared" si="18"/>
        <v>381.5</v>
      </c>
      <c r="P53" s="53">
        <f t="shared" si="18"/>
        <v>2125</v>
      </c>
    </row>
    <row r="54" spans="1:16" ht="16.5" thickBot="1">
      <c r="A54" s="109"/>
      <c r="B54" s="110" t="s">
        <v>35</v>
      </c>
      <c r="C54" s="110"/>
      <c r="D54" s="88">
        <f>D29+D36+D46</f>
        <v>34.7</v>
      </c>
      <c r="E54" s="88">
        <f aca="true" t="shared" si="19" ref="E54:P54">E29+E36+E46</f>
        <v>33.900000000000006</v>
      </c>
      <c r="F54" s="88">
        <f t="shared" si="19"/>
        <v>26.6</v>
      </c>
      <c r="G54" s="88">
        <f t="shared" si="19"/>
        <v>19.5</v>
      </c>
      <c r="H54" s="88">
        <f t="shared" si="19"/>
        <v>2.2</v>
      </c>
      <c r="I54" s="88">
        <f t="shared" si="19"/>
        <v>0</v>
      </c>
      <c r="J54" s="88">
        <f t="shared" si="19"/>
        <v>0</v>
      </c>
      <c r="K54" s="88">
        <f t="shared" si="19"/>
        <v>0</v>
      </c>
      <c r="L54" s="88">
        <f t="shared" si="19"/>
        <v>0.3</v>
      </c>
      <c r="M54" s="88">
        <f t="shared" si="19"/>
        <v>19.5</v>
      </c>
      <c r="N54" s="88">
        <f t="shared" si="19"/>
        <v>34.6</v>
      </c>
      <c r="O54" s="88">
        <f t="shared" si="19"/>
        <v>37.7</v>
      </c>
      <c r="P54" s="57">
        <f t="shared" si="19"/>
        <v>209</v>
      </c>
    </row>
    <row r="55" spans="1:16" ht="15.75">
      <c r="A55" s="21"/>
      <c r="B55" s="25"/>
      <c r="C55" s="25"/>
      <c r="D55" s="26"/>
      <c r="E55" s="25"/>
      <c r="F55" s="25"/>
      <c r="G55" s="25"/>
      <c r="H55" s="27"/>
      <c r="I55" s="25"/>
      <c r="J55" s="25"/>
      <c r="K55" s="25"/>
      <c r="L55" s="25"/>
      <c r="M55" s="25"/>
      <c r="N55" s="25"/>
      <c r="O55" s="25"/>
      <c r="P55" s="124"/>
    </row>
    <row r="56" spans="1:16" ht="15.75">
      <c r="A56" s="21"/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25"/>
    </row>
    <row r="57" spans="1:16" ht="15">
      <c r="A57" s="25"/>
      <c r="B57" s="25"/>
      <c r="C57" s="25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24"/>
    </row>
    <row r="58" spans="1:1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124"/>
    </row>
    <row r="59" spans="1:16" ht="18.75">
      <c r="A59" s="25"/>
      <c r="B59" s="22" t="s">
        <v>51</v>
      </c>
      <c r="C59" s="22"/>
      <c r="D59" s="16"/>
      <c r="E59" s="16"/>
      <c r="F59" s="16"/>
      <c r="G59" s="16"/>
      <c r="H59" s="16"/>
      <c r="I59" s="16"/>
      <c r="J59" s="16"/>
      <c r="K59" s="16"/>
      <c r="L59" s="30"/>
      <c r="M59" s="30" t="s">
        <v>57</v>
      </c>
      <c r="N59" s="30"/>
      <c r="O59" s="30"/>
      <c r="P59" s="113"/>
    </row>
  </sheetData>
  <sheetProtection/>
  <mergeCells count="20">
    <mergeCell ref="A50:A53"/>
    <mergeCell ref="A44:A46"/>
    <mergeCell ref="A42:A43"/>
    <mergeCell ref="L4:Y4"/>
    <mergeCell ref="B5:P5"/>
    <mergeCell ref="A15:A17"/>
    <mergeCell ref="M30:P30"/>
    <mergeCell ref="C47:C49"/>
    <mergeCell ref="C8:C10"/>
    <mergeCell ref="C15:C17"/>
    <mergeCell ref="A8:A14"/>
    <mergeCell ref="A18:A20"/>
    <mergeCell ref="A21:A24"/>
    <mergeCell ref="A25:A29"/>
    <mergeCell ref="A37:A41"/>
    <mergeCell ref="C44:C46"/>
    <mergeCell ref="C42:C43"/>
    <mergeCell ref="C11:C13"/>
    <mergeCell ref="A32:A36"/>
    <mergeCell ref="C18:C2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scale="72" r:id="rId1"/>
  <rowBreaks count="1" manualBreakCount="1"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2019-01-09T13:51:59Z</cp:lastPrinted>
  <dcterms:created xsi:type="dcterms:W3CDTF">1996-10-08T23:32:33Z</dcterms:created>
  <dcterms:modified xsi:type="dcterms:W3CDTF">2019-01-29T09:59:52Z</dcterms:modified>
  <cp:category/>
  <cp:version/>
  <cp:contentType/>
  <cp:contentStatus/>
</cp:coreProperties>
</file>