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activeTab="0"/>
  </bookViews>
  <sheets>
    <sheet name="дод. 8" sheetId="1" r:id="rId1"/>
  </sheets>
  <definedNames>
    <definedName name="_xlfn.AGGREGATE" hidden="1">#NAME?</definedName>
    <definedName name="_xlnm.Print_Titles" localSheetId="0">'дод. 8'!$15:$16</definedName>
    <definedName name="_xlnm.Print_Area" localSheetId="0">'дод. 8'!$B$7:$L$214</definedName>
  </definedNames>
  <calcPr fullCalcOnLoad="1"/>
</workbook>
</file>

<file path=xl/sharedStrings.xml><?xml version="1.0" encoding="utf-8"?>
<sst xmlns="http://schemas.openxmlformats.org/spreadsheetml/2006/main" count="970" uniqueCount="462">
  <si>
    <t>Загальний фонд</t>
  </si>
  <si>
    <t>Спеціальний фонд</t>
  </si>
  <si>
    <t>0111</t>
  </si>
  <si>
    <t xml:space="preserve">Всього 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</si>
  <si>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</si>
  <si>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</si>
  <si>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</si>
  <si>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</si>
  <si>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</si>
  <si>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</si>
  <si>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</si>
  <si>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</si>
  <si>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</si>
  <si>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</si>
  <si>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</si>
  <si>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</si>
  <si>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</si>
  <si>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</si>
  <si>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</si>
  <si>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</si>
  <si>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</si>
  <si>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</si>
  <si>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</si>
  <si>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</si>
  <si>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</si>
  <si>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</si>
  <si>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</si>
  <si>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</si>
  <si>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</si>
  <si>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</si>
  <si>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</si>
  <si>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</si>
  <si>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</si>
  <si>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</si>
  <si>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</si>
  <si>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</si>
  <si>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</si>
  <si>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</si>
  <si>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</si>
  <si>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</si>
  <si>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</si>
  <si>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</si>
  <si>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</si>
  <si>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</si>
  <si>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</si>
  <si>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</si>
  <si>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</si>
  <si>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</si>
  <si>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</si>
  <si>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</si>
  <si>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</si>
  <si>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</si>
  <si>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</si>
  <si>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</si>
  <si>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</si>
  <si>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</si>
  <si>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</si>
  <si>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</si>
  <si>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</si>
  <si>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</si>
  <si>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</si>
  <si>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</si>
  <si>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</si>
  <si>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</si>
  <si>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</si>
  <si>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Цільова Програма підтримки малого та середнього підприємництва в м.Суми на 2017-2019 роки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</si>
  <si>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</si>
  <si>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</si>
  <si>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</si>
  <si>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</si>
  <si>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</si>
  <si>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</si>
  <si>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</si>
  <si>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</si>
  <si>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</si>
  <si>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</si>
  <si>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</si>
  <si>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</si>
  <si>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</si>
  <si>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</si>
  <si>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</si>
  <si>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</si>
  <si>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</si>
  <si>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</si>
  <si>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</si>
  <si>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</si>
  <si>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</si>
  <si>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</si>
  <si>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</si>
  <si>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</si>
  <si>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</si>
  <si>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</si>
  <si>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</si>
  <si>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</si>
  <si>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</si>
  <si>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</si>
  <si>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</si>
  <si>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</si>
  <si>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</si>
  <si>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</si>
  <si>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</si>
  <si>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</si>
  <si>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</si>
  <si>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</si>
  <si>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</si>
  <si>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</si>
  <si>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</si>
  <si>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</si>
  <si>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</si>
  <si>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</si>
  <si>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</si>
  <si>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</si>
  <si>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</si>
  <si>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</si>
  <si>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</si>
  <si>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</si>
  <si>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</si>
  <si>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</si>
  <si>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</si>
  <si>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</si>
  <si>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</si>
  <si>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</si>
  <si>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</si>
  <si>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</si>
  <si>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</si>
  <si>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</si>
  <si>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</si>
  <si>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</si>
  <si>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</si>
  <si>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</si>
  <si>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</si>
  <si>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</si>
  <si>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</si>
  <si>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</si>
  <si>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</si>
  <si>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</si>
  <si>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</si>
  <si>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</si>
  <si>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</si>
  <si>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</si>
  <si>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</si>
  <si>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</si>
  <si>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</si>
  <si>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</si>
  <si>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</si>
  <si>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</si>
  <si>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</si>
  <si>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</si>
  <si>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</si>
  <si>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</si>
  <si>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</si>
  <si>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</si>
  <si>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</si>
  <si>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</si>
  <si>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</si>
  <si>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</si>
  <si>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</si>
  <si>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</si>
  <si>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</si>
  <si>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</si>
  <si>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</si>
  <si>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</si>
  <si>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</si>
  <si>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</si>
  <si>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</si>
  <si>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</si>
  <si>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</si>
  <si>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</si>
  <si>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</si>
  <si>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</si>
  <si>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</si>
  <si>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</si>
  <si>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</si>
  <si>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</si>
  <si>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</si>
  <si>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</si>
  <si>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</si>
  <si>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</si>
  <si>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</si>
  <si>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</si>
  <si>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</si>
  <si>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</si>
  <si>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</si>
  <si>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</si>
  <si>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0817640</t>
  </si>
  <si>
    <t>0819770</t>
  </si>
  <si>
    <t>09 Служба у справах дітей Сумської міської ради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</si>
  <si>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</si>
  <si>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</si>
  <si>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</si>
  <si>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</si>
  <si>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</si>
  <si>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</si>
  <si>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</si>
  <si>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</si>
  <si>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</si>
  <si>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</si>
  <si>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</si>
  <si>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</si>
  <si>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</si>
  <si>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</si>
  <si>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</si>
  <si>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</si>
  <si>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</si>
  <si>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</si>
  <si>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</si>
  <si>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</si>
  <si>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</si>
  <si>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</si>
  <si>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</si>
  <si>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</si>
  <si>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</si>
  <si>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</si>
  <si>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</si>
  <si>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</si>
  <si>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</si>
  <si>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</si>
  <si>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</si>
  <si>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</si>
  <si>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</si>
  <si>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</si>
  <si>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</si>
  <si>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</si>
  <si>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</si>
  <si>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</si>
  <si>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</si>
  <si>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</si>
  <si>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</si>
  <si>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</si>
  <si>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</si>
  <si>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</si>
  <si>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</si>
  <si>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</si>
  <si>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</si>
  <si>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</si>
  <si>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</si>
  <si>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</si>
  <si>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</si>
  <si>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</si>
  <si>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</si>
  <si>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</si>
  <si>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</si>
  <si>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</si>
  <si>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</si>
  <si>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</si>
  <si>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</si>
  <si>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</si>
  <si>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</si>
  <si>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</si>
  <si>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</si>
  <si>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</si>
  <si>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</si>
  <si>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</si>
  <si>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</si>
  <si>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</si>
  <si>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</si>
  <si>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</si>
  <si>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</si>
  <si>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</si>
  <si>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</si>
  <si>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</si>
  <si>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</si>
  <si>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</si>
  <si>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</si>
  <si>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</si>
  <si>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</si>
  <si>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</si>
  <si>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</si>
  <si>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</si>
  <si>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</si>
  <si>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</si>
  <si>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</si>
  <si>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</si>
  <si>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</si>
  <si>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</si>
  <si>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</si>
  <si>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</si>
  <si>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</si>
  <si>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</si>
  <si>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</si>
  <si>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</si>
  <si>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</si>
  <si>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</si>
  <si>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</si>
  <si>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</si>
  <si>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</si>
  <si>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</si>
  <si>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</si>
  <si>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</si>
  <si>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</si>
  <si>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</si>
  <si>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</si>
  <si>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</si>
  <si>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</si>
  <si>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</si>
  <si>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</si>
  <si>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</si>
  <si>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</si>
  <si>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</si>
  <si>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</si>
  <si>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</si>
  <si>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</si>
  <si>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</si>
  <si>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</si>
  <si>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</si>
  <si>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</si>
  <si>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</si>
  <si>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</si>
  <si>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</si>
  <si>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</si>
  <si>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</si>
  <si>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</si>
  <si>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0726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</si>
  <si>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</si>
  <si>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</si>
  <si>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</si>
  <si>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</si>
  <si>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</si>
  <si>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</si>
  <si>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</si>
  <si>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</si>
  <si>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</si>
  <si>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</si>
  <si>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</si>
  <si>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</si>
  <si>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</si>
  <si>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</si>
  <si>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</si>
  <si>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</si>
  <si>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</si>
  <si>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</si>
  <si>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</si>
  <si>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</si>
  <si>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</si>
  <si>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</si>
  <si>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</si>
  <si>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</si>
  <si>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</si>
  <si>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</si>
  <si>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</si>
  <si>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</si>
  <si>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</si>
  <si>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</si>
  <si>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</si>
  <si>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</si>
  <si>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</si>
  <si>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</si>
  <si>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</si>
  <si>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</si>
  <si>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</si>
  <si>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</si>
  <si>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</si>
  <si>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</si>
  <si>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</si>
  <si>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</si>
  <si>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1014081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</si>
  <si>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</si>
  <si>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</si>
  <si>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</si>
  <si>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</si>
  <si>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</si>
  <si>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</si>
  <si>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</si>
  <si>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</si>
  <si>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</si>
  <si>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</si>
  <si>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 xml:space="preserve">                Додаток № 7</t>
  </si>
  <si>
    <t>до  рішення Сумської  міської  ради</t>
  </si>
  <si>
    <t>«Про   внесення   змін   та  доповнень</t>
  </si>
  <si>
    <t>до міського бюджету на 2018 рік»</t>
  </si>
  <si>
    <t>від 29 серпень  2018 року № 3779-МР</t>
  </si>
  <si>
    <t>0718340</t>
  </si>
  <si>
    <t>Міська комплексна Програма «Охорона здоров’я на 2017-2020 роки»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</si>
  <si>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</si>
  <si>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</si>
  <si>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</si>
  <si>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</si>
  <si>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</si>
  <si>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Розподіл витрат місцевого бюджету на реалізацію місцевих програм у 2019 році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</si>
  <si>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</si>
  <si>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</si>
  <si>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</si>
  <si>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</si>
  <si>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</si>
  <si>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</si>
  <si>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</si>
  <si>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</si>
  <si>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</si>
  <si>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</si>
  <si>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 xml:space="preserve">Міська програма «Відкритий інформаційний простір м.Суми» на 2019-2021 роки </t>
  </si>
  <si>
    <t xml:space="preserve">Комплексна міська програма «Освіта м. Суми на 2019-2021 роки» </t>
  </si>
  <si>
    <t xml:space="preserve">Міська цільова програма «Соціальні служби готові прийти на допомогу на 2019-2021 роки» </t>
  </si>
  <si>
    <t xml:space="preserve">Міська програма «Місто Суми – територія добра та милосердя на 2019 – 2021 роки» </t>
  </si>
  <si>
    <t>Програма економічного і соціального розвитку м. Суми на 2019 рік та основних напрямів розвитку на 2020-2021 роки</t>
  </si>
  <si>
    <t xml:space="preserve">Програма «Молодь міста Суми на 2019-2021 роки» </t>
  </si>
  <si>
    <t>Міська цільова комплексна Програма розвитку культури  міста Суми на 2019 - 2021 роки</t>
  </si>
  <si>
    <t xml:space="preserve">Міська комплексна програма «Правопорядок» на період 2019-2021 роки </t>
  </si>
  <si>
    <t xml:space="preserve">Міська цільова (комплексна) Програма розвитку міського пасажирського транспорту м. Суми на 2019-2021 роки </t>
  </si>
  <si>
    <t>Програма охорони навколишнього природного середовища м. Суми на 2019-2021 роки</t>
  </si>
  <si>
    <t>Програма розвитку фізичної культури і спорту в місті Суми на 2019-2021 роки</t>
  </si>
  <si>
    <t>Комплексна цільова "Програма управління та ефективного використання майна комунальної власності та земельних ресурсів територіальної громади міста Суми на 2019-2021 роки"</t>
  </si>
  <si>
    <t>Міська цільова "Програма захисту населення і території м. Суми від надзвичайних ситуацій техногенного та природного характеру на 2019-2021 роки"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</si>
  <si>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</si>
  <si>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</si>
  <si>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</si>
  <si>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21.12.2016 року № 1619-МР (зі змінами)</t>
  </si>
  <si>
    <t>від 30.11.2016 року № 1451-МР (зі змінами)</t>
  </si>
  <si>
    <t>від 21.12.2017 року № 2913-МР (зі змінами)</t>
  </si>
  <si>
    <t>від 21.12.2016 року № 1548-МР (зі змінами)</t>
  </si>
  <si>
    <t>від 21.12.2017 року № 2920-МР (зі змінами)</t>
  </si>
  <si>
    <t>від 25.01.2017 року № 1669-МР (зі змінами)</t>
  </si>
  <si>
    <t>від 26.10.2016 року № 1268-МР (зі змінами)</t>
  </si>
  <si>
    <t>від 21.12.2016 року № 1551-МР (зі змінами)</t>
  </si>
  <si>
    <t>3717693</t>
  </si>
  <si>
    <t>0611110</t>
  </si>
  <si>
    <t>1110</t>
  </si>
  <si>
    <t>0930</t>
  </si>
  <si>
    <t>Підготовка кадрів професійно-технічними закладами та іншими закладами освіти</t>
  </si>
  <si>
    <t>0611030</t>
  </si>
  <si>
    <t>Надання загальної середньої освіти вечiрнiми (змінними) школами</t>
  </si>
  <si>
    <t>0611150</t>
  </si>
  <si>
    <t>1150</t>
  </si>
  <si>
    <t xml:space="preserve">Методичне забезпечення діяльності навчальних закладів </t>
  </si>
  <si>
    <t xml:space="preserve">міську програму «Місто Суми – територія добра та милосердя на 2019 – 2021 роки» </t>
  </si>
  <si>
    <t>Комплексна міська програма «Освіта м. Суми на 2019-2021 роки», в якій враховано видатки на:</t>
  </si>
  <si>
    <t>міську програму "Соціальна підтримка учасників антитерористичної операції та членів їх сімей" на 2017-2019 роки"</t>
  </si>
  <si>
    <t xml:space="preserve">міську програму «Автоматизація муніципальних телекомунікаційних систем на 2017- 2019 роки в м. Суми»  </t>
  </si>
  <si>
    <t xml:space="preserve">                Додаток 8</t>
  </si>
  <si>
    <t>2030</t>
  </si>
  <si>
    <t>0733</t>
  </si>
  <si>
    <t>Програма регулювання містобудівної діяльності та розвитку інформаційної системи містобудівного кадастру на 2018 – 2020 роки</t>
  </si>
  <si>
    <t>від 25.07.2018 №3683 -МР (зі змінами)</t>
  </si>
  <si>
    <t>до рішення виконавчого комітету</t>
  </si>
  <si>
    <t>Директор департаменту фінансів, економіки та інвестицій</t>
  </si>
  <si>
    <t>С.А. Липова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</si>
  <si>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</si>
  <si>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</si>
  <si>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</si>
  <si>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Програма економічного і соціального розвитку м. Суми на 2019 рік та основні напрями розвитку на 2020-2021 роки</t>
  </si>
  <si>
    <t>проект рішення</t>
  </si>
  <si>
    <t xml:space="preserve">від 28.11.2018 року № 4154-МР </t>
  </si>
  <si>
    <t xml:space="preserve">від 28.11.2018 року № 4149-МР </t>
  </si>
  <si>
    <t>від 28.11.2018 року № 4148-МР</t>
  </si>
  <si>
    <t>від 28.11.2018 року № 4150-МР</t>
  </si>
  <si>
    <t>від 28.11.2018 № 4153-МР</t>
  </si>
  <si>
    <t>від 28.11.2018 № 4151-МР</t>
  </si>
  <si>
    <t>Міська цільова "Програма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2019 рік"</t>
  </si>
  <si>
    <t>0712144</t>
  </si>
  <si>
    <t>2144</t>
  </si>
  <si>
    <t>0712146</t>
  </si>
  <si>
    <t>2146</t>
  </si>
  <si>
    <t>0712151</t>
  </si>
  <si>
    <t>2151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</si>
  <si>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</si>
  <si>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</si>
  <si>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Забезпечення діяльності інших закладів у сфері охорони здоров’я</t>
  </si>
  <si>
    <t>0613242</t>
  </si>
  <si>
    <t>Міська комплексна Програма «Охорона здоров’я на 2019-2021 роки»</t>
  </si>
  <si>
    <t>Міська комплексна Програма «Охорона здоров’я на 2019-2021 роки», в якій враховано видатки на:</t>
  </si>
  <si>
    <t>Міську програму "Соціальна підтримка учасників антитерористичної операції та членів їх сімей" на 2017-2019 роки"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</si>
  <si>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</si>
  <si>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>від 18.12.2018 № 728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</si>
</sst>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b/>
      <i/>
      <sz val="3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5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8" fillId="0" borderId="7" applyNumberFormat="0" applyFill="0" applyAlignment="0" applyProtection="0"/>
    <xf numFmtId="0" fontId="11" fillId="0" borderId="8" applyNumberFormat="0" applyFill="0" applyAlignment="0" applyProtection="0"/>
    <xf numFmtId="0" fontId="59" fillId="47" borderId="9" applyNumberFormat="0" applyAlignment="0" applyProtection="0"/>
    <xf numFmtId="0" fontId="9" fillId="48" borderId="10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1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5" fillId="3" borderId="0" applyNumberFormat="0" applyBorder="0" applyAlignment="0" applyProtection="0"/>
    <xf numFmtId="0" fontId="63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4" fillId="50" borderId="14" applyNumberFormat="0" applyAlignment="0" applyProtection="0"/>
    <xf numFmtId="0" fontId="17" fillId="0" borderId="15" applyNumberFormat="0" applyFill="0" applyAlignment="0" applyProtection="0"/>
    <xf numFmtId="0" fontId="65" fillId="54" borderId="0" applyNumberFormat="0" applyBorder="0" applyAlignment="0" applyProtection="0"/>
    <xf numFmtId="0" fontId="19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7" fillId="0" borderId="16" xfId="95" applyNumberFormat="1" applyFont="1" applyFill="1" applyBorder="1" applyAlignment="1">
      <alignment vertical="center"/>
      <protection/>
    </xf>
    <xf numFmtId="0" fontId="28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/>
      <protection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49" fontId="32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4" fontId="28" fillId="0" borderId="0" xfId="0" applyNumberFormat="1" applyFont="1" applyFill="1" applyAlignment="1" applyProtection="1">
      <alignment vertical="center"/>
      <protection/>
    </xf>
    <xf numFmtId="4" fontId="32" fillId="0" borderId="16" xfId="95" applyNumberFormat="1" applyFont="1" applyFill="1" applyBorder="1" applyAlignment="1">
      <alignment vertical="center"/>
      <protection/>
    </xf>
    <xf numFmtId="4" fontId="29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200" fontId="30" fillId="0" borderId="0" xfId="0" applyNumberFormat="1" applyFont="1" applyFill="1" applyBorder="1" applyAlignment="1">
      <alignment vertical="justify"/>
    </xf>
    <xf numFmtId="4" fontId="31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 wrapText="1"/>
    </xf>
    <xf numFmtId="0" fontId="27" fillId="0" borderId="18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49" fontId="36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left" vertical="center" wrapText="1"/>
    </xf>
    <xf numFmtId="4" fontId="27" fillId="0" borderId="18" xfId="95" applyNumberFormat="1" applyFont="1" applyFill="1" applyBorder="1" applyAlignment="1">
      <alignment vertical="center"/>
      <protection/>
    </xf>
    <xf numFmtId="49" fontId="27" fillId="0" borderId="19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 applyProtection="1">
      <alignment vertical="center"/>
      <protection/>
    </xf>
    <xf numFmtId="4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>
      <alignment horizontal="left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9" fontId="27" fillId="0" borderId="20" xfId="0" applyNumberFormat="1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/>
    </xf>
    <xf numFmtId="4" fontId="38" fillId="0" borderId="16" xfId="95" applyNumberFormat="1" applyFont="1" applyFill="1" applyBorder="1" applyAlignment="1">
      <alignment vertical="center"/>
      <protection/>
    </xf>
    <xf numFmtId="49" fontId="27" fillId="0" borderId="21" xfId="0" applyNumberFormat="1" applyFont="1" applyFill="1" applyBorder="1" applyAlignment="1">
      <alignment horizontal="center" vertical="center" wrapText="1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68" fillId="0" borderId="16" xfId="95" applyNumberFormat="1" applyFont="1" applyFill="1" applyBorder="1" applyAlignment="1">
      <alignment vertical="center"/>
      <protection/>
    </xf>
    <xf numFmtId="0" fontId="34" fillId="0" borderId="0" xfId="0" applyFont="1" applyFill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left" vertical="center" wrapText="1"/>
    </xf>
    <xf numFmtId="3" fontId="34" fillId="0" borderId="17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4" fontId="30" fillId="0" borderId="0" xfId="0" applyNumberFormat="1" applyFont="1" applyFill="1" applyBorder="1" applyAlignment="1">
      <alignment vertical="justify"/>
    </xf>
    <xf numFmtId="4" fontId="28" fillId="0" borderId="0" xfId="0" applyNumberFormat="1" applyFont="1" applyFill="1" applyBorder="1" applyAlignment="1">
      <alignment vertical="justify"/>
    </xf>
    <xf numFmtId="4" fontId="34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49" fontId="31" fillId="0" borderId="0" xfId="0" applyNumberFormat="1" applyFont="1" applyFill="1" applyAlignment="1" applyProtection="1">
      <alignment/>
      <protection/>
    </xf>
    <xf numFmtId="49" fontId="31" fillId="0" borderId="16" xfId="0" applyNumberFormat="1" applyFont="1" applyFill="1" applyBorder="1" applyAlignment="1">
      <alignment horizontal="center" vertical="center" wrapText="1"/>
    </xf>
    <xf numFmtId="4" fontId="31" fillId="0" borderId="16" xfId="95" applyNumberFormat="1" applyFont="1" applyFill="1" applyBorder="1" applyAlignment="1">
      <alignment vertical="center"/>
      <protection/>
    </xf>
    <xf numFmtId="0" fontId="31" fillId="0" borderId="0" xfId="0" applyFont="1" applyFill="1" applyAlignment="1">
      <alignment/>
    </xf>
    <xf numFmtId="49" fontId="27" fillId="0" borderId="18" xfId="0" applyNumberFormat="1" applyFont="1" applyFill="1" applyBorder="1" applyAlignment="1">
      <alignment horizontal="left" vertical="center" wrapText="1"/>
    </xf>
    <xf numFmtId="4" fontId="27" fillId="0" borderId="18" xfId="95" applyNumberFormat="1" applyFont="1" applyFill="1" applyBorder="1" applyAlignment="1">
      <alignment horizontal="right" vertical="center"/>
      <protection/>
    </xf>
    <xf numFmtId="4" fontId="27" fillId="0" borderId="16" xfId="95" applyNumberFormat="1" applyFont="1" applyFill="1" applyBorder="1" applyAlignment="1">
      <alignment horizontal="right"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9" fillId="0" borderId="16" xfId="0" applyFont="1" applyBorder="1" applyAlignment="1">
      <alignment horizontal="left" vertical="center" wrapText="1"/>
    </xf>
    <xf numFmtId="0" fontId="31" fillId="0" borderId="22" xfId="0" applyFont="1" applyFill="1" applyBorder="1" applyAlignment="1">
      <alignment horizontal="center" vertical="center" wrapText="1"/>
    </xf>
    <xf numFmtId="200" fontId="32" fillId="0" borderId="16" xfId="95" applyNumberFormat="1" applyFont="1" applyFill="1" applyBorder="1" applyAlignment="1">
      <alignment horizontal="left" vertical="center"/>
      <protection/>
    </xf>
    <xf numFmtId="200" fontId="32" fillId="0" borderId="16" xfId="95" applyNumberFormat="1" applyFont="1" applyFill="1" applyBorder="1" applyAlignment="1">
      <alignment vertical="center"/>
      <protection/>
    </xf>
    <xf numFmtId="0" fontId="27" fillId="0" borderId="16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vertical="center" wrapText="1"/>
    </xf>
    <xf numFmtId="4" fontId="27" fillId="0" borderId="16" xfId="0" applyNumberFormat="1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4" fontId="32" fillId="0" borderId="16" xfId="0" applyNumberFormat="1" applyFont="1" applyFill="1" applyBorder="1" applyAlignment="1">
      <alignment horizontal="left" vertical="center" wrapText="1"/>
    </xf>
    <xf numFmtId="200" fontId="28" fillId="0" borderId="0" xfId="0" applyNumberFormat="1" applyFont="1" applyFill="1" applyBorder="1" applyAlignment="1">
      <alignment vertical="justify"/>
    </xf>
    <xf numFmtId="0" fontId="40" fillId="0" borderId="0" xfId="0" applyNumberFormat="1" applyFont="1" applyFill="1" applyAlignment="1" applyProtection="1">
      <alignment/>
      <protection/>
    </xf>
    <xf numFmtId="0" fontId="27" fillId="0" borderId="16" xfId="0" applyFont="1" applyBorder="1" applyAlignment="1">
      <alignment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vertical="center" wrapText="1"/>
    </xf>
    <xf numFmtId="4" fontId="40" fillId="0" borderId="16" xfId="95" applyNumberFormat="1" applyFont="1" applyFill="1" applyBorder="1" applyAlignment="1">
      <alignment vertical="center"/>
      <protection/>
    </xf>
    <xf numFmtId="0" fontId="40" fillId="0" borderId="0" xfId="0" applyFont="1" applyFill="1" applyAlignment="1">
      <alignment/>
    </xf>
    <xf numFmtId="4" fontId="18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4" fontId="32" fillId="0" borderId="0" xfId="0" applyNumberFormat="1" applyFont="1" applyFill="1" applyAlignment="1">
      <alignment vertical="center"/>
    </xf>
    <xf numFmtId="0" fontId="27" fillId="0" borderId="21" xfId="0" applyFont="1" applyFill="1" applyBorder="1" applyAlignment="1">
      <alignment horizontal="left" vertical="center" wrapText="1"/>
    </xf>
    <xf numFmtId="49" fontId="27" fillId="0" borderId="21" xfId="0" applyNumberFormat="1" applyFont="1" applyFill="1" applyBorder="1" applyAlignment="1">
      <alignment horizontal="center" vertical="center"/>
    </xf>
    <xf numFmtId="4" fontId="42" fillId="0" borderId="0" xfId="0" applyNumberFormat="1" applyFont="1" applyFill="1" applyAlignment="1">
      <alignment vertical="center"/>
    </xf>
    <xf numFmtId="3" fontId="33" fillId="0" borderId="0" xfId="0" applyNumberFormat="1" applyFont="1" applyFill="1" applyBorder="1" applyAlignment="1">
      <alignment horizontal="center" vertical="center" textRotation="180"/>
    </xf>
    <xf numFmtId="3" fontId="33" fillId="0" borderId="0" xfId="0" applyNumberFormat="1" applyFont="1" applyFill="1" applyBorder="1" applyAlignment="1" applyProtection="1">
      <alignment horizontal="center" vertical="center" textRotation="180"/>
      <protection/>
    </xf>
    <xf numFmtId="3" fontId="33" fillId="0" borderId="23" xfId="0" applyNumberFormat="1" applyFont="1" applyFill="1" applyBorder="1" applyAlignment="1" applyProtection="1">
      <alignment horizontal="center" vertical="center" textRotation="180"/>
      <protection/>
    </xf>
    <xf numFmtId="3" fontId="33" fillId="0" borderId="0" xfId="0" applyNumberFormat="1" applyFont="1" applyFill="1" applyBorder="1" applyAlignment="1" applyProtection="1">
      <alignment horizontal="center" vertical="center" textRotation="180"/>
      <protection/>
    </xf>
    <xf numFmtId="3" fontId="41" fillId="0" borderId="0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21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left" vertical="center" wrapText="1"/>
    </xf>
    <xf numFmtId="49" fontId="27" fillId="0" borderId="21" xfId="0" applyNumberFormat="1" applyFont="1" applyFill="1" applyBorder="1" applyAlignment="1">
      <alignment horizontal="left" vertical="center" wrapText="1"/>
    </xf>
    <xf numFmtId="4" fontId="32" fillId="0" borderId="18" xfId="0" applyNumberFormat="1" applyFont="1" applyFill="1" applyBorder="1" applyAlignment="1" applyProtection="1">
      <alignment horizontal="center" vertical="center" wrapText="1"/>
      <protection/>
    </xf>
    <xf numFmtId="4" fontId="32" fillId="0" borderId="21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 horizontal="left" vertical="center" wrapText="1"/>
    </xf>
    <xf numFmtId="4" fontId="32" fillId="0" borderId="24" xfId="0" applyNumberFormat="1" applyFont="1" applyFill="1" applyBorder="1" applyAlignment="1" applyProtection="1">
      <alignment horizontal="center" vertical="center" wrapText="1"/>
      <protection/>
    </xf>
    <xf numFmtId="4" fontId="32" fillId="0" borderId="22" xfId="0" applyNumberFormat="1" applyFont="1" applyFill="1" applyBorder="1" applyAlignment="1" applyProtection="1">
      <alignment horizontal="center" vertical="center" wrapText="1"/>
      <protection/>
    </xf>
    <xf numFmtId="49" fontId="27" fillId="0" borderId="20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left" vertical="center" wrapText="1"/>
    </xf>
    <xf numFmtId="49" fontId="27" fillId="0" borderId="20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16" xfId="0" applyFont="1" applyFill="1" applyBorder="1" applyAlignment="1">
      <alignment horizontal="left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0"/>
  <sheetViews>
    <sheetView showZeros="0" tabSelected="1" view="pageBreakPreview" zoomScale="25" zoomScaleNormal="40" zoomScaleSheetLayoutView="25" workbookViewId="0" topLeftCell="B7">
      <selection activeCell="I10" sqref="I10:K10"/>
    </sheetView>
  </sheetViews>
  <sheetFormatPr defaultColWidth="9.16015625" defaultRowHeight="12.75"/>
  <cols>
    <col min="1" max="1" width="3.83203125" style="3" hidden="1" customWidth="1"/>
    <col min="2" max="2" width="56.5" style="16" customWidth="1"/>
    <col min="3" max="3" width="51.83203125" style="16" customWidth="1"/>
    <col min="4" max="4" width="55.16015625" style="16" customWidth="1"/>
    <col min="5" max="5" width="157" style="15" customWidth="1"/>
    <col min="6" max="6" width="165" style="16" customWidth="1"/>
    <col min="7" max="7" width="116.5" style="16" customWidth="1"/>
    <col min="8" max="8" width="71.16015625" style="16" customWidth="1"/>
    <col min="9" max="10" width="70.5" style="31" customWidth="1"/>
    <col min="11" max="11" width="68.33203125" style="31" customWidth="1"/>
    <col min="12" max="12" width="22.16015625" style="112" customWidth="1"/>
    <col min="13" max="13" width="52.5" style="2" customWidth="1"/>
    <col min="14" max="14" width="9.16015625" style="2" customWidth="1"/>
    <col min="15" max="15" width="54.16015625" style="106" customWidth="1"/>
    <col min="16" max="16384" width="9.16015625" style="2" customWidth="1"/>
  </cols>
  <sheetData>
    <row r="1" spans="2:17" ht="60" customHeight="1" hidden="1">
      <c r="B1" s="21"/>
      <c r="C1" s="21"/>
      <c r="D1" s="21"/>
      <c r="I1" s="131" t="s">
        <v>366</v>
      </c>
      <c r="J1" s="131"/>
      <c r="K1" s="131"/>
      <c r="M1" s="4"/>
      <c r="N1" s="4"/>
      <c r="P1" s="4"/>
      <c r="Q1" s="4"/>
    </row>
    <row r="2" spans="2:17" ht="75" customHeight="1" hidden="1">
      <c r="B2" s="21"/>
      <c r="C2" s="21"/>
      <c r="D2" s="21"/>
      <c r="I2" s="131" t="s">
        <v>367</v>
      </c>
      <c r="J2" s="131"/>
      <c r="K2" s="131"/>
      <c r="M2" s="4"/>
      <c r="N2" s="4"/>
      <c r="P2" s="4"/>
      <c r="Q2" s="4"/>
    </row>
    <row r="3" spans="2:17" ht="75" customHeight="1" hidden="1">
      <c r="B3" s="21"/>
      <c r="C3" s="21"/>
      <c r="D3" s="21"/>
      <c r="I3" s="131" t="s">
        <v>368</v>
      </c>
      <c r="J3" s="131"/>
      <c r="K3" s="131"/>
      <c r="M3" s="4"/>
      <c r="N3" s="4"/>
      <c r="P3" s="4"/>
      <c r="Q3" s="4"/>
    </row>
    <row r="4" spans="2:17" ht="75" customHeight="1" hidden="1">
      <c r="B4" s="21"/>
      <c r="C4" s="21"/>
      <c r="D4" s="21"/>
      <c r="I4" s="131" t="s">
        <v>369</v>
      </c>
      <c r="J4" s="131"/>
      <c r="K4" s="131"/>
      <c r="M4" s="4"/>
      <c r="N4" s="4"/>
      <c r="P4" s="4"/>
      <c r="Q4" s="4"/>
    </row>
    <row r="5" spans="2:17" ht="75" customHeight="1" hidden="1">
      <c r="B5" s="21"/>
      <c r="C5" s="21"/>
      <c r="D5" s="21"/>
      <c r="I5" s="131" t="s">
        <v>370</v>
      </c>
      <c r="J5" s="131"/>
      <c r="K5" s="131"/>
      <c r="M5" s="4"/>
      <c r="N5" s="4"/>
      <c r="P5" s="4"/>
      <c r="Q5" s="4"/>
    </row>
    <row r="6" spans="2:17" ht="84" customHeight="1" hidden="1">
      <c r="B6" s="21"/>
      <c r="C6" s="21"/>
      <c r="D6" s="21"/>
      <c r="I6" s="131"/>
      <c r="J6" s="131"/>
      <c r="K6" s="131"/>
      <c r="M6" s="4"/>
      <c r="N6" s="4"/>
      <c r="P6" s="4"/>
      <c r="Q6" s="4"/>
    </row>
    <row r="7" spans="2:17" ht="69" customHeight="1">
      <c r="B7" s="21"/>
      <c r="C7" s="21"/>
      <c r="D7" s="21"/>
      <c r="I7" s="131" t="s">
        <v>427</v>
      </c>
      <c r="J7" s="131"/>
      <c r="K7" s="131"/>
      <c r="L7" s="115">
        <v>39</v>
      </c>
      <c r="M7" s="4"/>
      <c r="N7" s="4"/>
      <c r="P7" s="4"/>
      <c r="Q7" s="4"/>
    </row>
    <row r="8" spans="2:17" ht="66.75" customHeight="1">
      <c r="B8" s="21"/>
      <c r="C8" s="21"/>
      <c r="D8" s="21"/>
      <c r="I8" s="131" t="s">
        <v>432</v>
      </c>
      <c r="J8" s="131"/>
      <c r="K8" s="131"/>
      <c r="L8" s="115"/>
      <c r="M8" s="4"/>
      <c r="N8" s="4"/>
      <c r="P8" s="4"/>
      <c r="Q8" s="4"/>
    </row>
    <row r="9" spans="2:17" ht="66.75" customHeight="1">
      <c r="B9" s="21"/>
      <c r="C9" s="21"/>
      <c r="D9" s="21"/>
      <c r="I9" s="131" t="s">
        <v>461</v>
      </c>
      <c r="J9" s="131"/>
      <c r="K9" s="131"/>
      <c r="L9" s="115"/>
      <c r="M9" s="4"/>
      <c r="N9" s="4"/>
      <c r="P9" s="4"/>
      <c r="Q9" s="4"/>
    </row>
    <row r="10" spans="2:17" ht="66.75" customHeight="1">
      <c r="B10" s="21"/>
      <c r="C10" s="21"/>
      <c r="D10" s="21"/>
      <c r="I10" s="131"/>
      <c r="J10" s="131"/>
      <c r="K10" s="131"/>
      <c r="L10" s="115"/>
      <c r="M10" s="4"/>
      <c r="N10" s="4"/>
      <c r="P10" s="4"/>
      <c r="Q10" s="4"/>
    </row>
    <row r="11" spans="2:17" ht="66.75" customHeight="1">
      <c r="B11" s="21"/>
      <c r="C11" s="21"/>
      <c r="D11" s="21"/>
      <c r="I11" s="131"/>
      <c r="J11" s="131"/>
      <c r="K11" s="131"/>
      <c r="L11" s="115"/>
      <c r="M11" s="4"/>
      <c r="N11" s="4"/>
      <c r="P11" s="4"/>
      <c r="Q11" s="4"/>
    </row>
    <row r="12" spans="2:17" ht="48" customHeight="1">
      <c r="B12" s="21"/>
      <c r="C12" s="21"/>
      <c r="D12" s="21"/>
      <c r="I12" s="67"/>
      <c r="J12" s="67"/>
      <c r="K12" s="67"/>
      <c r="L12" s="115"/>
      <c r="M12" s="4"/>
      <c r="N12" s="4"/>
      <c r="P12" s="4"/>
      <c r="Q12" s="4"/>
    </row>
    <row r="13" spans="1:16" ht="67.5" customHeight="1">
      <c r="A13" s="1"/>
      <c r="B13" s="141" t="s">
        <v>378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15"/>
      <c r="M13" s="29"/>
      <c r="N13" s="34"/>
      <c r="O13" s="107"/>
      <c r="P13" s="22"/>
    </row>
    <row r="14" spans="2:16" ht="46.5" customHeight="1">
      <c r="B14" s="10"/>
      <c r="C14" s="10"/>
      <c r="D14" s="10"/>
      <c r="E14" s="11"/>
      <c r="F14" s="12"/>
      <c r="G14" s="12"/>
      <c r="H14" s="12"/>
      <c r="I14" s="53"/>
      <c r="J14" s="53"/>
      <c r="K14" s="54"/>
      <c r="L14" s="115"/>
      <c r="M14" s="29"/>
      <c r="N14" s="34"/>
      <c r="O14" s="107"/>
      <c r="P14" s="22"/>
    </row>
    <row r="15" spans="1:14" ht="103.5" customHeight="1">
      <c r="A15" s="5"/>
      <c r="B15" s="125" t="s">
        <v>379</v>
      </c>
      <c r="C15" s="125" t="s">
        <v>380</v>
      </c>
      <c r="D15" s="125" t="s">
        <v>381</v>
      </c>
      <c r="E15" s="125" t="s">
        <v>386</v>
      </c>
      <c r="F15" s="125" t="s">
        <v>66</v>
      </c>
      <c r="G15" s="125" t="s">
        <v>382</v>
      </c>
      <c r="H15" s="125" t="s">
        <v>383</v>
      </c>
      <c r="I15" s="129" t="s">
        <v>0</v>
      </c>
      <c r="J15" s="132" t="s">
        <v>1</v>
      </c>
      <c r="K15" s="133"/>
      <c r="L15" s="115"/>
      <c r="M15" s="30"/>
      <c r="N15" s="34"/>
    </row>
    <row r="16" spans="1:14" ht="217.5" customHeight="1">
      <c r="A16" s="5"/>
      <c r="B16" s="126"/>
      <c r="C16" s="126"/>
      <c r="D16" s="126"/>
      <c r="E16" s="126"/>
      <c r="F16" s="126"/>
      <c r="G16" s="126"/>
      <c r="H16" s="126"/>
      <c r="I16" s="130"/>
      <c r="J16" s="55" t="s">
        <v>383</v>
      </c>
      <c r="K16" s="55" t="s">
        <v>384</v>
      </c>
      <c r="L16" s="115"/>
      <c r="M16" s="30"/>
      <c r="N16" s="34"/>
    </row>
    <row r="17" spans="1:15" s="77" customFormat="1" ht="102" customHeight="1">
      <c r="A17" s="76"/>
      <c r="B17" s="27"/>
      <c r="C17" s="27"/>
      <c r="D17" s="27"/>
      <c r="E17" s="28" t="s">
        <v>138</v>
      </c>
      <c r="F17" s="91"/>
      <c r="G17" s="92"/>
      <c r="H17" s="32">
        <f>SUM(H18:H58)</f>
        <v>127016595</v>
      </c>
      <c r="I17" s="32">
        <f>SUM(I18:I58)</f>
        <v>58951306</v>
      </c>
      <c r="J17" s="32">
        <f>SUM(J18:J58)</f>
        <v>68065289</v>
      </c>
      <c r="K17" s="32">
        <f>SUM(K18:K58)</f>
        <v>67554900</v>
      </c>
      <c r="L17" s="115"/>
      <c r="M17" s="105">
        <f>I17+J17-H17</f>
        <v>0</v>
      </c>
      <c r="O17" s="108"/>
    </row>
    <row r="18" spans="2:15" ht="108.75" customHeight="1">
      <c r="B18" s="118" t="s">
        <v>139</v>
      </c>
      <c r="C18" s="118" t="s">
        <v>80</v>
      </c>
      <c r="D18" s="118" t="s">
        <v>2</v>
      </c>
      <c r="E18" s="120" t="s">
        <v>81</v>
      </c>
      <c r="F18" s="18" t="s">
        <v>389</v>
      </c>
      <c r="G18" s="93" t="s">
        <v>440</v>
      </c>
      <c r="H18" s="9">
        <f aca="true" t="shared" si="0" ref="H18:H67">I18+J18</f>
        <v>1850000</v>
      </c>
      <c r="I18" s="9">
        <v>1850000</v>
      </c>
      <c r="J18" s="9"/>
      <c r="K18" s="9"/>
      <c r="L18" s="115"/>
      <c r="M18" s="105">
        <f aca="true" t="shared" si="1" ref="M18:M82">I18+J18-H18</f>
        <v>0</v>
      </c>
      <c r="O18" s="108"/>
    </row>
    <row r="19" spans="2:15" ht="155.25" customHeight="1">
      <c r="B19" s="119"/>
      <c r="C19" s="119"/>
      <c r="D19" s="119"/>
      <c r="E19" s="121"/>
      <c r="F19" s="18" t="s">
        <v>74</v>
      </c>
      <c r="G19" s="93" t="s">
        <v>405</v>
      </c>
      <c r="H19" s="9">
        <f t="shared" si="0"/>
        <v>400000</v>
      </c>
      <c r="I19" s="9">
        <v>400000</v>
      </c>
      <c r="J19" s="9"/>
      <c r="K19" s="9"/>
      <c r="L19" s="115"/>
      <c r="M19" s="105">
        <f t="shared" si="1"/>
        <v>0</v>
      </c>
      <c r="O19" s="108"/>
    </row>
    <row r="20" spans="2:15" ht="200.25" customHeight="1">
      <c r="B20" s="44" t="s">
        <v>219</v>
      </c>
      <c r="C20" s="45" t="s">
        <v>29</v>
      </c>
      <c r="D20" s="52" t="s">
        <v>14</v>
      </c>
      <c r="E20" s="47" t="s">
        <v>218</v>
      </c>
      <c r="F20" s="47" t="s">
        <v>220</v>
      </c>
      <c r="G20" s="94" t="s">
        <v>412</v>
      </c>
      <c r="H20" s="9">
        <f t="shared" si="0"/>
        <v>200000</v>
      </c>
      <c r="I20" s="51">
        <v>200000</v>
      </c>
      <c r="J20" s="51"/>
      <c r="K20" s="51"/>
      <c r="L20" s="115"/>
      <c r="M20" s="105">
        <f t="shared" si="1"/>
        <v>0</v>
      </c>
      <c r="O20" s="108"/>
    </row>
    <row r="21" spans="1:15" s="8" customFormat="1" ht="151.5" customHeight="1">
      <c r="A21" s="1"/>
      <c r="B21" s="44" t="s">
        <v>270</v>
      </c>
      <c r="C21" s="45" t="s">
        <v>44</v>
      </c>
      <c r="D21" s="46">
        <v>1070</v>
      </c>
      <c r="E21" s="18" t="s">
        <v>39</v>
      </c>
      <c r="F21" s="47" t="s">
        <v>390</v>
      </c>
      <c r="G21" s="47" t="s">
        <v>439</v>
      </c>
      <c r="H21" s="9">
        <f t="shared" si="0"/>
        <v>116396</v>
      </c>
      <c r="I21" s="83">
        <v>116396</v>
      </c>
      <c r="J21" s="83"/>
      <c r="K21" s="83"/>
      <c r="L21" s="115"/>
      <c r="M21" s="105">
        <f t="shared" si="1"/>
        <v>0</v>
      </c>
      <c r="O21" s="108"/>
    </row>
    <row r="22" spans="1:15" s="8" customFormat="1" ht="113.25" customHeight="1">
      <c r="A22" s="1"/>
      <c r="B22" s="135" t="s">
        <v>140</v>
      </c>
      <c r="C22" s="118" t="s">
        <v>82</v>
      </c>
      <c r="D22" s="118">
        <v>1070</v>
      </c>
      <c r="E22" s="120" t="s">
        <v>385</v>
      </c>
      <c r="F22" s="18" t="s">
        <v>394</v>
      </c>
      <c r="G22" s="93" t="s">
        <v>441</v>
      </c>
      <c r="H22" s="9">
        <f t="shared" si="0"/>
        <v>81375</v>
      </c>
      <c r="I22" s="9">
        <v>81375</v>
      </c>
      <c r="J22" s="9"/>
      <c r="K22" s="9"/>
      <c r="L22" s="115"/>
      <c r="M22" s="105">
        <f t="shared" si="1"/>
        <v>0</v>
      </c>
      <c r="O22" s="108"/>
    </row>
    <row r="23" spans="1:15" s="8" customFormat="1" ht="104.25" customHeight="1">
      <c r="A23" s="1"/>
      <c r="B23" s="136"/>
      <c r="C23" s="119"/>
      <c r="D23" s="119"/>
      <c r="E23" s="121"/>
      <c r="F23" s="47" t="s">
        <v>390</v>
      </c>
      <c r="G23" s="47" t="s">
        <v>439</v>
      </c>
      <c r="H23" s="9">
        <f t="shared" si="0"/>
        <v>172155</v>
      </c>
      <c r="I23" s="9">
        <v>172155</v>
      </c>
      <c r="J23" s="9"/>
      <c r="K23" s="9"/>
      <c r="L23" s="115"/>
      <c r="M23" s="105">
        <f t="shared" si="1"/>
        <v>0</v>
      </c>
      <c r="O23" s="108"/>
    </row>
    <row r="24" spans="1:15" s="8" customFormat="1" ht="152.25" customHeight="1">
      <c r="A24" s="1"/>
      <c r="B24" s="17" t="s">
        <v>141</v>
      </c>
      <c r="C24" s="17" t="s">
        <v>83</v>
      </c>
      <c r="D24" s="17" t="s">
        <v>8</v>
      </c>
      <c r="E24" s="18" t="s">
        <v>84</v>
      </c>
      <c r="F24" s="18" t="s">
        <v>391</v>
      </c>
      <c r="G24" s="93" t="s">
        <v>439</v>
      </c>
      <c r="H24" s="9">
        <f t="shared" si="0"/>
        <v>65000</v>
      </c>
      <c r="I24" s="9">
        <v>65000</v>
      </c>
      <c r="J24" s="9"/>
      <c r="K24" s="9"/>
      <c r="L24" s="115"/>
      <c r="M24" s="105">
        <f t="shared" si="1"/>
        <v>0</v>
      </c>
      <c r="O24" s="108"/>
    </row>
    <row r="25" spans="1:15" s="8" customFormat="1" ht="155.25" customHeight="1">
      <c r="A25" s="1"/>
      <c r="B25" s="17" t="s">
        <v>142</v>
      </c>
      <c r="C25" s="17" t="s">
        <v>85</v>
      </c>
      <c r="D25" s="17" t="s">
        <v>8</v>
      </c>
      <c r="E25" s="18" t="s">
        <v>86</v>
      </c>
      <c r="F25" s="18" t="s">
        <v>394</v>
      </c>
      <c r="G25" s="93" t="s">
        <v>441</v>
      </c>
      <c r="H25" s="9">
        <f t="shared" si="0"/>
        <v>800000</v>
      </c>
      <c r="I25" s="9">
        <v>800000</v>
      </c>
      <c r="J25" s="9"/>
      <c r="K25" s="9"/>
      <c r="L25" s="115"/>
      <c r="M25" s="105">
        <f t="shared" si="1"/>
        <v>0</v>
      </c>
      <c r="O25" s="108"/>
    </row>
    <row r="26" spans="1:15" s="24" customFormat="1" ht="240.75" customHeight="1">
      <c r="A26" s="23"/>
      <c r="B26" s="17" t="s">
        <v>143</v>
      </c>
      <c r="C26" s="17" t="s">
        <v>42</v>
      </c>
      <c r="D26" s="17" t="s">
        <v>8</v>
      </c>
      <c r="E26" s="18" t="s">
        <v>46</v>
      </c>
      <c r="F26" s="18" t="s">
        <v>394</v>
      </c>
      <c r="G26" s="93" t="s">
        <v>441</v>
      </c>
      <c r="H26" s="9">
        <f t="shared" si="0"/>
        <v>488000</v>
      </c>
      <c r="I26" s="9">
        <v>488000</v>
      </c>
      <c r="J26" s="9"/>
      <c r="K26" s="9"/>
      <c r="L26" s="115"/>
      <c r="M26" s="105">
        <f t="shared" si="1"/>
        <v>0</v>
      </c>
      <c r="O26" s="108"/>
    </row>
    <row r="27" spans="1:15" s="8" customFormat="1" ht="132.75">
      <c r="A27" s="58"/>
      <c r="B27" s="17" t="s">
        <v>274</v>
      </c>
      <c r="C27" s="17" t="s">
        <v>276</v>
      </c>
      <c r="D27" s="17" t="s">
        <v>7</v>
      </c>
      <c r="E27" s="50" t="s">
        <v>277</v>
      </c>
      <c r="F27" s="18" t="s">
        <v>391</v>
      </c>
      <c r="G27" s="47" t="s">
        <v>439</v>
      </c>
      <c r="H27" s="9">
        <f t="shared" si="0"/>
        <v>1028700</v>
      </c>
      <c r="I27" s="84">
        <f>973700+55000</f>
        <v>1028700</v>
      </c>
      <c r="J27" s="84"/>
      <c r="K27" s="60"/>
      <c r="L27" s="115"/>
      <c r="M27" s="105">
        <f t="shared" si="1"/>
        <v>0</v>
      </c>
      <c r="O27" s="108"/>
    </row>
    <row r="28" spans="1:15" s="8" customFormat="1" ht="104.25" customHeight="1">
      <c r="A28" s="58"/>
      <c r="B28" s="118" t="s">
        <v>275</v>
      </c>
      <c r="C28" s="118" t="s">
        <v>278</v>
      </c>
      <c r="D28" s="118" t="s">
        <v>7</v>
      </c>
      <c r="E28" s="127" t="s">
        <v>279</v>
      </c>
      <c r="F28" s="18" t="s">
        <v>392</v>
      </c>
      <c r="G28" s="93" t="s">
        <v>442</v>
      </c>
      <c r="H28" s="9">
        <f t="shared" si="0"/>
        <v>172670</v>
      </c>
      <c r="I28" s="84">
        <v>172670</v>
      </c>
      <c r="J28" s="84"/>
      <c r="K28" s="60"/>
      <c r="L28" s="115"/>
      <c r="M28" s="105">
        <f t="shared" si="1"/>
        <v>0</v>
      </c>
      <c r="O28" s="108"/>
    </row>
    <row r="29" spans="1:15" s="8" customFormat="1" ht="143.25" customHeight="1">
      <c r="A29" s="58"/>
      <c r="B29" s="119"/>
      <c r="C29" s="119"/>
      <c r="D29" s="119"/>
      <c r="E29" s="128"/>
      <c r="F29" s="18" t="s">
        <v>78</v>
      </c>
      <c r="G29" s="93" t="s">
        <v>411</v>
      </c>
      <c r="H29" s="9">
        <f t="shared" si="0"/>
        <v>65920</v>
      </c>
      <c r="I29" s="9">
        <v>65920</v>
      </c>
      <c r="J29" s="9"/>
      <c r="K29" s="60"/>
      <c r="L29" s="115"/>
      <c r="M29" s="105">
        <f t="shared" si="1"/>
        <v>0</v>
      </c>
      <c r="O29" s="108"/>
    </row>
    <row r="30" spans="1:15" s="8" customFormat="1" ht="143.25" customHeight="1">
      <c r="A30" s="58"/>
      <c r="B30" s="57" t="s">
        <v>319</v>
      </c>
      <c r="C30" s="57" t="s">
        <v>320</v>
      </c>
      <c r="D30" s="57" t="s">
        <v>321</v>
      </c>
      <c r="E30" s="59" t="s">
        <v>322</v>
      </c>
      <c r="F30" s="18" t="s">
        <v>394</v>
      </c>
      <c r="G30" s="93" t="s">
        <v>441</v>
      </c>
      <c r="H30" s="9">
        <f t="shared" si="0"/>
        <v>700000</v>
      </c>
      <c r="I30" s="9">
        <v>700000</v>
      </c>
      <c r="J30" s="9"/>
      <c r="K30" s="60"/>
      <c r="L30" s="115"/>
      <c r="M30" s="105">
        <f t="shared" si="1"/>
        <v>0</v>
      </c>
      <c r="O30" s="108"/>
    </row>
    <row r="31" spans="1:15" s="8" customFormat="1" ht="117.75" customHeight="1">
      <c r="A31" s="1"/>
      <c r="B31" s="45" t="s">
        <v>310</v>
      </c>
      <c r="C31" s="45" t="s">
        <v>308</v>
      </c>
      <c r="D31" s="45" t="s">
        <v>10</v>
      </c>
      <c r="E31" s="47" t="s">
        <v>309</v>
      </c>
      <c r="F31" s="18" t="s">
        <v>389</v>
      </c>
      <c r="G31" s="93" t="s">
        <v>440</v>
      </c>
      <c r="H31" s="9">
        <f t="shared" si="0"/>
        <v>800000</v>
      </c>
      <c r="I31" s="9">
        <v>800000</v>
      </c>
      <c r="J31" s="9"/>
      <c r="K31" s="9"/>
      <c r="L31" s="115"/>
      <c r="M31" s="105">
        <f t="shared" si="1"/>
        <v>0</v>
      </c>
      <c r="O31" s="108"/>
    </row>
    <row r="32" spans="1:15" s="8" customFormat="1" ht="111.75" customHeight="1">
      <c r="A32" s="1"/>
      <c r="B32" s="45" t="s">
        <v>282</v>
      </c>
      <c r="C32" s="45" t="s">
        <v>280</v>
      </c>
      <c r="D32" s="45" t="s">
        <v>10</v>
      </c>
      <c r="E32" s="82" t="s">
        <v>281</v>
      </c>
      <c r="F32" s="18" t="s">
        <v>389</v>
      </c>
      <c r="G32" s="93" t="s">
        <v>440</v>
      </c>
      <c r="H32" s="9">
        <f t="shared" si="0"/>
        <v>429100</v>
      </c>
      <c r="I32" s="9">
        <v>429100</v>
      </c>
      <c r="J32" s="9"/>
      <c r="K32" s="9"/>
      <c r="L32" s="115"/>
      <c r="M32" s="105">
        <f t="shared" si="1"/>
        <v>0</v>
      </c>
      <c r="O32" s="108"/>
    </row>
    <row r="33" spans="1:15" s="8" customFormat="1" ht="105.75" customHeight="1">
      <c r="A33" s="1"/>
      <c r="B33" s="17" t="s">
        <v>144</v>
      </c>
      <c r="C33" s="17" t="s">
        <v>61</v>
      </c>
      <c r="D33" s="17" t="s">
        <v>11</v>
      </c>
      <c r="E33" s="18" t="s">
        <v>47</v>
      </c>
      <c r="F33" s="18" t="s">
        <v>399</v>
      </c>
      <c r="G33" s="93" t="s">
        <v>443</v>
      </c>
      <c r="H33" s="9">
        <f t="shared" si="0"/>
        <v>750000</v>
      </c>
      <c r="I33" s="9">
        <v>750000</v>
      </c>
      <c r="J33" s="9"/>
      <c r="K33" s="9"/>
      <c r="L33" s="114">
        <v>40</v>
      </c>
      <c r="M33" s="105">
        <f t="shared" si="1"/>
        <v>0</v>
      </c>
      <c r="O33" s="108"/>
    </row>
    <row r="34" spans="1:15" s="8" customFormat="1" ht="126.75" customHeight="1">
      <c r="A34" s="1"/>
      <c r="B34" s="17" t="s">
        <v>145</v>
      </c>
      <c r="C34" s="17" t="s">
        <v>62</v>
      </c>
      <c r="D34" s="17" t="s">
        <v>11</v>
      </c>
      <c r="E34" s="18" t="s">
        <v>12</v>
      </c>
      <c r="F34" s="18" t="s">
        <v>399</v>
      </c>
      <c r="G34" s="93" t="s">
        <v>443</v>
      </c>
      <c r="H34" s="9">
        <f t="shared" si="0"/>
        <v>750000</v>
      </c>
      <c r="I34" s="9">
        <v>750000</v>
      </c>
      <c r="J34" s="9"/>
      <c r="K34" s="9"/>
      <c r="L34" s="114"/>
      <c r="M34" s="105">
        <f t="shared" si="1"/>
        <v>0</v>
      </c>
      <c r="O34" s="108"/>
    </row>
    <row r="35" spans="1:15" s="8" customFormat="1" ht="120.75" customHeight="1">
      <c r="A35" s="1"/>
      <c r="B35" s="17" t="s">
        <v>146</v>
      </c>
      <c r="C35" s="17" t="s">
        <v>69</v>
      </c>
      <c r="D35" s="17" t="s">
        <v>11</v>
      </c>
      <c r="E35" s="18" t="s">
        <v>48</v>
      </c>
      <c r="F35" s="18" t="s">
        <v>399</v>
      </c>
      <c r="G35" s="93" t="s">
        <v>443</v>
      </c>
      <c r="H35" s="9">
        <f t="shared" si="0"/>
        <v>10241300</v>
      </c>
      <c r="I35" s="9">
        <v>10041300</v>
      </c>
      <c r="J35" s="9">
        <v>200000</v>
      </c>
      <c r="K35" s="9">
        <v>200000</v>
      </c>
      <c r="L35" s="114"/>
      <c r="M35" s="105">
        <f t="shared" si="1"/>
        <v>0</v>
      </c>
      <c r="O35" s="108"/>
    </row>
    <row r="36" spans="1:15" s="8" customFormat="1" ht="144.75" customHeight="1">
      <c r="A36" s="1"/>
      <c r="B36" s="17" t="s">
        <v>147</v>
      </c>
      <c r="C36" s="17" t="s">
        <v>70</v>
      </c>
      <c r="D36" s="17" t="s">
        <v>11</v>
      </c>
      <c r="E36" s="18" t="s">
        <v>49</v>
      </c>
      <c r="F36" s="18" t="s">
        <v>399</v>
      </c>
      <c r="G36" s="93" t="s">
        <v>443</v>
      </c>
      <c r="H36" s="9">
        <f t="shared" si="0"/>
        <v>8727300</v>
      </c>
      <c r="I36" s="9">
        <v>8727300</v>
      </c>
      <c r="J36" s="9"/>
      <c r="K36" s="9"/>
      <c r="L36" s="114"/>
      <c r="M36" s="105">
        <f t="shared" si="1"/>
        <v>0</v>
      </c>
      <c r="O36" s="108"/>
    </row>
    <row r="37" spans="1:15" s="8" customFormat="1" ht="192.75" customHeight="1">
      <c r="A37" s="1"/>
      <c r="B37" s="17" t="s">
        <v>148</v>
      </c>
      <c r="C37" s="17" t="s">
        <v>73</v>
      </c>
      <c r="D37" s="17" t="s">
        <v>11</v>
      </c>
      <c r="E37" s="18" t="s">
        <v>71</v>
      </c>
      <c r="F37" s="18" t="s">
        <v>399</v>
      </c>
      <c r="G37" s="93" t="s">
        <v>443</v>
      </c>
      <c r="H37" s="9">
        <f t="shared" si="0"/>
        <v>3896889</v>
      </c>
      <c r="I37" s="9">
        <v>3511500</v>
      </c>
      <c r="J37" s="9">
        <v>385389</v>
      </c>
      <c r="K37" s="9">
        <v>135000</v>
      </c>
      <c r="L37" s="114"/>
      <c r="M37" s="105">
        <f t="shared" si="1"/>
        <v>0</v>
      </c>
      <c r="O37" s="108"/>
    </row>
    <row r="38" spans="1:15" s="8" customFormat="1" ht="165.75" customHeight="1">
      <c r="A38" s="1"/>
      <c r="B38" s="17" t="s">
        <v>149</v>
      </c>
      <c r="C38" s="17" t="s">
        <v>68</v>
      </c>
      <c r="D38" s="17" t="s">
        <v>11</v>
      </c>
      <c r="E38" s="18" t="s">
        <v>72</v>
      </c>
      <c r="F38" s="18" t="s">
        <v>399</v>
      </c>
      <c r="G38" s="93" t="s">
        <v>443</v>
      </c>
      <c r="H38" s="9">
        <f t="shared" si="0"/>
        <v>6057200</v>
      </c>
      <c r="I38" s="9">
        <v>6057200</v>
      </c>
      <c r="J38" s="9"/>
      <c r="K38" s="9"/>
      <c r="L38" s="114"/>
      <c r="M38" s="105">
        <f t="shared" si="1"/>
        <v>0</v>
      </c>
      <c r="O38" s="108"/>
    </row>
    <row r="39" spans="1:15" s="8" customFormat="1" ht="146.25" customHeight="1">
      <c r="A39" s="1"/>
      <c r="B39" s="17" t="s">
        <v>150</v>
      </c>
      <c r="C39" s="17" t="s">
        <v>104</v>
      </c>
      <c r="D39" s="17" t="s">
        <v>32</v>
      </c>
      <c r="E39" s="18" t="s">
        <v>31</v>
      </c>
      <c r="F39" s="18" t="s">
        <v>397</v>
      </c>
      <c r="G39" s="47" t="s">
        <v>439</v>
      </c>
      <c r="H39" s="9">
        <f t="shared" si="0"/>
        <v>4000000</v>
      </c>
      <c r="I39" s="9">
        <v>4000000</v>
      </c>
      <c r="J39" s="9"/>
      <c r="K39" s="9"/>
      <c r="L39" s="114"/>
      <c r="M39" s="105">
        <f t="shared" si="1"/>
        <v>0</v>
      </c>
      <c r="O39" s="108"/>
    </row>
    <row r="40" spans="1:15" s="8" customFormat="1" ht="138" customHeight="1">
      <c r="A40" s="1"/>
      <c r="B40" s="17" t="s">
        <v>151</v>
      </c>
      <c r="C40" s="17" t="s">
        <v>105</v>
      </c>
      <c r="D40" s="17" t="s">
        <v>33</v>
      </c>
      <c r="E40" s="18" t="s">
        <v>106</v>
      </c>
      <c r="F40" s="18" t="s">
        <v>397</v>
      </c>
      <c r="G40" s="47" t="s">
        <v>439</v>
      </c>
      <c r="H40" s="9">
        <f t="shared" si="0"/>
        <v>7000000</v>
      </c>
      <c r="I40" s="9">
        <v>7000000</v>
      </c>
      <c r="J40" s="9"/>
      <c r="K40" s="9"/>
      <c r="L40" s="114"/>
      <c r="M40" s="105">
        <f t="shared" si="1"/>
        <v>0</v>
      </c>
      <c r="O40" s="108"/>
    </row>
    <row r="41" spans="1:15" s="8" customFormat="1" ht="169.5" customHeight="1" hidden="1">
      <c r="A41" s="1"/>
      <c r="B41" s="17" t="s">
        <v>152</v>
      </c>
      <c r="C41" s="17" t="s">
        <v>107</v>
      </c>
      <c r="D41" s="17" t="s">
        <v>33</v>
      </c>
      <c r="E41" s="18" t="s">
        <v>108</v>
      </c>
      <c r="F41" s="18" t="s">
        <v>397</v>
      </c>
      <c r="G41" s="47" t="s">
        <v>439</v>
      </c>
      <c r="H41" s="9">
        <f t="shared" si="0"/>
        <v>0</v>
      </c>
      <c r="I41" s="9"/>
      <c r="J41" s="9"/>
      <c r="K41" s="9"/>
      <c r="L41" s="114"/>
      <c r="M41" s="105">
        <f t="shared" si="1"/>
        <v>0</v>
      </c>
      <c r="O41" s="108"/>
    </row>
    <row r="42" spans="1:15" s="24" customFormat="1" ht="133.5" customHeight="1" hidden="1">
      <c r="A42" s="23"/>
      <c r="B42" s="17" t="s">
        <v>295</v>
      </c>
      <c r="C42" s="17" t="s">
        <v>296</v>
      </c>
      <c r="D42" s="17" t="s">
        <v>298</v>
      </c>
      <c r="E42" s="18" t="s">
        <v>297</v>
      </c>
      <c r="F42" s="18" t="s">
        <v>397</v>
      </c>
      <c r="G42" s="47" t="s">
        <v>439</v>
      </c>
      <c r="H42" s="9">
        <f t="shared" si="0"/>
        <v>0</v>
      </c>
      <c r="I42" s="9"/>
      <c r="J42" s="9"/>
      <c r="K42" s="9"/>
      <c r="L42" s="114"/>
      <c r="M42" s="105">
        <f t="shared" si="1"/>
        <v>0</v>
      </c>
      <c r="O42" s="108"/>
    </row>
    <row r="43" spans="1:15" s="8" customFormat="1" ht="154.5" customHeight="1">
      <c r="A43" s="1"/>
      <c r="B43" s="17" t="s">
        <v>230</v>
      </c>
      <c r="C43" s="17" t="s">
        <v>231</v>
      </c>
      <c r="D43" s="17" t="s">
        <v>232</v>
      </c>
      <c r="E43" s="18" t="s">
        <v>233</v>
      </c>
      <c r="F43" s="18" t="s">
        <v>74</v>
      </c>
      <c r="G43" s="93" t="s">
        <v>405</v>
      </c>
      <c r="H43" s="9">
        <f t="shared" si="0"/>
        <v>10000000</v>
      </c>
      <c r="I43" s="9">
        <v>6802500</v>
      </c>
      <c r="J43" s="9">
        <v>3197500</v>
      </c>
      <c r="K43" s="9">
        <v>3197500</v>
      </c>
      <c r="L43" s="114"/>
      <c r="M43" s="105">
        <f t="shared" si="1"/>
        <v>0</v>
      </c>
      <c r="O43" s="108"/>
    </row>
    <row r="44" spans="1:15" s="24" customFormat="1" ht="169.5" customHeight="1">
      <c r="A44" s="23"/>
      <c r="B44" s="17" t="s">
        <v>153</v>
      </c>
      <c r="C44" s="17" t="s">
        <v>109</v>
      </c>
      <c r="D44" s="17" t="s">
        <v>6</v>
      </c>
      <c r="E44" s="18" t="s">
        <v>50</v>
      </c>
      <c r="F44" s="18" t="s">
        <v>65</v>
      </c>
      <c r="G44" s="93" t="s">
        <v>406</v>
      </c>
      <c r="H44" s="9">
        <f t="shared" si="0"/>
        <v>100000</v>
      </c>
      <c r="I44" s="9">
        <v>100000</v>
      </c>
      <c r="J44" s="9"/>
      <c r="K44" s="9"/>
      <c r="L44" s="114"/>
      <c r="M44" s="105">
        <f t="shared" si="1"/>
        <v>0</v>
      </c>
      <c r="O44" s="108"/>
    </row>
    <row r="45" spans="1:15" s="24" customFormat="1" ht="124.5" customHeight="1" hidden="1">
      <c r="A45" s="23"/>
      <c r="B45" s="45" t="s">
        <v>234</v>
      </c>
      <c r="C45" s="45" t="s">
        <v>96</v>
      </c>
      <c r="D45" s="17" t="s">
        <v>28</v>
      </c>
      <c r="E45" s="18" t="s">
        <v>57</v>
      </c>
      <c r="F45" s="18" t="s">
        <v>79</v>
      </c>
      <c r="G45" s="93" t="s">
        <v>408</v>
      </c>
      <c r="H45" s="9">
        <f t="shared" si="0"/>
        <v>0</v>
      </c>
      <c r="I45" s="9"/>
      <c r="J45" s="9"/>
      <c r="K45" s="9"/>
      <c r="L45" s="114"/>
      <c r="M45" s="105">
        <f t="shared" si="1"/>
        <v>0</v>
      </c>
      <c r="O45" s="108"/>
    </row>
    <row r="46" spans="1:15" s="24" customFormat="1" ht="169.5" customHeight="1">
      <c r="A46" s="23"/>
      <c r="B46" s="45" t="s">
        <v>154</v>
      </c>
      <c r="C46" s="45" t="s">
        <v>110</v>
      </c>
      <c r="D46" s="45" t="s">
        <v>5</v>
      </c>
      <c r="E46" s="47" t="s">
        <v>51</v>
      </c>
      <c r="F46" s="18" t="s">
        <v>397</v>
      </c>
      <c r="G46" s="47" t="s">
        <v>439</v>
      </c>
      <c r="H46" s="9">
        <f t="shared" si="0"/>
        <v>61989300</v>
      </c>
      <c r="I46" s="9"/>
      <c r="J46" s="9">
        <v>61989300</v>
      </c>
      <c r="K46" s="9">
        <v>61989300</v>
      </c>
      <c r="L46" s="114"/>
      <c r="M46" s="105">
        <f t="shared" si="1"/>
        <v>0</v>
      </c>
      <c r="O46" s="108"/>
    </row>
    <row r="47" spans="1:15" s="24" customFormat="1" ht="163.5" customHeight="1">
      <c r="A47" s="23"/>
      <c r="B47" s="118" t="s">
        <v>223</v>
      </c>
      <c r="C47" s="118" t="s">
        <v>224</v>
      </c>
      <c r="D47" s="118" t="s">
        <v>5</v>
      </c>
      <c r="E47" s="127" t="s">
        <v>225</v>
      </c>
      <c r="F47" s="20" t="s">
        <v>438</v>
      </c>
      <c r="G47" s="47" t="s">
        <v>439</v>
      </c>
      <c r="H47" s="9">
        <f t="shared" si="0"/>
        <v>158690</v>
      </c>
      <c r="I47" s="9">
        <v>158690</v>
      </c>
      <c r="J47" s="9"/>
      <c r="K47" s="9"/>
      <c r="L47" s="114"/>
      <c r="M47" s="105">
        <f t="shared" si="1"/>
        <v>0</v>
      </c>
      <c r="O47" s="108"/>
    </row>
    <row r="48" spans="1:15" s="24" customFormat="1" ht="112.5" customHeight="1">
      <c r="A48" s="23"/>
      <c r="B48" s="119"/>
      <c r="C48" s="119"/>
      <c r="D48" s="119"/>
      <c r="E48" s="128"/>
      <c r="F48" s="18" t="s">
        <v>79</v>
      </c>
      <c r="G48" s="93" t="s">
        <v>408</v>
      </c>
      <c r="H48" s="9">
        <f t="shared" si="0"/>
        <v>85000</v>
      </c>
      <c r="I48" s="9">
        <v>85000</v>
      </c>
      <c r="J48" s="9"/>
      <c r="K48" s="9"/>
      <c r="L48" s="114"/>
      <c r="M48" s="105">
        <f t="shared" si="1"/>
        <v>0</v>
      </c>
      <c r="O48" s="108"/>
    </row>
    <row r="49" spans="1:15" s="8" customFormat="1" ht="120.75" customHeight="1">
      <c r="A49" s="1"/>
      <c r="B49" s="17" t="s">
        <v>235</v>
      </c>
      <c r="C49" s="17" t="s">
        <v>236</v>
      </c>
      <c r="D49" s="17" t="s">
        <v>5</v>
      </c>
      <c r="E49" s="18" t="s">
        <v>237</v>
      </c>
      <c r="F49" s="18" t="s">
        <v>389</v>
      </c>
      <c r="G49" s="93" t="s">
        <v>440</v>
      </c>
      <c r="H49" s="9">
        <f t="shared" si="0"/>
        <v>2204000</v>
      </c>
      <c r="I49" s="9">
        <f>2172100+93000-87000</f>
        <v>2178100</v>
      </c>
      <c r="J49" s="9">
        <v>25900</v>
      </c>
      <c r="K49" s="9">
        <v>25900</v>
      </c>
      <c r="L49" s="114"/>
      <c r="M49" s="105">
        <f t="shared" si="1"/>
        <v>0</v>
      </c>
      <c r="O49" s="108"/>
    </row>
    <row r="50" spans="2:15" ht="197.25" customHeight="1">
      <c r="B50" s="17" t="s">
        <v>155</v>
      </c>
      <c r="C50" s="17" t="s">
        <v>111</v>
      </c>
      <c r="D50" s="17" t="s">
        <v>112</v>
      </c>
      <c r="E50" s="18" t="s">
        <v>113</v>
      </c>
      <c r="F50" s="18" t="s">
        <v>401</v>
      </c>
      <c r="G50" s="47" t="s">
        <v>439</v>
      </c>
      <c r="H50" s="9">
        <f t="shared" si="0"/>
        <v>2457800</v>
      </c>
      <c r="I50" s="9">
        <v>450600</v>
      </c>
      <c r="J50" s="9">
        <v>2007200</v>
      </c>
      <c r="K50" s="9">
        <v>2007200</v>
      </c>
      <c r="L50" s="114"/>
      <c r="M50" s="105">
        <f t="shared" si="1"/>
        <v>0</v>
      </c>
      <c r="O50" s="108"/>
    </row>
    <row r="51" spans="2:15" ht="123" customHeight="1">
      <c r="B51" s="17" t="s">
        <v>226</v>
      </c>
      <c r="C51" s="17" t="s">
        <v>227</v>
      </c>
      <c r="D51" s="17" t="s">
        <v>228</v>
      </c>
      <c r="E51" s="50" t="s">
        <v>229</v>
      </c>
      <c r="F51" s="18" t="s">
        <v>396</v>
      </c>
      <c r="G51" s="47" t="s">
        <v>439</v>
      </c>
      <c r="H51" s="9">
        <f t="shared" si="0"/>
        <v>819800</v>
      </c>
      <c r="I51" s="9">
        <f>789800+30000</f>
        <v>819800</v>
      </c>
      <c r="J51" s="9"/>
      <c r="K51" s="9"/>
      <c r="L51" s="114"/>
      <c r="M51" s="105">
        <f t="shared" si="1"/>
        <v>0</v>
      </c>
      <c r="O51" s="108"/>
    </row>
    <row r="52" spans="2:15" ht="116.25" customHeight="1">
      <c r="B52" s="17" t="s">
        <v>156</v>
      </c>
      <c r="C52" s="17" t="s">
        <v>89</v>
      </c>
      <c r="D52" s="17" t="s">
        <v>13</v>
      </c>
      <c r="E52" s="18" t="s">
        <v>90</v>
      </c>
      <c r="F52" s="20" t="s">
        <v>398</v>
      </c>
      <c r="G52" s="47" t="s">
        <v>439</v>
      </c>
      <c r="H52" s="9">
        <f t="shared" si="0"/>
        <v>260000</v>
      </c>
      <c r="I52" s="9"/>
      <c r="J52" s="9">
        <v>260000</v>
      </c>
      <c r="K52" s="9"/>
      <c r="L52" s="114"/>
      <c r="M52" s="105">
        <f t="shared" si="1"/>
        <v>0</v>
      </c>
      <c r="O52" s="108"/>
    </row>
    <row r="53" spans="2:15" ht="122.25" customHeight="1">
      <c r="B53" s="17" t="s">
        <v>271</v>
      </c>
      <c r="C53" s="17" t="s">
        <v>272</v>
      </c>
      <c r="D53" s="17" t="s">
        <v>30</v>
      </c>
      <c r="E53" s="18" t="s">
        <v>273</v>
      </c>
      <c r="F53" s="18" t="s">
        <v>389</v>
      </c>
      <c r="G53" s="93" t="s">
        <v>440</v>
      </c>
      <c r="H53" s="9">
        <f t="shared" si="0"/>
        <v>150000</v>
      </c>
      <c r="I53" s="9">
        <v>150000</v>
      </c>
      <c r="J53" s="9"/>
      <c r="K53" s="9"/>
      <c r="L53" s="114"/>
      <c r="M53" s="105">
        <f t="shared" si="1"/>
        <v>0</v>
      </c>
      <c r="O53" s="108"/>
    </row>
    <row r="54" spans="2:15" ht="104.25" customHeight="1" hidden="1">
      <c r="B54" s="118" t="s">
        <v>354</v>
      </c>
      <c r="C54" s="118" t="s">
        <v>87</v>
      </c>
      <c r="D54" s="118" t="s">
        <v>29</v>
      </c>
      <c r="E54" s="120" t="s">
        <v>88</v>
      </c>
      <c r="F54" s="18" t="s">
        <v>396</v>
      </c>
      <c r="G54" s="47" t="s">
        <v>439</v>
      </c>
      <c r="H54" s="9">
        <f t="shared" si="0"/>
        <v>0</v>
      </c>
      <c r="I54" s="9"/>
      <c r="J54" s="9"/>
      <c r="K54" s="9"/>
      <c r="L54" s="113">
        <f>H54-I54-J54</f>
        <v>0</v>
      </c>
      <c r="M54" s="105">
        <f t="shared" si="1"/>
        <v>0</v>
      </c>
      <c r="O54" s="108"/>
    </row>
    <row r="55" spans="2:15" ht="149.25" customHeight="1" hidden="1">
      <c r="B55" s="119"/>
      <c r="C55" s="119"/>
      <c r="D55" s="119"/>
      <c r="E55" s="121"/>
      <c r="F55" s="20" t="s">
        <v>393</v>
      </c>
      <c r="G55" s="47" t="s">
        <v>439</v>
      </c>
      <c r="H55" s="9">
        <f t="shared" si="0"/>
        <v>0</v>
      </c>
      <c r="I55" s="9"/>
      <c r="J55" s="9"/>
      <c r="K55" s="9"/>
      <c r="L55" s="113">
        <f>H55-I55-J55</f>
        <v>0</v>
      </c>
      <c r="M55" s="105">
        <f t="shared" si="1"/>
        <v>0</v>
      </c>
      <c r="O55" s="108"/>
    </row>
    <row r="56" spans="2:15" ht="104.25" customHeight="1" hidden="1">
      <c r="B56" s="118" t="s">
        <v>327</v>
      </c>
      <c r="C56" s="118" t="s">
        <v>328</v>
      </c>
      <c r="D56" s="118" t="s">
        <v>29</v>
      </c>
      <c r="E56" s="127" t="s">
        <v>329</v>
      </c>
      <c r="F56" s="18" t="s">
        <v>396</v>
      </c>
      <c r="G56" s="47" t="s">
        <v>439</v>
      </c>
      <c r="H56" s="9">
        <f t="shared" si="0"/>
        <v>0</v>
      </c>
      <c r="I56" s="9"/>
      <c r="J56" s="9"/>
      <c r="K56" s="9"/>
      <c r="L56" s="113">
        <f>H56-I56-J56</f>
        <v>0</v>
      </c>
      <c r="M56" s="105">
        <f t="shared" si="1"/>
        <v>0</v>
      </c>
      <c r="O56" s="108"/>
    </row>
    <row r="57" spans="2:15" ht="332.25" customHeight="1" hidden="1">
      <c r="B57" s="134"/>
      <c r="C57" s="134"/>
      <c r="D57" s="134"/>
      <c r="E57" s="137"/>
      <c r="F57" s="18" t="s">
        <v>446</v>
      </c>
      <c r="G57" s="93" t="s">
        <v>445</v>
      </c>
      <c r="H57" s="9">
        <f t="shared" si="0"/>
        <v>0</v>
      </c>
      <c r="I57" s="9"/>
      <c r="J57" s="9"/>
      <c r="K57" s="9"/>
      <c r="L57" s="113">
        <f>H57-I57-J57</f>
        <v>0</v>
      </c>
      <c r="M57" s="105">
        <f t="shared" si="1"/>
        <v>0</v>
      </c>
      <c r="O57" s="108"/>
    </row>
    <row r="58" spans="2:15" ht="149.25" customHeight="1" hidden="1">
      <c r="B58" s="119"/>
      <c r="C58" s="119"/>
      <c r="D58" s="119"/>
      <c r="E58" s="128"/>
      <c r="F58" s="20" t="s">
        <v>393</v>
      </c>
      <c r="G58" s="47" t="s">
        <v>439</v>
      </c>
      <c r="H58" s="9">
        <f t="shared" si="0"/>
        <v>0</v>
      </c>
      <c r="I58" s="9"/>
      <c r="J58" s="9"/>
      <c r="K58" s="9"/>
      <c r="L58" s="113">
        <f>H58-I58-J58</f>
        <v>0</v>
      </c>
      <c r="M58" s="105">
        <f t="shared" si="1"/>
        <v>0</v>
      </c>
      <c r="O58" s="108"/>
    </row>
    <row r="59" spans="1:15" s="7" customFormat="1" ht="101.25" customHeight="1">
      <c r="A59" s="6"/>
      <c r="B59" s="27"/>
      <c r="C59" s="27"/>
      <c r="D59" s="27"/>
      <c r="E59" s="28" t="s">
        <v>157</v>
      </c>
      <c r="F59" s="28"/>
      <c r="G59" s="96"/>
      <c r="H59" s="32">
        <f>H60+H61+H64+H68+H69+H70+H71+H72+H73+H74+H75+H76+H77+H79+H82+H83+H78</f>
        <v>902186428</v>
      </c>
      <c r="I59" s="32">
        <f>I60+I61+I64+I68+I69+I70+I71+I72+I73+I74+I75+I76+I77+I79+I82+I83+I78</f>
        <v>837873803</v>
      </c>
      <c r="J59" s="32">
        <f>J60+J61+J64+J68+J69+J70+J71+J72+J73+J74+J75+J76+J77+J79+J82+J83+J78</f>
        <v>64312625</v>
      </c>
      <c r="K59" s="32">
        <f>K60+K61+K64+K68+K69+K70+K71+K72+K73+K74+K75+K76+K77+K79+K82+K83+K78</f>
        <v>20853786</v>
      </c>
      <c r="L59" s="114">
        <v>41</v>
      </c>
      <c r="M59" s="105">
        <f t="shared" si="1"/>
        <v>0</v>
      </c>
      <c r="O59" s="108"/>
    </row>
    <row r="60" spans="1:15" s="7" customFormat="1" ht="134.25" customHeight="1">
      <c r="A60" s="6"/>
      <c r="B60" s="45" t="s">
        <v>158</v>
      </c>
      <c r="C60" s="45" t="s">
        <v>80</v>
      </c>
      <c r="D60" s="45" t="s">
        <v>2</v>
      </c>
      <c r="E60" s="47" t="s">
        <v>81</v>
      </c>
      <c r="F60" s="18" t="s">
        <v>389</v>
      </c>
      <c r="G60" s="93" t="s">
        <v>440</v>
      </c>
      <c r="H60" s="9">
        <f t="shared" si="0"/>
        <v>30000</v>
      </c>
      <c r="I60" s="9">
        <v>30000</v>
      </c>
      <c r="J60" s="9"/>
      <c r="K60" s="9"/>
      <c r="L60" s="114"/>
      <c r="M60" s="105">
        <f t="shared" si="1"/>
        <v>0</v>
      </c>
      <c r="O60" s="108"/>
    </row>
    <row r="61" spans="2:15" ht="151.5" customHeight="1">
      <c r="B61" s="118" t="s">
        <v>159</v>
      </c>
      <c r="C61" s="118" t="s">
        <v>40</v>
      </c>
      <c r="D61" s="118" t="s">
        <v>15</v>
      </c>
      <c r="E61" s="120" t="s">
        <v>97</v>
      </c>
      <c r="F61" s="47" t="s">
        <v>424</v>
      </c>
      <c r="G61" s="47" t="s">
        <v>439</v>
      </c>
      <c r="H61" s="9">
        <f>I61+J61</f>
        <v>234541931</v>
      </c>
      <c r="I61" s="9">
        <v>213029620</v>
      </c>
      <c r="J61" s="9">
        <f>19749311+1163000+600000</f>
        <v>21512311</v>
      </c>
      <c r="K61" s="9">
        <f>3500000+1163000+600000</f>
        <v>5263000</v>
      </c>
      <c r="L61" s="114"/>
      <c r="M61" s="105">
        <f t="shared" si="1"/>
        <v>0</v>
      </c>
      <c r="O61" s="108"/>
    </row>
    <row r="62" spans="1:15" s="104" customFormat="1" ht="105" customHeight="1">
      <c r="A62" s="99"/>
      <c r="B62" s="134"/>
      <c r="C62" s="134"/>
      <c r="D62" s="134"/>
      <c r="E62" s="140"/>
      <c r="F62" s="101" t="s">
        <v>423</v>
      </c>
      <c r="G62" s="101" t="s">
        <v>442</v>
      </c>
      <c r="H62" s="103">
        <f>I62+J62</f>
        <v>36816</v>
      </c>
      <c r="I62" s="103">
        <v>36816</v>
      </c>
      <c r="J62" s="103"/>
      <c r="K62" s="103"/>
      <c r="L62" s="114"/>
      <c r="M62" s="105">
        <f t="shared" si="1"/>
        <v>0</v>
      </c>
      <c r="O62" s="108"/>
    </row>
    <row r="63" spans="1:15" s="104" customFormat="1" ht="144" customHeight="1">
      <c r="A63" s="99"/>
      <c r="B63" s="119"/>
      <c r="C63" s="119"/>
      <c r="D63" s="119"/>
      <c r="E63" s="121"/>
      <c r="F63" s="101" t="s">
        <v>425</v>
      </c>
      <c r="G63" s="101" t="s">
        <v>411</v>
      </c>
      <c r="H63" s="103">
        <f>I63+J63</f>
        <v>1125208</v>
      </c>
      <c r="I63" s="103">
        <v>1125208</v>
      </c>
      <c r="J63" s="103"/>
      <c r="K63" s="103"/>
      <c r="L63" s="114"/>
      <c r="M63" s="105">
        <f t="shared" si="1"/>
        <v>0</v>
      </c>
      <c r="O63" s="108"/>
    </row>
    <row r="64" spans="1:15" s="104" customFormat="1" ht="162" customHeight="1">
      <c r="A64" s="99"/>
      <c r="B64" s="118" t="s">
        <v>160</v>
      </c>
      <c r="C64" s="118" t="s">
        <v>38</v>
      </c>
      <c r="D64" s="118" t="s">
        <v>16</v>
      </c>
      <c r="E64" s="120" t="s">
        <v>98</v>
      </c>
      <c r="F64" s="47" t="s">
        <v>424</v>
      </c>
      <c r="G64" s="101" t="s">
        <v>439</v>
      </c>
      <c r="H64" s="9">
        <f>I64+J64</f>
        <v>494072331</v>
      </c>
      <c r="I64" s="9">
        <f>463740523</f>
        <v>463740523</v>
      </c>
      <c r="J64" s="9">
        <f>26407022+1000000+1890000+900000+134786</f>
        <v>30331808</v>
      </c>
      <c r="K64" s="9">
        <f>8400000+1890000+900000+134786</f>
        <v>11324786</v>
      </c>
      <c r="L64" s="114"/>
      <c r="M64" s="105">
        <f t="shared" si="1"/>
        <v>0</v>
      </c>
      <c r="O64" s="108"/>
    </row>
    <row r="65" spans="1:15" s="104" customFormat="1" ht="111.75" customHeight="1">
      <c r="A65" s="99"/>
      <c r="B65" s="134"/>
      <c r="C65" s="134"/>
      <c r="D65" s="134"/>
      <c r="E65" s="140"/>
      <c r="F65" s="101" t="s">
        <v>423</v>
      </c>
      <c r="G65" s="101" t="s">
        <v>442</v>
      </c>
      <c r="H65" s="103">
        <f t="shared" si="0"/>
        <v>94440</v>
      </c>
      <c r="I65" s="103">
        <v>94440</v>
      </c>
      <c r="J65" s="103"/>
      <c r="K65" s="103"/>
      <c r="L65" s="114"/>
      <c r="M65" s="105">
        <f t="shared" si="1"/>
        <v>0</v>
      </c>
      <c r="O65" s="108"/>
    </row>
    <row r="66" spans="1:15" s="104" customFormat="1" ht="138.75" customHeight="1">
      <c r="A66" s="99"/>
      <c r="B66" s="134"/>
      <c r="C66" s="134"/>
      <c r="D66" s="134"/>
      <c r="E66" s="140"/>
      <c r="F66" s="101" t="s">
        <v>425</v>
      </c>
      <c r="G66" s="102" t="s">
        <v>411</v>
      </c>
      <c r="H66" s="103">
        <f t="shared" si="0"/>
        <v>2611265</v>
      </c>
      <c r="I66" s="103">
        <v>2611265</v>
      </c>
      <c r="J66" s="103"/>
      <c r="K66" s="103"/>
      <c r="L66" s="114"/>
      <c r="M66" s="105">
        <f t="shared" si="1"/>
        <v>0</v>
      </c>
      <c r="O66" s="108"/>
    </row>
    <row r="67" spans="1:15" s="104" customFormat="1" ht="156.75" customHeight="1">
      <c r="A67" s="99"/>
      <c r="B67" s="134"/>
      <c r="C67" s="134"/>
      <c r="D67" s="134"/>
      <c r="E67" s="140"/>
      <c r="F67" s="101" t="s">
        <v>426</v>
      </c>
      <c r="G67" s="102" t="s">
        <v>405</v>
      </c>
      <c r="H67" s="103">
        <f t="shared" si="0"/>
        <v>1180960</v>
      </c>
      <c r="I67" s="103">
        <v>1180960</v>
      </c>
      <c r="J67" s="103"/>
      <c r="K67" s="103"/>
      <c r="L67" s="114"/>
      <c r="M67" s="105">
        <f t="shared" si="1"/>
        <v>0</v>
      </c>
      <c r="O67" s="108"/>
    </row>
    <row r="68" spans="2:15" ht="108.75" customHeight="1">
      <c r="B68" s="17" t="s">
        <v>418</v>
      </c>
      <c r="C68" s="17" t="s">
        <v>24</v>
      </c>
      <c r="D68" s="17" t="s">
        <v>16</v>
      </c>
      <c r="E68" s="100" t="s">
        <v>419</v>
      </c>
      <c r="F68" s="47" t="s">
        <v>390</v>
      </c>
      <c r="G68" s="47" t="s">
        <v>439</v>
      </c>
      <c r="H68" s="9">
        <f aca="true" t="shared" si="2" ref="H68:H124">I68+J68</f>
        <v>946850</v>
      </c>
      <c r="I68" s="9">
        <v>946850</v>
      </c>
      <c r="J68" s="9"/>
      <c r="K68" s="9"/>
      <c r="L68" s="114"/>
      <c r="M68" s="105">
        <f t="shared" si="1"/>
        <v>0</v>
      </c>
      <c r="O68" s="108"/>
    </row>
    <row r="69" spans="2:15" ht="297.75" customHeight="1">
      <c r="B69" s="44" t="s">
        <v>161</v>
      </c>
      <c r="C69" s="44" t="s">
        <v>22</v>
      </c>
      <c r="D69" s="45" t="s">
        <v>37</v>
      </c>
      <c r="E69" s="94" t="s">
        <v>99</v>
      </c>
      <c r="F69" s="47" t="s">
        <v>390</v>
      </c>
      <c r="G69" s="47" t="s">
        <v>439</v>
      </c>
      <c r="H69" s="9">
        <f t="shared" si="2"/>
        <v>8951450</v>
      </c>
      <c r="I69" s="9">
        <v>8801450</v>
      </c>
      <c r="J69" s="9">
        <v>150000</v>
      </c>
      <c r="K69" s="9">
        <v>150000</v>
      </c>
      <c r="L69" s="114"/>
      <c r="M69" s="105">
        <f t="shared" si="1"/>
        <v>0</v>
      </c>
      <c r="O69" s="108"/>
    </row>
    <row r="70" spans="2:15" ht="168.75" customHeight="1">
      <c r="B70" s="19" t="s">
        <v>162</v>
      </c>
      <c r="C70" s="19" t="s">
        <v>7</v>
      </c>
      <c r="D70" s="17" t="s">
        <v>36</v>
      </c>
      <c r="E70" s="18" t="s">
        <v>100</v>
      </c>
      <c r="F70" s="47" t="s">
        <v>390</v>
      </c>
      <c r="G70" s="47" t="s">
        <v>439</v>
      </c>
      <c r="H70" s="9">
        <f t="shared" si="2"/>
        <v>24704580</v>
      </c>
      <c r="I70" s="9">
        <v>24404580</v>
      </c>
      <c r="J70" s="9">
        <v>300000</v>
      </c>
      <c r="K70" s="9">
        <v>300000</v>
      </c>
      <c r="L70" s="114"/>
      <c r="M70" s="105">
        <f t="shared" si="1"/>
        <v>0</v>
      </c>
      <c r="O70" s="108"/>
    </row>
    <row r="71" spans="2:15" ht="104.25" customHeight="1">
      <c r="B71" s="19" t="s">
        <v>414</v>
      </c>
      <c r="C71" s="19" t="s">
        <v>415</v>
      </c>
      <c r="D71" s="17" t="s">
        <v>416</v>
      </c>
      <c r="E71" s="18" t="s">
        <v>417</v>
      </c>
      <c r="F71" s="47" t="s">
        <v>390</v>
      </c>
      <c r="G71" s="47" t="s">
        <v>439</v>
      </c>
      <c r="H71" s="9">
        <f t="shared" si="2"/>
        <v>109393006</v>
      </c>
      <c r="I71" s="9">
        <v>101675500</v>
      </c>
      <c r="J71" s="9">
        <v>7717506</v>
      </c>
      <c r="K71" s="9"/>
      <c r="L71" s="114"/>
      <c r="M71" s="105">
        <f t="shared" si="1"/>
        <v>0</v>
      </c>
      <c r="O71" s="108"/>
    </row>
    <row r="72" spans="2:15" ht="104.25" customHeight="1">
      <c r="B72" s="44" t="s">
        <v>420</v>
      </c>
      <c r="C72" s="44" t="s">
        <v>421</v>
      </c>
      <c r="D72" s="45" t="s">
        <v>17</v>
      </c>
      <c r="E72" s="47" t="s">
        <v>422</v>
      </c>
      <c r="F72" s="47" t="s">
        <v>390</v>
      </c>
      <c r="G72" s="47" t="s">
        <v>439</v>
      </c>
      <c r="H72" s="9">
        <f t="shared" si="2"/>
        <v>2838770</v>
      </c>
      <c r="I72" s="9">
        <v>2838770</v>
      </c>
      <c r="J72" s="9"/>
      <c r="K72" s="9"/>
      <c r="L72" s="114"/>
      <c r="M72" s="105">
        <f t="shared" si="1"/>
        <v>0</v>
      </c>
      <c r="O72" s="108"/>
    </row>
    <row r="73" spans="1:15" s="8" customFormat="1" ht="114" customHeight="1">
      <c r="A73" s="1"/>
      <c r="B73" s="19" t="s">
        <v>304</v>
      </c>
      <c r="C73" s="19" t="s">
        <v>300</v>
      </c>
      <c r="D73" s="17" t="s">
        <v>17</v>
      </c>
      <c r="E73" s="47" t="s">
        <v>302</v>
      </c>
      <c r="F73" s="47" t="s">
        <v>390</v>
      </c>
      <c r="G73" s="47" t="s">
        <v>439</v>
      </c>
      <c r="H73" s="9">
        <f t="shared" si="2"/>
        <v>9855900</v>
      </c>
      <c r="I73" s="9">
        <v>9685900</v>
      </c>
      <c r="J73" s="9">
        <v>170000</v>
      </c>
      <c r="K73" s="9">
        <v>170000</v>
      </c>
      <c r="L73" s="114"/>
      <c r="M73" s="105">
        <f t="shared" si="1"/>
        <v>0</v>
      </c>
      <c r="O73" s="108"/>
    </row>
    <row r="74" spans="1:15" s="8" customFormat="1" ht="123" customHeight="1">
      <c r="A74" s="1"/>
      <c r="B74" s="19" t="s">
        <v>305</v>
      </c>
      <c r="C74" s="19" t="s">
        <v>301</v>
      </c>
      <c r="D74" s="17" t="s">
        <v>17</v>
      </c>
      <c r="E74" s="18" t="s">
        <v>303</v>
      </c>
      <c r="F74" s="47" t="s">
        <v>390</v>
      </c>
      <c r="G74" s="47" t="s">
        <v>439</v>
      </c>
      <c r="H74" s="9">
        <f t="shared" si="2"/>
        <v>90400</v>
      </c>
      <c r="I74" s="9">
        <v>90400</v>
      </c>
      <c r="J74" s="9"/>
      <c r="K74" s="9"/>
      <c r="L74" s="114"/>
      <c r="M74" s="105">
        <f t="shared" si="1"/>
        <v>0</v>
      </c>
      <c r="O74" s="108"/>
    </row>
    <row r="75" spans="2:15" ht="94.5" customHeight="1">
      <c r="B75" s="135" t="s">
        <v>163</v>
      </c>
      <c r="C75" s="135" t="s">
        <v>42</v>
      </c>
      <c r="D75" s="118" t="s">
        <v>8</v>
      </c>
      <c r="E75" s="120" t="s">
        <v>46</v>
      </c>
      <c r="F75" s="18" t="s">
        <v>394</v>
      </c>
      <c r="G75" s="93" t="s">
        <v>441</v>
      </c>
      <c r="H75" s="9">
        <f t="shared" si="2"/>
        <v>3746800</v>
      </c>
      <c r="I75" s="9">
        <v>3746800</v>
      </c>
      <c r="J75" s="9"/>
      <c r="K75" s="9"/>
      <c r="L75" s="114"/>
      <c r="M75" s="105">
        <f t="shared" si="1"/>
        <v>0</v>
      </c>
      <c r="O75" s="108"/>
    </row>
    <row r="76" spans="2:15" ht="121.5" customHeight="1">
      <c r="B76" s="138"/>
      <c r="C76" s="138"/>
      <c r="D76" s="134"/>
      <c r="E76" s="140"/>
      <c r="F76" s="18" t="s">
        <v>392</v>
      </c>
      <c r="G76" s="93" t="s">
        <v>442</v>
      </c>
      <c r="H76" s="9">
        <f t="shared" si="2"/>
        <v>97600</v>
      </c>
      <c r="I76" s="9">
        <v>97600</v>
      </c>
      <c r="J76" s="9"/>
      <c r="K76" s="9"/>
      <c r="L76" s="114"/>
      <c r="M76" s="105">
        <f t="shared" si="1"/>
        <v>0</v>
      </c>
      <c r="O76" s="108"/>
    </row>
    <row r="77" spans="2:15" ht="142.5" customHeight="1">
      <c r="B77" s="136"/>
      <c r="C77" s="136"/>
      <c r="D77" s="119"/>
      <c r="E77" s="121"/>
      <c r="F77" s="18" t="s">
        <v>78</v>
      </c>
      <c r="G77" s="93" t="s">
        <v>411</v>
      </c>
      <c r="H77" s="9">
        <f t="shared" si="2"/>
        <v>3456600</v>
      </c>
      <c r="I77" s="9">
        <v>3456600</v>
      </c>
      <c r="J77" s="9"/>
      <c r="K77" s="9"/>
      <c r="L77" s="114"/>
      <c r="M77" s="105">
        <f t="shared" si="1"/>
        <v>0</v>
      </c>
      <c r="O77" s="108"/>
    </row>
    <row r="78" spans="2:15" ht="142.5" customHeight="1">
      <c r="B78" s="110" t="s">
        <v>456</v>
      </c>
      <c r="C78" s="110" t="s">
        <v>278</v>
      </c>
      <c r="D78" s="63" t="s">
        <v>7</v>
      </c>
      <c r="E78" s="109" t="s">
        <v>279</v>
      </c>
      <c r="F78" s="18" t="s">
        <v>75</v>
      </c>
      <c r="G78" s="47" t="s">
        <v>439</v>
      </c>
      <c r="H78" s="9">
        <f t="shared" si="2"/>
        <v>56110</v>
      </c>
      <c r="I78" s="9">
        <v>56110</v>
      </c>
      <c r="J78" s="9"/>
      <c r="K78" s="9"/>
      <c r="L78" s="114"/>
      <c r="M78" s="105">
        <f t="shared" si="1"/>
        <v>0</v>
      </c>
      <c r="O78" s="108"/>
    </row>
    <row r="79" spans="1:15" s="8" customFormat="1" ht="147" customHeight="1">
      <c r="A79" s="1"/>
      <c r="B79" s="17" t="s">
        <v>164</v>
      </c>
      <c r="C79" s="17" t="s">
        <v>69</v>
      </c>
      <c r="D79" s="17" t="s">
        <v>11</v>
      </c>
      <c r="E79" s="18" t="s">
        <v>48</v>
      </c>
      <c r="F79" s="18" t="s">
        <v>399</v>
      </c>
      <c r="G79" s="93" t="s">
        <v>443</v>
      </c>
      <c r="H79" s="9">
        <f t="shared" si="2"/>
        <v>4896100</v>
      </c>
      <c r="I79" s="9">
        <v>4846100</v>
      </c>
      <c r="J79" s="9">
        <v>50000</v>
      </c>
      <c r="K79" s="9">
        <v>50000</v>
      </c>
      <c r="L79" s="114">
        <v>42</v>
      </c>
      <c r="M79" s="105">
        <f t="shared" si="1"/>
        <v>0</v>
      </c>
      <c r="O79" s="108"/>
    </row>
    <row r="80" spans="1:15" s="8" customFormat="1" ht="135" customHeight="1" hidden="1">
      <c r="A80" s="1"/>
      <c r="B80" s="118" t="s">
        <v>331</v>
      </c>
      <c r="C80" s="118" t="s">
        <v>332</v>
      </c>
      <c r="D80" s="118" t="s">
        <v>5</v>
      </c>
      <c r="E80" s="120" t="s">
        <v>333</v>
      </c>
      <c r="F80" s="47" t="s">
        <v>390</v>
      </c>
      <c r="G80" s="47" t="s">
        <v>439</v>
      </c>
      <c r="H80" s="9">
        <f t="shared" si="2"/>
        <v>0</v>
      </c>
      <c r="I80" s="9"/>
      <c r="J80" s="9"/>
      <c r="K80" s="9"/>
      <c r="L80" s="114"/>
      <c r="M80" s="105">
        <f t="shared" si="1"/>
        <v>0</v>
      </c>
      <c r="O80" s="108"/>
    </row>
    <row r="81" spans="1:15" s="8" customFormat="1" ht="135" customHeight="1" hidden="1">
      <c r="A81" s="1"/>
      <c r="B81" s="119"/>
      <c r="C81" s="119"/>
      <c r="D81" s="119"/>
      <c r="E81" s="121"/>
      <c r="F81" s="18" t="s">
        <v>79</v>
      </c>
      <c r="G81" s="93" t="s">
        <v>408</v>
      </c>
      <c r="H81" s="9">
        <f t="shared" si="2"/>
        <v>0</v>
      </c>
      <c r="I81" s="9"/>
      <c r="J81" s="9"/>
      <c r="K81" s="9"/>
      <c r="L81" s="114"/>
      <c r="M81" s="105">
        <f t="shared" si="1"/>
        <v>0</v>
      </c>
      <c r="O81" s="108"/>
    </row>
    <row r="82" spans="1:15" s="26" customFormat="1" ht="138" customHeight="1">
      <c r="A82" s="25"/>
      <c r="B82" s="17" t="s">
        <v>165</v>
      </c>
      <c r="C82" s="17" t="s">
        <v>96</v>
      </c>
      <c r="D82" s="17" t="s">
        <v>28</v>
      </c>
      <c r="E82" s="18" t="s">
        <v>57</v>
      </c>
      <c r="F82" s="18" t="s">
        <v>79</v>
      </c>
      <c r="G82" s="93" t="s">
        <v>408</v>
      </c>
      <c r="H82" s="9">
        <f t="shared" si="2"/>
        <v>4023000</v>
      </c>
      <c r="I82" s="9">
        <v>427000</v>
      </c>
      <c r="J82" s="9">
        <f>4046000+3900000-3900000-450000</f>
        <v>3596000</v>
      </c>
      <c r="K82" s="9">
        <f>4046000+3900000-3900000-450000</f>
        <v>3596000</v>
      </c>
      <c r="L82" s="114"/>
      <c r="M82" s="105">
        <f t="shared" si="1"/>
        <v>0</v>
      </c>
      <c r="O82" s="108"/>
    </row>
    <row r="83" spans="2:15" ht="132" customHeight="1">
      <c r="B83" s="19" t="s">
        <v>166</v>
      </c>
      <c r="C83" s="19" t="s">
        <v>89</v>
      </c>
      <c r="D83" s="17" t="s">
        <v>13</v>
      </c>
      <c r="E83" s="18" t="s">
        <v>90</v>
      </c>
      <c r="F83" s="20" t="s">
        <v>398</v>
      </c>
      <c r="G83" s="47" t="s">
        <v>439</v>
      </c>
      <c r="H83" s="9">
        <f t="shared" si="2"/>
        <v>485000</v>
      </c>
      <c r="I83" s="9"/>
      <c r="J83" s="9">
        <v>485000</v>
      </c>
      <c r="K83" s="9"/>
      <c r="L83" s="114"/>
      <c r="M83" s="105">
        <f aca="true" t="shared" si="3" ref="M83:M150">I83+J83-H83</f>
        <v>0</v>
      </c>
      <c r="O83" s="108"/>
    </row>
    <row r="84" spans="2:15" ht="159" customHeight="1" hidden="1">
      <c r="B84" s="118" t="s">
        <v>330</v>
      </c>
      <c r="C84" s="118" t="s">
        <v>328</v>
      </c>
      <c r="D84" s="118" t="s">
        <v>29</v>
      </c>
      <c r="E84" s="127" t="s">
        <v>329</v>
      </c>
      <c r="F84" s="18" t="s">
        <v>78</v>
      </c>
      <c r="G84" s="93" t="s">
        <v>411</v>
      </c>
      <c r="H84" s="9">
        <f t="shared" si="2"/>
        <v>0</v>
      </c>
      <c r="I84" s="9"/>
      <c r="J84" s="9"/>
      <c r="K84" s="9"/>
      <c r="L84" s="114"/>
      <c r="M84" s="105">
        <f t="shared" si="3"/>
        <v>0</v>
      </c>
      <c r="O84" s="108"/>
    </row>
    <row r="85" spans="2:15" ht="159" customHeight="1" hidden="1">
      <c r="B85" s="119"/>
      <c r="C85" s="119"/>
      <c r="D85" s="119"/>
      <c r="E85" s="128"/>
      <c r="F85" s="20" t="s">
        <v>393</v>
      </c>
      <c r="G85" s="47" t="s">
        <v>439</v>
      </c>
      <c r="H85" s="9">
        <f t="shared" si="2"/>
        <v>0</v>
      </c>
      <c r="I85" s="62"/>
      <c r="J85" s="62"/>
      <c r="K85" s="9"/>
      <c r="L85" s="114"/>
      <c r="M85" s="105">
        <f t="shared" si="3"/>
        <v>0</v>
      </c>
      <c r="O85" s="108"/>
    </row>
    <row r="86" spans="1:15" s="7" customFormat="1" ht="97.5" customHeight="1">
      <c r="A86" s="6"/>
      <c r="B86" s="27"/>
      <c r="C86" s="27"/>
      <c r="D86" s="27"/>
      <c r="E86" s="28" t="s">
        <v>167</v>
      </c>
      <c r="F86" s="28"/>
      <c r="G86" s="28"/>
      <c r="H86" s="32">
        <f>H87+H88+H92+H94+H97+H100+H101+H102+H104+H107+H108</f>
        <v>371436760</v>
      </c>
      <c r="I86" s="32">
        <f>I87+I88+I92+I94+I97+I100+I101+I102+I104+I107+I108</f>
        <v>336666760</v>
      </c>
      <c r="J86" s="32">
        <f>J87+J88+J92+J94+J97+J100+J101+J102+J104+J107+J108</f>
        <v>34770000</v>
      </c>
      <c r="K86" s="32">
        <f>K87+K88+K92+K94+K97+K100+K101+K102+K104+K107+K108</f>
        <v>29010000</v>
      </c>
      <c r="L86" s="114"/>
      <c r="M86" s="105">
        <f t="shared" si="3"/>
        <v>0</v>
      </c>
      <c r="O86" s="108"/>
    </row>
    <row r="87" spans="2:15" ht="144.75" customHeight="1">
      <c r="B87" s="17" t="s">
        <v>168</v>
      </c>
      <c r="C87" s="17" t="s">
        <v>80</v>
      </c>
      <c r="D87" s="17" t="s">
        <v>2</v>
      </c>
      <c r="E87" s="47" t="s">
        <v>81</v>
      </c>
      <c r="F87" s="18" t="s">
        <v>389</v>
      </c>
      <c r="G87" s="93" t="s">
        <v>440</v>
      </c>
      <c r="H87" s="9">
        <f t="shared" si="2"/>
        <v>5000</v>
      </c>
      <c r="I87" s="9">
        <v>5000</v>
      </c>
      <c r="J87" s="9"/>
      <c r="K87" s="9"/>
      <c r="L87" s="114"/>
      <c r="M87" s="105">
        <f t="shared" si="3"/>
        <v>0</v>
      </c>
      <c r="O87" s="108"/>
    </row>
    <row r="88" spans="2:15" ht="153.75" customHeight="1">
      <c r="B88" s="144" t="s">
        <v>169</v>
      </c>
      <c r="C88" s="144" t="s">
        <v>41</v>
      </c>
      <c r="D88" s="143" t="s">
        <v>20</v>
      </c>
      <c r="E88" s="142" t="s">
        <v>52</v>
      </c>
      <c r="F88" s="20" t="s">
        <v>458</v>
      </c>
      <c r="G88" s="47" t="s">
        <v>439</v>
      </c>
      <c r="H88" s="9">
        <f t="shared" si="2"/>
        <v>278450098</v>
      </c>
      <c r="I88" s="9">
        <v>266450098</v>
      </c>
      <c r="J88" s="9">
        <v>12000000</v>
      </c>
      <c r="K88" s="9">
        <v>12000000</v>
      </c>
      <c r="L88" s="114"/>
      <c r="M88" s="105">
        <f t="shared" si="3"/>
        <v>0</v>
      </c>
      <c r="O88" s="108"/>
    </row>
    <row r="89" spans="2:15" ht="165.75" customHeight="1" hidden="1">
      <c r="B89" s="144"/>
      <c r="C89" s="144"/>
      <c r="D89" s="143"/>
      <c r="E89" s="142"/>
      <c r="F89" s="18" t="s">
        <v>74</v>
      </c>
      <c r="G89" s="93" t="s">
        <v>405</v>
      </c>
      <c r="H89" s="9">
        <f t="shared" si="2"/>
        <v>0</v>
      </c>
      <c r="I89" s="9"/>
      <c r="J89" s="9"/>
      <c r="K89" s="9"/>
      <c r="L89" s="114"/>
      <c r="M89" s="105">
        <f t="shared" si="3"/>
        <v>0</v>
      </c>
      <c r="O89" s="108"/>
    </row>
    <row r="90" spans="1:15" s="104" customFormat="1" ht="141.75" customHeight="1">
      <c r="A90" s="99"/>
      <c r="B90" s="144"/>
      <c r="C90" s="144"/>
      <c r="D90" s="143"/>
      <c r="E90" s="142"/>
      <c r="F90" s="101" t="s">
        <v>459</v>
      </c>
      <c r="G90" s="102" t="s">
        <v>411</v>
      </c>
      <c r="H90" s="103">
        <f t="shared" si="2"/>
        <v>148560</v>
      </c>
      <c r="I90" s="103">
        <v>148560</v>
      </c>
      <c r="J90" s="103"/>
      <c r="K90" s="103"/>
      <c r="L90" s="114"/>
      <c r="M90" s="111">
        <f t="shared" si="3"/>
        <v>0</v>
      </c>
      <c r="O90" s="111"/>
    </row>
    <row r="91" spans="1:15" s="104" customFormat="1" ht="153.75" customHeight="1" hidden="1">
      <c r="A91" s="99"/>
      <c r="B91" s="135" t="s">
        <v>170</v>
      </c>
      <c r="C91" s="135" t="s">
        <v>428</v>
      </c>
      <c r="D91" s="118" t="s">
        <v>429</v>
      </c>
      <c r="E91" s="120" t="s">
        <v>91</v>
      </c>
      <c r="F91" s="101"/>
      <c r="G91" s="102"/>
      <c r="H91" s="103"/>
      <c r="I91" s="103"/>
      <c r="J91" s="103"/>
      <c r="K91" s="103"/>
      <c r="L91" s="114"/>
      <c r="M91" s="111">
        <f t="shared" si="3"/>
        <v>0</v>
      </c>
      <c r="O91" s="111"/>
    </row>
    <row r="92" spans="2:15" ht="132.75" customHeight="1">
      <c r="B92" s="138"/>
      <c r="C92" s="138"/>
      <c r="D92" s="134"/>
      <c r="E92" s="140"/>
      <c r="F92" s="20" t="s">
        <v>458</v>
      </c>
      <c r="G92" s="47" t="s">
        <v>439</v>
      </c>
      <c r="H92" s="9">
        <f t="shared" si="2"/>
        <v>38728216</v>
      </c>
      <c r="I92" s="9">
        <v>37728216</v>
      </c>
      <c r="J92" s="9">
        <v>1000000</v>
      </c>
      <c r="K92" s="9">
        <v>1000000</v>
      </c>
      <c r="L92" s="114"/>
      <c r="M92" s="105">
        <f t="shared" si="3"/>
        <v>0</v>
      </c>
      <c r="O92" s="108"/>
    </row>
    <row r="93" spans="2:15" ht="132.75" customHeight="1">
      <c r="B93" s="136"/>
      <c r="C93" s="136"/>
      <c r="D93" s="119"/>
      <c r="E93" s="121"/>
      <c r="F93" s="101" t="s">
        <v>459</v>
      </c>
      <c r="G93" s="102" t="s">
        <v>411</v>
      </c>
      <c r="H93" s="103">
        <f>I93+J93</f>
        <v>16090</v>
      </c>
      <c r="I93" s="103">
        <v>16090</v>
      </c>
      <c r="J93" s="9"/>
      <c r="K93" s="9"/>
      <c r="L93" s="114"/>
      <c r="M93" s="105"/>
      <c r="O93" s="108"/>
    </row>
    <row r="94" spans="2:15" ht="132.75" customHeight="1">
      <c r="B94" s="135" t="s">
        <v>171</v>
      </c>
      <c r="C94" s="135" t="s">
        <v>92</v>
      </c>
      <c r="D94" s="118" t="s">
        <v>21</v>
      </c>
      <c r="E94" s="120" t="s">
        <v>93</v>
      </c>
      <c r="F94" s="20" t="s">
        <v>458</v>
      </c>
      <c r="G94" s="47" t="s">
        <v>439</v>
      </c>
      <c r="H94" s="9">
        <f t="shared" si="2"/>
        <v>6626457</v>
      </c>
      <c r="I94" s="9">
        <v>6226457</v>
      </c>
      <c r="J94" s="9">
        <v>400000</v>
      </c>
      <c r="K94" s="9">
        <v>400000</v>
      </c>
      <c r="L94" s="114"/>
      <c r="M94" s="105">
        <f t="shared" si="3"/>
        <v>0</v>
      </c>
      <c r="O94" s="108"/>
    </row>
    <row r="95" spans="1:15" s="104" customFormat="1" ht="156.75" customHeight="1">
      <c r="A95" s="99"/>
      <c r="B95" s="136"/>
      <c r="C95" s="136"/>
      <c r="D95" s="119"/>
      <c r="E95" s="121"/>
      <c r="F95" s="101" t="s">
        <v>459</v>
      </c>
      <c r="G95" s="102" t="s">
        <v>411</v>
      </c>
      <c r="H95" s="103">
        <f t="shared" si="2"/>
        <v>9000</v>
      </c>
      <c r="I95" s="103">
        <v>9000</v>
      </c>
      <c r="J95" s="103"/>
      <c r="K95" s="103"/>
      <c r="L95" s="114"/>
      <c r="M95" s="111">
        <f t="shared" si="3"/>
        <v>0</v>
      </c>
      <c r="O95" s="111"/>
    </row>
    <row r="96" spans="1:15" s="8" customFormat="1" ht="159.75" customHeight="1" hidden="1">
      <c r="A96" s="1"/>
      <c r="B96" s="135" t="s">
        <v>172</v>
      </c>
      <c r="C96" s="135" t="s">
        <v>94</v>
      </c>
      <c r="D96" s="118" t="s">
        <v>312</v>
      </c>
      <c r="E96" s="120" t="s">
        <v>95</v>
      </c>
      <c r="F96" s="18"/>
      <c r="G96" s="93"/>
      <c r="H96" s="9">
        <f t="shared" si="2"/>
        <v>0</v>
      </c>
      <c r="I96" s="9"/>
      <c r="J96" s="9"/>
      <c r="K96" s="9"/>
      <c r="L96" s="114"/>
      <c r="M96" s="105">
        <f t="shared" si="3"/>
        <v>0</v>
      </c>
      <c r="O96" s="108"/>
    </row>
    <row r="97" spans="1:15" s="8" customFormat="1" ht="138.75" customHeight="1">
      <c r="A97" s="1"/>
      <c r="B97" s="136"/>
      <c r="C97" s="136"/>
      <c r="D97" s="119"/>
      <c r="E97" s="121"/>
      <c r="F97" s="20" t="s">
        <v>457</v>
      </c>
      <c r="G97" s="47" t="s">
        <v>439</v>
      </c>
      <c r="H97" s="9">
        <f t="shared" si="2"/>
        <v>5680000</v>
      </c>
      <c r="I97" s="9">
        <v>2680000</v>
      </c>
      <c r="J97" s="9">
        <f>3000000</f>
        <v>3000000</v>
      </c>
      <c r="K97" s="9">
        <f>3000000</f>
        <v>3000000</v>
      </c>
      <c r="L97" s="114"/>
      <c r="M97" s="105">
        <f t="shared" si="3"/>
        <v>0</v>
      </c>
      <c r="O97" s="108"/>
    </row>
    <row r="98" spans="1:15" s="8" customFormat="1" ht="159.75" customHeight="1" hidden="1">
      <c r="A98" s="1"/>
      <c r="B98" s="135" t="s">
        <v>323</v>
      </c>
      <c r="C98" s="135" t="s">
        <v>324</v>
      </c>
      <c r="D98" s="135" t="s">
        <v>325</v>
      </c>
      <c r="E98" s="127" t="s">
        <v>326</v>
      </c>
      <c r="F98" s="18" t="s">
        <v>78</v>
      </c>
      <c r="G98" s="93" t="s">
        <v>411</v>
      </c>
      <c r="H98" s="9">
        <f t="shared" si="2"/>
        <v>0</v>
      </c>
      <c r="I98" s="9"/>
      <c r="J98" s="9"/>
      <c r="K98" s="9"/>
      <c r="L98" s="114"/>
      <c r="M98" s="105">
        <f t="shared" si="3"/>
        <v>0</v>
      </c>
      <c r="O98" s="108"/>
    </row>
    <row r="99" spans="1:15" s="8" customFormat="1" ht="106.5" customHeight="1" hidden="1">
      <c r="A99" s="1"/>
      <c r="B99" s="136"/>
      <c r="C99" s="136"/>
      <c r="D99" s="136"/>
      <c r="E99" s="128"/>
      <c r="F99" s="20" t="s">
        <v>372</v>
      </c>
      <c r="G99" s="95" t="s">
        <v>409</v>
      </c>
      <c r="H99" s="9">
        <f t="shared" si="2"/>
        <v>0</v>
      </c>
      <c r="I99" s="9"/>
      <c r="J99" s="9"/>
      <c r="K99" s="9"/>
      <c r="L99" s="114"/>
      <c r="M99" s="105">
        <f t="shared" si="3"/>
        <v>0</v>
      </c>
      <c r="O99" s="108"/>
    </row>
    <row r="100" spans="1:15" s="8" customFormat="1" ht="106.5" customHeight="1">
      <c r="A100" s="1"/>
      <c r="B100" s="19" t="s">
        <v>447</v>
      </c>
      <c r="C100" s="19" t="s">
        <v>448</v>
      </c>
      <c r="D100" s="19" t="s">
        <v>315</v>
      </c>
      <c r="E100" s="18" t="s">
        <v>453</v>
      </c>
      <c r="F100" s="20" t="s">
        <v>457</v>
      </c>
      <c r="G100" s="47" t="s">
        <v>439</v>
      </c>
      <c r="H100" s="9">
        <f t="shared" si="2"/>
        <v>4580500</v>
      </c>
      <c r="I100" s="9">
        <v>4580500</v>
      </c>
      <c r="J100" s="9"/>
      <c r="K100" s="9"/>
      <c r="L100" s="114"/>
      <c r="M100" s="105"/>
      <c r="O100" s="108"/>
    </row>
    <row r="101" spans="1:15" s="8" customFormat="1" ht="106.5" customHeight="1">
      <c r="A101" s="1"/>
      <c r="B101" s="19" t="s">
        <v>449</v>
      </c>
      <c r="C101" s="19" t="s">
        <v>450</v>
      </c>
      <c r="D101" s="19" t="s">
        <v>315</v>
      </c>
      <c r="E101" s="18" t="s">
        <v>454</v>
      </c>
      <c r="F101" s="20" t="s">
        <v>457</v>
      </c>
      <c r="G101" s="47" t="s">
        <v>439</v>
      </c>
      <c r="H101" s="9">
        <f t="shared" si="2"/>
        <v>1465420</v>
      </c>
      <c r="I101" s="9">
        <v>1465420</v>
      </c>
      <c r="J101" s="9"/>
      <c r="K101" s="9"/>
      <c r="L101" s="114"/>
      <c r="M101" s="105"/>
      <c r="O101" s="108"/>
    </row>
    <row r="102" spans="1:15" s="8" customFormat="1" ht="106.5" customHeight="1">
      <c r="A102" s="1"/>
      <c r="B102" s="19" t="s">
        <v>451</v>
      </c>
      <c r="C102" s="19" t="s">
        <v>452</v>
      </c>
      <c r="D102" s="19" t="s">
        <v>315</v>
      </c>
      <c r="E102" s="18" t="s">
        <v>455</v>
      </c>
      <c r="F102" s="20" t="s">
        <v>457</v>
      </c>
      <c r="G102" s="47" t="s">
        <v>439</v>
      </c>
      <c r="H102" s="9">
        <f t="shared" si="2"/>
        <v>2602469</v>
      </c>
      <c r="I102" s="9">
        <v>2602469</v>
      </c>
      <c r="J102" s="9"/>
      <c r="K102" s="9"/>
      <c r="L102" s="114"/>
      <c r="M102" s="105"/>
      <c r="O102" s="108"/>
    </row>
    <row r="103" spans="1:15" s="8" customFormat="1" ht="144.75" customHeight="1" hidden="1">
      <c r="A103" s="1"/>
      <c r="B103" s="135" t="s">
        <v>317</v>
      </c>
      <c r="C103" s="135" t="s">
        <v>314</v>
      </c>
      <c r="D103" s="135" t="s">
        <v>315</v>
      </c>
      <c r="E103" s="127" t="s">
        <v>316</v>
      </c>
      <c r="F103" s="18" t="s">
        <v>78</v>
      </c>
      <c r="G103" s="93" t="s">
        <v>411</v>
      </c>
      <c r="H103" s="9">
        <f t="shared" si="2"/>
        <v>0</v>
      </c>
      <c r="I103" s="9"/>
      <c r="J103" s="9"/>
      <c r="K103" s="9"/>
      <c r="L103" s="114"/>
      <c r="M103" s="105">
        <f t="shared" si="3"/>
        <v>0</v>
      </c>
      <c r="O103" s="108"/>
    </row>
    <row r="104" spans="1:15" s="8" customFormat="1" ht="132" customHeight="1">
      <c r="A104" s="1"/>
      <c r="B104" s="138"/>
      <c r="C104" s="138"/>
      <c r="D104" s="138"/>
      <c r="E104" s="137"/>
      <c r="F104" s="20" t="s">
        <v>458</v>
      </c>
      <c r="G104" s="47" t="s">
        <v>439</v>
      </c>
      <c r="H104" s="9">
        <f t="shared" si="2"/>
        <v>14928600</v>
      </c>
      <c r="I104" s="9">
        <v>14928600</v>
      </c>
      <c r="J104" s="9">
        <f>3000000-3000000</f>
        <v>0</v>
      </c>
      <c r="K104" s="9">
        <f>3000000-3000000</f>
        <v>0</v>
      </c>
      <c r="L104" s="114"/>
      <c r="M104" s="105">
        <f t="shared" si="3"/>
        <v>0</v>
      </c>
      <c r="O104" s="108"/>
    </row>
    <row r="105" spans="1:15" s="104" customFormat="1" ht="141" customHeight="1">
      <c r="A105" s="99"/>
      <c r="B105" s="136"/>
      <c r="C105" s="136"/>
      <c r="D105" s="136"/>
      <c r="E105" s="128"/>
      <c r="F105" s="101" t="s">
        <v>459</v>
      </c>
      <c r="G105" s="102" t="s">
        <v>411</v>
      </c>
      <c r="H105" s="103">
        <f t="shared" si="2"/>
        <v>200000</v>
      </c>
      <c r="I105" s="103">
        <v>200000</v>
      </c>
      <c r="J105" s="103"/>
      <c r="K105" s="103"/>
      <c r="L105" s="114"/>
      <c r="M105" s="111">
        <f t="shared" si="3"/>
        <v>0</v>
      </c>
      <c r="O105" s="111"/>
    </row>
    <row r="106" spans="1:15" s="8" customFormat="1" ht="129.75" customHeight="1" hidden="1">
      <c r="A106" s="1"/>
      <c r="B106" s="17" t="s">
        <v>334</v>
      </c>
      <c r="C106" s="17" t="s">
        <v>332</v>
      </c>
      <c r="D106" s="17" t="s">
        <v>5</v>
      </c>
      <c r="E106" s="18" t="s">
        <v>333</v>
      </c>
      <c r="F106" s="20" t="s">
        <v>372</v>
      </c>
      <c r="G106" s="95" t="s">
        <v>409</v>
      </c>
      <c r="H106" s="9">
        <f t="shared" si="2"/>
        <v>0</v>
      </c>
      <c r="I106" s="9"/>
      <c r="J106" s="9"/>
      <c r="K106" s="9"/>
      <c r="L106" s="114"/>
      <c r="M106" s="105">
        <f t="shared" si="3"/>
        <v>0</v>
      </c>
      <c r="O106" s="108"/>
    </row>
    <row r="107" spans="2:15" ht="135.75" customHeight="1">
      <c r="B107" s="17" t="s">
        <v>173</v>
      </c>
      <c r="C107" s="17" t="s">
        <v>96</v>
      </c>
      <c r="D107" s="17" t="s">
        <v>28</v>
      </c>
      <c r="E107" s="18" t="s">
        <v>57</v>
      </c>
      <c r="F107" s="18" t="s">
        <v>79</v>
      </c>
      <c r="G107" s="93" t="s">
        <v>408</v>
      </c>
      <c r="H107" s="9">
        <f t="shared" si="2"/>
        <v>12610000</v>
      </c>
      <c r="I107" s="9"/>
      <c r="J107" s="9">
        <f>8300000-40000+3900000+450000</f>
        <v>12610000</v>
      </c>
      <c r="K107" s="9">
        <f>8300000-40000+3900000+450000</f>
        <v>12610000</v>
      </c>
      <c r="L107" s="114"/>
      <c r="M107" s="105">
        <f t="shared" si="3"/>
        <v>0</v>
      </c>
      <c r="O107" s="108"/>
    </row>
    <row r="108" spans="2:15" ht="195.75" customHeight="1">
      <c r="B108" s="17" t="s">
        <v>435</v>
      </c>
      <c r="C108" s="17" t="s">
        <v>436</v>
      </c>
      <c r="D108" s="17" t="s">
        <v>14</v>
      </c>
      <c r="E108" s="18" t="s">
        <v>437</v>
      </c>
      <c r="F108" s="18" t="s">
        <v>79</v>
      </c>
      <c r="G108" s="93" t="s">
        <v>408</v>
      </c>
      <c r="H108" s="9">
        <f t="shared" si="2"/>
        <v>5760000</v>
      </c>
      <c r="I108" s="9"/>
      <c r="J108" s="9">
        <v>5760000</v>
      </c>
      <c r="K108" s="9"/>
      <c r="L108" s="114"/>
      <c r="M108" s="105">
        <f t="shared" si="3"/>
        <v>0</v>
      </c>
      <c r="O108" s="108"/>
    </row>
    <row r="109" spans="1:15" s="65" customFormat="1" ht="135.75" customHeight="1" hidden="1">
      <c r="A109" s="64"/>
      <c r="B109" s="17" t="s">
        <v>371</v>
      </c>
      <c r="C109" s="17" t="s">
        <v>89</v>
      </c>
      <c r="D109" s="17" t="s">
        <v>13</v>
      </c>
      <c r="E109" s="18" t="s">
        <v>90</v>
      </c>
      <c r="F109" s="20" t="s">
        <v>398</v>
      </c>
      <c r="G109" s="47" t="s">
        <v>439</v>
      </c>
      <c r="H109" s="9">
        <f t="shared" si="2"/>
        <v>0</v>
      </c>
      <c r="I109" s="66"/>
      <c r="J109" s="66"/>
      <c r="K109" s="9"/>
      <c r="L109" s="113">
        <f>H109-I109-J109</f>
        <v>0</v>
      </c>
      <c r="M109" s="105">
        <f t="shared" si="3"/>
        <v>0</v>
      </c>
      <c r="O109" s="108"/>
    </row>
    <row r="110" spans="2:15" ht="144" customHeight="1" hidden="1">
      <c r="B110" s="17" t="s">
        <v>359</v>
      </c>
      <c r="C110" s="17" t="s">
        <v>87</v>
      </c>
      <c r="D110" s="17" t="s">
        <v>360</v>
      </c>
      <c r="E110" s="71" t="s">
        <v>88</v>
      </c>
      <c r="F110" s="20" t="s">
        <v>393</v>
      </c>
      <c r="G110" s="47" t="s">
        <v>439</v>
      </c>
      <c r="H110" s="9">
        <f t="shared" si="2"/>
        <v>0</v>
      </c>
      <c r="I110" s="9"/>
      <c r="J110" s="9"/>
      <c r="K110" s="9"/>
      <c r="L110" s="113">
        <f>H110-I110-J110</f>
        <v>0</v>
      </c>
      <c r="M110" s="105">
        <f t="shared" si="3"/>
        <v>0</v>
      </c>
      <c r="O110" s="108"/>
    </row>
    <row r="111" spans="1:15" s="7" customFormat="1" ht="114" customHeight="1">
      <c r="A111" s="6"/>
      <c r="B111" s="27"/>
      <c r="C111" s="27"/>
      <c r="D111" s="27"/>
      <c r="E111" s="28" t="s">
        <v>174</v>
      </c>
      <c r="F111" s="28"/>
      <c r="G111" s="96"/>
      <c r="H111" s="32">
        <f>SUM(H112:H131)</f>
        <v>71095394</v>
      </c>
      <c r="I111" s="32">
        <f>SUM(I112:I131)</f>
        <v>70862794</v>
      </c>
      <c r="J111" s="32">
        <f>SUM(J112:J131)</f>
        <v>232600</v>
      </c>
      <c r="K111" s="32">
        <f>SUM(K112:K131)</f>
        <v>232600</v>
      </c>
      <c r="L111" s="114">
        <v>43</v>
      </c>
      <c r="M111" s="105">
        <f t="shared" si="3"/>
        <v>0</v>
      </c>
      <c r="O111" s="108"/>
    </row>
    <row r="112" spans="1:15" ht="143.25" customHeight="1">
      <c r="A112" s="40"/>
      <c r="B112" s="45" t="s">
        <v>175</v>
      </c>
      <c r="C112" s="45" t="s">
        <v>80</v>
      </c>
      <c r="D112" s="39" t="s">
        <v>2</v>
      </c>
      <c r="E112" s="47" t="s">
        <v>81</v>
      </c>
      <c r="F112" s="18" t="s">
        <v>389</v>
      </c>
      <c r="G112" s="93" t="s">
        <v>440</v>
      </c>
      <c r="H112" s="9">
        <f t="shared" si="2"/>
        <v>50000</v>
      </c>
      <c r="I112" s="9">
        <v>50000</v>
      </c>
      <c r="J112" s="9"/>
      <c r="K112" s="9"/>
      <c r="L112" s="114"/>
      <c r="M112" s="105">
        <f t="shared" si="3"/>
        <v>0</v>
      </c>
      <c r="O112" s="108"/>
    </row>
    <row r="113" spans="1:15" s="86" customFormat="1" ht="115.5" customHeight="1">
      <c r="A113" s="85"/>
      <c r="B113" s="45" t="s">
        <v>176</v>
      </c>
      <c r="C113" s="45" t="s">
        <v>43</v>
      </c>
      <c r="D113" s="49">
        <v>1030</v>
      </c>
      <c r="E113" s="47" t="s">
        <v>114</v>
      </c>
      <c r="F113" s="18" t="s">
        <v>392</v>
      </c>
      <c r="G113" s="93" t="s">
        <v>442</v>
      </c>
      <c r="H113" s="9">
        <f t="shared" si="2"/>
        <v>742736</v>
      </c>
      <c r="I113" s="83">
        <v>510136</v>
      </c>
      <c r="J113" s="83">
        <v>232600</v>
      </c>
      <c r="K113" s="83">
        <v>232600</v>
      </c>
      <c r="L113" s="114"/>
      <c r="M113" s="105">
        <f t="shared" si="3"/>
        <v>0</v>
      </c>
      <c r="O113" s="108"/>
    </row>
    <row r="114" spans="1:15" s="8" customFormat="1" ht="102.75" customHeight="1">
      <c r="A114" s="42"/>
      <c r="B114" s="17" t="s">
        <v>177</v>
      </c>
      <c r="C114" s="17" t="s">
        <v>115</v>
      </c>
      <c r="D114" s="48">
        <v>1070</v>
      </c>
      <c r="E114" s="18" t="s">
        <v>53</v>
      </c>
      <c r="F114" s="18" t="s">
        <v>392</v>
      </c>
      <c r="G114" s="93" t="s">
        <v>442</v>
      </c>
      <c r="H114" s="9">
        <f t="shared" si="2"/>
        <v>1436397</v>
      </c>
      <c r="I114" s="83">
        <v>1436397</v>
      </c>
      <c r="J114" s="83"/>
      <c r="K114" s="83"/>
      <c r="L114" s="114"/>
      <c r="M114" s="105">
        <f t="shared" si="3"/>
        <v>0</v>
      </c>
      <c r="O114" s="108"/>
    </row>
    <row r="115" spans="1:15" s="8" customFormat="1" ht="147.75" customHeight="1">
      <c r="A115" s="42"/>
      <c r="B115" s="17" t="s">
        <v>178</v>
      </c>
      <c r="C115" s="17" t="s">
        <v>44</v>
      </c>
      <c r="D115" s="17" t="s">
        <v>22</v>
      </c>
      <c r="E115" s="18" t="s">
        <v>39</v>
      </c>
      <c r="F115" s="18" t="s">
        <v>392</v>
      </c>
      <c r="G115" s="93" t="s">
        <v>442</v>
      </c>
      <c r="H115" s="9">
        <f t="shared" si="2"/>
        <v>10000000</v>
      </c>
      <c r="I115" s="9">
        <v>10000000</v>
      </c>
      <c r="J115" s="9"/>
      <c r="K115" s="9"/>
      <c r="L115" s="114"/>
      <c r="M115" s="105">
        <f t="shared" si="3"/>
        <v>0</v>
      </c>
      <c r="O115" s="108"/>
    </row>
    <row r="116" spans="1:15" s="8" customFormat="1" ht="150.75" customHeight="1" hidden="1">
      <c r="A116" s="42"/>
      <c r="B116" s="17" t="s">
        <v>179</v>
      </c>
      <c r="C116" s="17" t="s">
        <v>63</v>
      </c>
      <c r="D116" s="17" t="s">
        <v>22</v>
      </c>
      <c r="E116" s="18" t="s">
        <v>76</v>
      </c>
      <c r="F116" s="18" t="s">
        <v>392</v>
      </c>
      <c r="G116" s="93" t="s">
        <v>442</v>
      </c>
      <c r="H116" s="9">
        <f t="shared" si="2"/>
        <v>0</v>
      </c>
      <c r="I116" s="9"/>
      <c r="J116" s="9"/>
      <c r="K116" s="9"/>
      <c r="L116" s="114"/>
      <c r="M116" s="105">
        <f t="shared" si="3"/>
        <v>0</v>
      </c>
      <c r="O116" s="108"/>
    </row>
    <row r="117" spans="1:15" s="8" customFormat="1" ht="147.75" customHeight="1">
      <c r="A117" s="42"/>
      <c r="B117" s="17" t="s">
        <v>180</v>
      </c>
      <c r="C117" s="17" t="s">
        <v>82</v>
      </c>
      <c r="D117" s="17" t="s">
        <v>22</v>
      </c>
      <c r="E117" s="18" t="s">
        <v>25</v>
      </c>
      <c r="F117" s="18" t="s">
        <v>392</v>
      </c>
      <c r="G117" s="93" t="s">
        <v>442</v>
      </c>
      <c r="H117" s="9">
        <f t="shared" si="2"/>
        <v>20255150</v>
      </c>
      <c r="I117" s="9">
        <v>20255150</v>
      </c>
      <c r="J117" s="9"/>
      <c r="K117" s="9"/>
      <c r="L117" s="114"/>
      <c r="M117" s="105">
        <f t="shared" si="3"/>
        <v>0</v>
      </c>
      <c r="O117" s="108"/>
    </row>
    <row r="118" spans="1:15" s="8" customFormat="1" ht="177" customHeight="1">
      <c r="A118" s="42"/>
      <c r="B118" s="17" t="s">
        <v>181</v>
      </c>
      <c r="C118" s="17" t="s">
        <v>45</v>
      </c>
      <c r="D118" s="17" t="s">
        <v>38</v>
      </c>
      <c r="E118" s="18" t="s">
        <v>55</v>
      </c>
      <c r="F118" s="18" t="s">
        <v>392</v>
      </c>
      <c r="G118" s="93" t="s">
        <v>442</v>
      </c>
      <c r="H118" s="9">
        <f t="shared" si="2"/>
        <v>254600</v>
      </c>
      <c r="I118" s="9">
        <v>254600</v>
      </c>
      <c r="J118" s="9"/>
      <c r="K118" s="9"/>
      <c r="L118" s="114"/>
      <c r="M118" s="105">
        <f t="shared" si="3"/>
        <v>0</v>
      </c>
      <c r="O118" s="108"/>
    </row>
    <row r="119" spans="1:15" s="8" customFormat="1" ht="306" customHeight="1">
      <c r="A119" s="42"/>
      <c r="B119" s="45" t="s">
        <v>387</v>
      </c>
      <c r="C119" s="45" t="s">
        <v>403</v>
      </c>
      <c r="D119" s="45" t="s">
        <v>40</v>
      </c>
      <c r="E119" s="47" t="s">
        <v>402</v>
      </c>
      <c r="F119" s="18" t="s">
        <v>392</v>
      </c>
      <c r="G119" s="93" t="s">
        <v>442</v>
      </c>
      <c r="H119" s="9">
        <f t="shared" si="2"/>
        <v>1812956</v>
      </c>
      <c r="I119" s="9">
        <v>1812956</v>
      </c>
      <c r="J119" s="9"/>
      <c r="K119" s="9"/>
      <c r="L119" s="114"/>
      <c r="M119" s="105">
        <f t="shared" si="3"/>
        <v>0</v>
      </c>
      <c r="O119" s="108"/>
    </row>
    <row r="120" spans="1:15" ht="130.5" customHeight="1">
      <c r="A120" s="40"/>
      <c r="B120" s="118" t="s">
        <v>182</v>
      </c>
      <c r="C120" s="118" t="s">
        <v>116</v>
      </c>
      <c r="D120" s="118" t="s">
        <v>4</v>
      </c>
      <c r="E120" s="120" t="s">
        <v>307</v>
      </c>
      <c r="F120" s="18" t="s">
        <v>392</v>
      </c>
      <c r="G120" s="93" t="s">
        <v>442</v>
      </c>
      <c r="H120" s="9">
        <f t="shared" si="2"/>
        <v>1716099</v>
      </c>
      <c r="I120" s="9">
        <v>1716099</v>
      </c>
      <c r="J120" s="9"/>
      <c r="K120" s="9"/>
      <c r="L120" s="114"/>
      <c r="M120" s="105">
        <f t="shared" si="3"/>
        <v>0</v>
      </c>
      <c r="O120" s="108"/>
    </row>
    <row r="121" spans="1:15" ht="142.5" customHeight="1">
      <c r="A121" s="40"/>
      <c r="B121" s="119"/>
      <c r="C121" s="119"/>
      <c r="D121" s="119"/>
      <c r="E121" s="121"/>
      <c r="F121" s="18" t="s">
        <v>78</v>
      </c>
      <c r="G121" s="93" t="s">
        <v>411</v>
      </c>
      <c r="H121" s="9">
        <f t="shared" si="2"/>
        <v>150000</v>
      </c>
      <c r="I121" s="9">
        <v>150000</v>
      </c>
      <c r="J121" s="9"/>
      <c r="K121" s="9"/>
      <c r="L121" s="114"/>
      <c r="M121" s="105">
        <f t="shared" si="3"/>
        <v>0</v>
      </c>
      <c r="O121" s="108"/>
    </row>
    <row r="122" spans="1:15" s="8" customFormat="1" ht="109.5" customHeight="1">
      <c r="A122" s="42"/>
      <c r="B122" s="118" t="s">
        <v>287</v>
      </c>
      <c r="C122" s="118" t="s">
        <v>313</v>
      </c>
      <c r="D122" s="118" t="s">
        <v>24</v>
      </c>
      <c r="E122" s="120" t="s">
        <v>23</v>
      </c>
      <c r="F122" s="18" t="s">
        <v>392</v>
      </c>
      <c r="G122" s="93" t="s">
        <v>442</v>
      </c>
      <c r="H122" s="9">
        <f t="shared" si="2"/>
        <v>1123242</v>
      </c>
      <c r="I122" s="9">
        <v>1123242</v>
      </c>
      <c r="J122" s="9"/>
      <c r="K122" s="9"/>
      <c r="L122" s="114"/>
      <c r="M122" s="105">
        <f t="shared" si="3"/>
        <v>0</v>
      </c>
      <c r="O122" s="108"/>
    </row>
    <row r="123" spans="1:15" s="8" customFormat="1" ht="151.5" customHeight="1">
      <c r="A123" s="42"/>
      <c r="B123" s="119"/>
      <c r="C123" s="119"/>
      <c r="D123" s="119"/>
      <c r="E123" s="121"/>
      <c r="F123" s="18" t="s">
        <v>78</v>
      </c>
      <c r="G123" s="93" t="s">
        <v>411</v>
      </c>
      <c r="H123" s="9">
        <f t="shared" si="2"/>
        <v>1239698</v>
      </c>
      <c r="I123" s="9">
        <v>1239698</v>
      </c>
      <c r="J123" s="9"/>
      <c r="K123" s="9"/>
      <c r="L123" s="114"/>
      <c r="M123" s="105">
        <f t="shared" si="3"/>
        <v>0</v>
      </c>
      <c r="O123" s="108"/>
    </row>
    <row r="124" spans="1:15" s="8" customFormat="1" ht="151.5" customHeight="1">
      <c r="A124" s="42"/>
      <c r="B124" s="17" t="s">
        <v>288</v>
      </c>
      <c r="C124" s="17" t="s">
        <v>290</v>
      </c>
      <c r="D124" s="17" t="s">
        <v>24</v>
      </c>
      <c r="E124" s="18" t="s">
        <v>289</v>
      </c>
      <c r="F124" s="18" t="s">
        <v>392</v>
      </c>
      <c r="G124" s="93" t="s">
        <v>442</v>
      </c>
      <c r="H124" s="9">
        <f t="shared" si="2"/>
        <v>1385920</v>
      </c>
      <c r="I124" s="9">
        <v>1385920</v>
      </c>
      <c r="J124" s="9"/>
      <c r="K124" s="9"/>
      <c r="L124" s="114"/>
      <c r="M124" s="105">
        <f t="shared" si="3"/>
        <v>0</v>
      </c>
      <c r="O124" s="108"/>
    </row>
    <row r="125" spans="1:15" s="24" customFormat="1" ht="148.5" customHeight="1">
      <c r="A125" s="41"/>
      <c r="B125" s="17" t="s">
        <v>183</v>
      </c>
      <c r="C125" s="17" t="s">
        <v>64</v>
      </c>
      <c r="D125" s="17" t="s">
        <v>7</v>
      </c>
      <c r="E125" s="18" t="s">
        <v>117</v>
      </c>
      <c r="F125" s="18" t="s">
        <v>392</v>
      </c>
      <c r="G125" s="93" t="s">
        <v>442</v>
      </c>
      <c r="H125" s="9">
        <f aca="true" t="shared" si="4" ref="H125:H176">I125+J125</f>
        <v>81525</v>
      </c>
      <c r="I125" s="9">
        <v>81525</v>
      </c>
      <c r="J125" s="9"/>
      <c r="K125" s="9"/>
      <c r="L125" s="114"/>
      <c r="M125" s="105">
        <f t="shared" si="3"/>
        <v>0</v>
      </c>
      <c r="O125" s="108"/>
    </row>
    <row r="126" spans="1:15" s="24" customFormat="1" ht="115.5" customHeight="1">
      <c r="A126" s="41"/>
      <c r="B126" s="17" t="s">
        <v>291</v>
      </c>
      <c r="C126" s="17" t="s">
        <v>292</v>
      </c>
      <c r="D126" s="17" t="s">
        <v>34</v>
      </c>
      <c r="E126" s="18" t="s">
        <v>54</v>
      </c>
      <c r="F126" s="18" t="s">
        <v>388</v>
      </c>
      <c r="G126" s="47" t="s">
        <v>439</v>
      </c>
      <c r="H126" s="9">
        <f t="shared" si="4"/>
        <v>300000</v>
      </c>
      <c r="I126" s="9">
        <v>300000</v>
      </c>
      <c r="J126" s="9"/>
      <c r="K126" s="9"/>
      <c r="L126" s="114"/>
      <c r="M126" s="105">
        <f t="shared" si="3"/>
        <v>0</v>
      </c>
      <c r="O126" s="108"/>
    </row>
    <row r="127" spans="1:15" s="88" customFormat="1" ht="129.75" customHeight="1">
      <c r="A127" s="87"/>
      <c r="B127" s="118" t="s">
        <v>293</v>
      </c>
      <c r="C127" s="135" t="s">
        <v>278</v>
      </c>
      <c r="D127" s="135" t="s">
        <v>7</v>
      </c>
      <c r="E127" s="120" t="s">
        <v>279</v>
      </c>
      <c r="F127" s="18" t="s">
        <v>392</v>
      </c>
      <c r="G127" s="93" t="s">
        <v>442</v>
      </c>
      <c r="H127" s="9">
        <f t="shared" si="4"/>
        <v>5816125</v>
      </c>
      <c r="I127" s="9">
        <v>5816125</v>
      </c>
      <c r="J127" s="9"/>
      <c r="K127" s="9"/>
      <c r="L127" s="114"/>
      <c r="M127" s="105">
        <f t="shared" si="3"/>
        <v>0</v>
      </c>
      <c r="O127" s="108"/>
    </row>
    <row r="128" spans="1:15" s="88" customFormat="1" ht="144.75" customHeight="1">
      <c r="A128" s="87"/>
      <c r="B128" s="119"/>
      <c r="C128" s="136"/>
      <c r="D128" s="136"/>
      <c r="E128" s="121"/>
      <c r="F128" s="18" t="s">
        <v>78</v>
      </c>
      <c r="G128" s="93" t="s">
        <v>411</v>
      </c>
      <c r="H128" s="9">
        <f t="shared" si="4"/>
        <v>24066946</v>
      </c>
      <c r="I128" s="9">
        <v>24066946</v>
      </c>
      <c r="J128" s="9"/>
      <c r="K128" s="9"/>
      <c r="L128" s="114"/>
      <c r="M128" s="105">
        <f t="shared" si="3"/>
        <v>0</v>
      </c>
      <c r="O128" s="108"/>
    </row>
    <row r="129" spans="1:15" s="24" customFormat="1" ht="111.75" customHeight="1" hidden="1">
      <c r="A129" s="41"/>
      <c r="B129" s="17" t="s">
        <v>184</v>
      </c>
      <c r="C129" s="17" t="s">
        <v>96</v>
      </c>
      <c r="D129" s="17" t="s">
        <v>28</v>
      </c>
      <c r="E129" s="18" t="s">
        <v>57</v>
      </c>
      <c r="F129" s="18" t="s">
        <v>79</v>
      </c>
      <c r="G129" s="47" t="s">
        <v>439</v>
      </c>
      <c r="H129" s="9">
        <f t="shared" si="4"/>
        <v>0</v>
      </c>
      <c r="I129" s="9"/>
      <c r="J129" s="9"/>
      <c r="K129" s="9"/>
      <c r="L129" s="114"/>
      <c r="M129" s="105">
        <f t="shared" si="3"/>
        <v>0</v>
      </c>
      <c r="O129" s="108"/>
    </row>
    <row r="130" spans="1:15" s="8" customFormat="1" ht="90.75" customHeight="1">
      <c r="A130" s="42"/>
      <c r="B130" s="118" t="s">
        <v>185</v>
      </c>
      <c r="C130" s="118" t="s">
        <v>87</v>
      </c>
      <c r="D130" s="118" t="s">
        <v>29</v>
      </c>
      <c r="E130" s="120" t="s">
        <v>88</v>
      </c>
      <c r="F130" s="18" t="s">
        <v>392</v>
      </c>
      <c r="G130" s="93" t="s">
        <v>442</v>
      </c>
      <c r="H130" s="9">
        <f t="shared" si="4"/>
        <v>70000</v>
      </c>
      <c r="I130" s="9">
        <v>70000</v>
      </c>
      <c r="J130" s="9"/>
      <c r="K130" s="9"/>
      <c r="L130" s="114"/>
      <c r="M130" s="105">
        <f t="shared" si="3"/>
        <v>0</v>
      </c>
      <c r="O130" s="108"/>
    </row>
    <row r="131" spans="1:15" s="8" customFormat="1" ht="138.75" customHeight="1">
      <c r="A131" s="42"/>
      <c r="B131" s="119"/>
      <c r="C131" s="119"/>
      <c r="D131" s="119"/>
      <c r="E131" s="121"/>
      <c r="F131" s="18" t="s">
        <v>78</v>
      </c>
      <c r="G131" s="93" t="s">
        <v>411</v>
      </c>
      <c r="H131" s="9">
        <f t="shared" si="4"/>
        <v>594000</v>
      </c>
      <c r="I131" s="9">
        <v>594000</v>
      </c>
      <c r="J131" s="9"/>
      <c r="K131" s="9"/>
      <c r="L131" s="114"/>
      <c r="M131" s="105">
        <f t="shared" si="3"/>
        <v>0</v>
      </c>
      <c r="O131" s="108"/>
    </row>
    <row r="132" spans="1:15" s="7" customFormat="1" ht="93" customHeight="1">
      <c r="A132" s="43"/>
      <c r="B132" s="27"/>
      <c r="C132" s="27"/>
      <c r="D132" s="27"/>
      <c r="E132" s="28" t="s">
        <v>186</v>
      </c>
      <c r="F132" s="28"/>
      <c r="G132" s="96"/>
      <c r="H132" s="32">
        <f>H133</f>
        <v>100000</v>
      </c>
      <c r="I132" s="32">
        <f>I133</f>
        <v>100000</v>
      </c>
      <c r="J132" s="32">
        <f>J133</f>
        <v>0</v>
      </c>
      <c r="K132" s="32">
        <f>K133</f>
        <v>0</v>
      </c>
      <c r="L132" s="114">
        <v>44</v>
      </c>
      <c r="M132" s="105">
        <f t="shared" si="3"/>
        <v>0</v>
      </c>
      <c r="O132" s="108"/>
    </row>
    <row r="133" spans="1:15" s="8" customFormat="1" ht="150" customHeight="1">
      <c r="A133" s="42"/>
      <c r="B133" s="17" t="s">
        <v>187</v>
      </c>
      <c r="C133" s="17" t="s">
        <v>58</v>
      </c>
      <c r="D133" s="17" t="s">
        <v>8</v>
      </c>
      <c r="E133" s="18" t="s">
        <v>56</v>
      </c>
      <c r="F133" s="18" t="s">
        <v>75</v>
      </c>
      <c r="G133" s="47" t="s">
        <v>439</v>
      </c>
      <c r="H133" s="9">
        <f t="shared" si="4"/>
        <v>100000</v>
      </c>
      <c r="I133" s="9">
        <v>100000</v>
      </c>
      <c r="J133" s="9"/>
      <c r="K133" s="9"/>
      <c r="L133" s="114"/>
      <c r="M133" s="105">
        <f t="shared" si="3"/>
        <v>0</v>
      </c>
      <c r="O133" s="108"/>
    </row>
    <row r="134" spans="1:15" s="7" customFormat="1" ht="114.75" customHeight="1">
      <c r="A134" s="43"/>
      <c r="B134" s="27"/>
      <c r="C134" s="27"/>
      <c r="D134" s="27"/>
      <c r="E134" s="28" t="s">
        <v>188</v>
      </c>
      <c r="F134" s="28"/>
      <c r="G134" s="96"/>
      <c r="H134" s="32">
        <f>SUM(H135:H141)</f>
        <v>4145870</v>
      </c>
      <c r="I134" s="32">
        <f>SUM(I135:I141)</f>
        <v>2739870</v>
      </c>
      <c r="J134" s="32">
        <f>SUM(J135:J141)</f>
        <v>1406000</v>
      </c>
      <c r="K134" s="32">
        <f>SUM(K135:K141)</f>
        <v>1406000</v>
      </c>
      <c r="L134" s="114"/>
      <c r="M134" s="105">
        <f t="shared" si="3"/>
        <v>0</v>
      </c>
      <c r="O134" s="108"/>
    </row>
    <row r="135" spans="1:15" ht="168.75" customHeight="1">
      <c r="A135" s="40"/>
      <c r="B135" s="45" t="s">
        <v>189</v>
      </c>
      <c r="C135" s="45" t="s">
        <v>80</v>
      </c>
      <c r="D135" s="39" t="s">
        <v>2</v>
      </c>
      <c r="E135" s="47" t="s">
        <v>81</v>
      </c>
      <c r="F135" s="18" t="s">
        <v>389</v>
      </c>
      <c r="G135" s="93" t="s">
        <v>440</v>
      </c>
      <c r="H135" s="9">
        <f t="shared" si="4"/>
        <v>30000</v>
      </c>
      <c r="I135" s="9">
        <v>30000</v>
      </c>
      <c r="J135" s="9"/>
      <c r="K135" s="9"/>
      <c r="L135" s="114"/>
      <c r="M135" s="105">
        <f t="shared" si="3"/>
        <v>0</v>
      </c>
      <c r="O135" s="108"/>
    </row>
    <row r="136" spans="1:15" ht="180.75" customHeight="1">
      <c r="A136" s="40"/>
      <c r="B136" s="17" t="s">
        <v>190</v>
      </c>
      <c r="C136" s="17" t="s">
        <v>102</v>
      </c>
      <c r="D136" s="17" t="s">
        <v>36</v>
      </c>
      <c r="E136" s="18" t="s">
        <v>103</v>
      </c>
      <c r="F136" s="18" t="s">
        <v>395</v>
      </c>
      <c r="G136" s="47" t="s">
        <v>439</v>
      </c>
      <c r="H136" s="9">
        <f t="shared" si="4"/>
        <v>373331</v>
      </c>
      <c r="I136" s="9">
        <v>273331</v>
      </c>
      <c r="J136" s="9">
        <v>100000</v>
      </c>
      <c r="K136" s="9">
        <v>100000</v>
      </c>
      <c r="L136" s="114"/>
      <c r="M136" s="105">
        <f t="shared" si="3"/>
        <v>0</v>
      </c>
      <c r="O136" s="108"/>
    </row>
    <row r="137" spans="1:15" ht="168.75" customHeight="1">
      <c r="A137" s="40"/>
      <c r="B137" s="17" t="s">
        <v>191</v>
      </c>
      <c r="C137" s="17" t="s">
        <v>59</v>
      </c>
      <c r="D137" s="17" t="s">
        <v>35</v>
      </c>
      <c r="E137" s="18" t="s">
        <v>101</v>
      </c>
      <c r="F137" s="18" t="s">
        <v>395</v>
      </c>
      <c r="G137" s="47" t="s">
        <v>439</v>
      </c>
      <c r="H137" s="9">
        <f t="shared" si="4"/>
        <v>687139</v>
      </c>
      <c r="I137" s="9">
        <v>387139</v>
      </c>
      <c r="J137" s="9">
        <v>300000</v>
      </c>
      <c r="K137" s="9">
        <v>300000</v>
      </c>
      <c r="L137" s="114"/>
      <c r="M137" s="105">
        <f t="shared" si="3"/>
        <v>0</v>
      </c>
      <c r="O137" s="108"/>
    </row>
    <row r="138" spans="1:15" s="8" customFormat="1" ht="153" customHeight="1">
      <c r="A138" s="42"/>
      <c r="B138" s="17" t="s">
        <v>355</v>
      </c>
      <c r="C138" s="17" t="s">
        <v>308</v>
      </c>
      <c r="D138" s="17" t="s">
        <v>10</v>
      </c>
      <c r="E138" s="18" t="s">
        <v>309</v>
      </c>
      <c r="F138" s="18" t="s">
        <v>395</v>
      </c>
      <c r="G138" s="47" t="s">
        <v>439</v>
      </c>
      <c r="H138" s="9">
        <f t="shared" si="4"/>
        <v>10000</v>
      </c>
      <c r="I138" s="9">
        <v>10000</v>
      </c>
      <c r="J138" s="9"/>
      <c r="K138" s="9"/>
      <c r="L138" s="114"/>
      <c r="M138" s="105">
        <f t="shared" si="3"/>
        <v>0</v>
      </c>
      <c r="O138" s="108"/>
    </row>
    <row r="139" spans="1:15" s="8" customFormat="1" ht="168.75" customHeight="1">
      <c r="A139" s="42"/>
      <c r="B139" s="17" t="s">
        <v>283</v>
      </c>
      <c r="C139" s="17" t="s">
        <v>280</v>
      </c>
      <c r="D139" s="17" t="s">
        <v>10</v>
      </c>
      <c r="E139" s="47" t="s">
        <v>281</v>
      </c>
      <c r="F139" s="18" t="s">
        <v>395</v>
      </c>
      <c r="G139" s="47" t="s">
        <v>439</v>
      </c>
      <c r="H139" s="9">
        <f t="shared" si="4"/>
        <v>2039400</v>
      </c>
      <c r="I139" s="9">
        <v>2039400</v>
      </c>
      <c r="J139" s="9"/>
      <c r="K139" s="9"/>
      <c r="L139" s="114"/>
      <c r="M139" s="105">
        <f t="shared" si="3"/>
        <v>0</v>
      </c>
      <c r="O139" s="108"/>
    </row>
    <row r="140" spans="1:15" s="8" customFormat="1" ht="183" customHeight="1" hidden="1">
      <c r="A140" s="42"/>
      <c r="B140" s="63" t="s">
        <v>361</v>
      </c>
      <c r="C140" s="63" t="s">
        <v>332</v>
      </c>
      <c r="D140" s="63" t="s">
        <v>5</v>
      </c>
      <c r="E140" s="18" t="s">
        <v>333</v>
      </c>
      <c r="F140" s="18" t="s">
        <v>395</v>
      </c>
      <c r="G140" s="47" t="s">
        <v>439</v>
      </c>
      <c r="H140" s="9">
        <f t="shared" si="4"/>
        <v>0</v>
      </c>
      <c r="I140" s="9"/>
      <c r="J140" s="9"/>
      <c r="K140" s="9"/>
      <c r="L140" s="114"/>
      <c r="M140" s="105">
        <f t="shared" si="3"/>
        <v>0</v>
      </c>
      <c r="O140" s="108"/>
    </row>
    <row r="141" spans="1:15" ht="159.75" customHeight="1">
      <c r="A141" s="40"/>
      <c r="B141" s="17" t="s">
        <v>192</v>
      </c>
      <c r="C141" s="17" t="s">
        <v>96</v>
      </c>
      <c r="D141" s="17" t="s">
        <v>28</v>
      </c>
      <c r="E141" s="18" t="s">
        <v>57</v>
      </c>
      <c r="F141" s="18" t="s">
        <v>79</v>
      </c>
      <c r="G141" s="93" t="s">
        <v>408</v>
      </c>
      <c r="H141" s="9">
        <f t="shared" si="4"/>
        <v>1006000</v>
      </c>
      <c r="I141" s="9"/>
      <c r="J141" s="9">
        <v>1006000</v>
      </c>
      <c r="K141" s="9">
        <v>1006000</v>
      </c>
      <c r="L141" s="114"/>
      <c r="M141" s="105">
        <f t="shared" si="3"/>
        <v>0</v>
      </c>
      <c r="O141" s="108"/>
    </row>
    <row r="142" spans="1:15" s="7" customFormat="1" ht="117" customHeight="1">
      <c r="A142" s="43"/>
      <c r="B142" s="27"/>
      <c r="C142" s="27"/>
      <c r="D142" s="27"/>
      <c r="E142" s="28" t="s">
        <v>193</v>
      </c>
      <c r="F142" s="28"/>
      <c r="G142" s="96"/>
      <c r="H142" s="32">
        <f>SUM(H143:H169)</f>
        <v>349764961</v>
      </c>
      <c r="I142" s="32">
        <f>SUM(I143:I169)</f>
        <v>204413800</v>
      </c>
      <c r="J142" s="32">
        <f>SUM(J143:J169)</f>
        <v>145351161</v>
      </c>
      <c r="K142" s="32">
        <f>SUM(K143:K169)</f>
        <v>141370261</v>
      </c>
      <c r="L142" s="114"/>
      <c r="M142" s="105">
        <f t="shared" si="3"/>
        <v>0</v>
      </c>
      <c r="O142" s="108"/>
    </row>
    <row r="143" spans="1:15" ht="138.75" customHeight="1">
      <c r="A143" s="40"/>
      <c r="B143" s="45" t="s">
        <v>194</v>
      </c>
      <c r="C143" s="45" t="s">
        <v>80</v>
      </c>
      <c r="D143" s="39" t="s">
        <v>2</v>
      </c>
      <c r="E143" s="47" t="s">
        <v>81</v>
      </c>
      <c r="F143" s="18" t="s">
        <v>389</v>
      </c>
      <c r="G143" s="93" t="s">
        <v>440</v>
      </c>
      <c r="H143" s="9">
        <f t="shared" si="4"/>
        <v>40000</v>
      </c>
      <c r="I143" s="9">
        <v>40000</v>
      </c>
      <c r="J143" s="9"/>
      <c r="K143" s="9"/>
      <c r="L143" s="114"/>
      <c r="M143" s="105">
        <f t="shared" si="3"/>
        <v>0</v>
      </c>
      <c r="O143" s="108"/>
    </row>
    <row r="144" spans="1:15" ht="144" customHeight="1">
      <c r="A144" s="40"/>
      <c r="B144" s="118" t="s">
        <v>294</v>
      </c>
      <c r="C144" s="118" t="s">
        <v>292</v>
      </c>
      <c r="D144" s="118" t="s">
        <v>34</v>
      </c>
      <c r="E144" s="120" t="s">
        <v>54</v>
      </c>
      <c r="F144" s="18" t="s">
        <v>238</v>
      </c>
      <c r="G144" s="18" t="s">
        <v>407</v>
      </c>
      <c r="H144" s="9">
        <f t="shared" si="4"/>
        <v>380000</v>
      </c>
      <c r="I144" s="9">
        <v>380000</v>
      </c>
      <c r="J144" s="9"/>
      <c r="K144" s="9"/>
      <c r="L144" s="114"/>
      <c r="M144" s="105">
        <f t="shared" si="3"/>
        <v>0</v>
      </c>
      <c r="O144" s="108"/>
    </row>
    <row r="145" spans="1:15" ht="111" customHeight="1" hidden="1">
      <c r="A145" s="40"/>
      <c r="B145" s="119"/>
      <c r="C145" s="119"/>
      <c r="D145" s="119"/>
      <c r="E145" s="121"/>
      <c r="F145" s="18" t="s">
        <v>388</v>
      </c>
      <c r="G145" s="47" t="s">
        <v>439</v>
      </c>
      <c r="H145" s="9">
        <f t="shared" si="4"/>
        <v>0</v>
      </c>
      <c r="I145" s="9"/>
      <c r="J145" s="9"/>
      <c r="K145" s="9"/>
      <c r="L145" s="114"/>
      <c r="M145" s="105">
        <f t="shared" si="3"/>
        <v>0</v>
      </c>
      <c r="O145" s="108"/>
    </row>
    <row r="146" spans="1:15" s="8" customFormat="1" ht="159" customHeight="1">
      <c r="A146" s="42"/>
      <c r="B146" s="45" t="s">
        <v>195</v>
      </c>
      <c r="C146" s="45" t="s">
        <v>129</v>
      </c>
      <c r="D146" s="45" t="s">
        <v>9</v>
      </c>
      <c r="E146" s="47" t="s">
        <v>130</v>
      </c>
      <c r="F146" s="18" t="s">
        <v>238</v>
      </c>
      <c r="G146" s="18" t="s">
        <v>407</v>
      </c>
      <c r="H146" s="9">
        <f t="shared" si="4"/>
        <v>26800000</v>
      </c>
      <c r="I146" s="9"/>
      <c r="J146" s="9">
        <v>26800000</v>
      </c>
      <c r="K146" s="9">
        <v>26800000</v>
      </c>
      <c r="L146" s="114"/>
      <c r="M146" s="105">
        <f t="shared" si="3"/>
        <v>0</v>
      </c>
      <c r="O146" s="108"/>
    </row>
    <row r="147" spans="1:15" s="8" customFormat="1" ht="159" customHeight="1">
      <c r="A147" s="42"/>
      <c r="B147" s="19" t="s">
        <v>196</v>
      </c>
      <c r="C147" s="19" t="s">
        <v>133</v>
      </c>
      <c r="D147" s="17" t="s">
        <v>9</v>
      </c>
      <c r="E147" s="18" t="s">
        <v>134</v>
      </c>
      <c r="F147" s="18" t="s">
        <v>238</v>
      </c>
      <c r="G147" s="18" t="s">
        <v>407</v>
      </c>
      <c r="H147" s="9">
        <f t="shared" si="4"/>
        <v>8760000</v>
      </c>
      <c r="I147" s="9">
        <f>4760000+2000000+2000000</f>
        <v>8760000</v>
      </c>
      <c r="J147" s="9"/>
      <c r="K147" s="9"/>
      <c r="L147" s="114"/>
      <c r="M147" s="105">
        <f t="shared" si="3"/>
        <v>0</v>
      </c>
      <c r="O147" s="108"/>
    </row>
    <row r="148" spans="1:15" s="8" customFormat="1" ht="159" customHeight="1">
      <c r="A148" s="42"/>
      <c r="B148" s="19" t="s">
        <v>239</v>
      </c>
      <c r="C148" s="19" t="s">
        <v>240</v>
      </c>
      <c r="D148" s="17" t="s">
        <v>9</v>
      </c>
      <c r="E148" s="18" t="s">
        <v>241</v>
      </c>
      <c r="F148" s="20" t="s">
        <v>77</v>
      </c>
      <c r="G148" s="95" t="s">
        <v>410</v>
      </c>
      <c r="H148" s="9">
        <f t="shared" si="4"/>
        <v>20385000</v>
      </c>
      <c r="I148" s="9">
        <v>520000</v>
      </c>
      <c r="J148" s="9">
        <v>19865000</v>
      </c>
      <c r="K148" s="9">
        <v>19865000</v>
      </c>
      <c r="L148" s="114"/>
      <c r="M148" s="105">
        <f t="shared" si="3"/>
        <v>0</v>
      </c>
      <c r="O148" s="108"/>
    </row>
    <row r="149" spans="1:15" s="8" customFormat="1" ht="159" customHeight="1">
      <c r="A149" s="42"/>
      <c r="B149" s="44" t="s">
        <v>335</v>
      </c>
      <c r="C149" s="44" t="s">
        <v>336</v>
      </c>
      <c r="D149" s="17" t="s">
        <v>9</v>
      </c>
      <c r="E149" s="18" t="s">
        <v>337</v>
      </c>
      <c r="F149" s="18" t="s">
        <v>238</v>
      </c>
      <c r="G149" s="18" t="s">
        <v>407</v>
      </c>
      <c r="H149" s="9">
        <f t="shared" si="4"/>
        <v>1108600</v>
      </c>
      <c r="I149" s="9"/>
      <c r="J149" s="9">
        <v>1108600</v>
      </c>
      <c r="K149" s="9">
        <v>1108600</v>
      </c>
      <c r="L149" s="114"/>
      <c r="M149" s="105">
        <f t="shared" si="3"/>
        <v>0</v>
      </c>
      <c r="O149" s="108"/>
    </row>
    <row r="150" spans="1:15" s="8" customFormat="1" ht="153" customHeight="1">
      <c r="A150" s="42"/>
      <c r="B150" s="45" t="s">
        <v>197</v>
      </c>
      <c r="C150" s="45" t="s">
        <v>131</v>
      </c>
      <c r="D150" s="45" t="s">
        <v>9</v>
      </c>
      <c r="E150" s="47" t="s">
        <v>132</v>
      </c>
      <c r="F150" s="18" t="s">
        <v>238</v>
      </c>
      <c r="G150" s="18" t="s">
        <v>407</v>
      </c>
      <c r="H150" s="9">
        <f t="shared" si="4"/>
        <v>500000</v>
      </c>
      <c r="I150" s="9">
        <v>500000</v>
      </c>
      <c r="J150" s="9"/>
      <c r="K150" s="9"/>
      <c r="L150" s="114"/>
      <c r="M150" s="105">
        <f t="shared" si="3"/>
        <v>0</v>
      </c>
      <c r="O150" s="108"/>
    </row>
    <row r="151" spans="1:15" s="24" customFormat="1" ht="186" customHeight="1">
      <c r="A151" s="41"/>
      <c r="B151" s="19" t="s">
        <v>198</v>
      </c>
      <c r="C151" s="19" t="s">
        <v>60</v>
      </c>
      <c r="D151" s="17" t="s">
        <v>9</v>
      </c>
      <c r="E151" s="50" t="s">
        <v>135</v>
      </c>
      <c r="F151" s="18" t="s">
        <v>238</v>
      </c>
      <c r="G151" s="18" t="s">
        <v>407</v>
      </c>
      <c r="H151" s="9">
        <f t="shared" si="4"/>
        <v>350000</v>
      </c>
      <c r="I151" s="9">
        <v>350000</v>
      </c>
      <c r="J151" s="9"/>
      <c r="K151" s="9"/>
      <c r="L151" s="114"/>
      <c r="M151" s="105">
        <f aca="true" t="shared" si="5" ref="M151:M210">I151+J151-H151</f>
        <v>0</v>
      </c>
      <c r="O151" s="108"/>
    </row>
    <row r="152" spans="1:15" ht="145.5" customHeight="1">
      <c r="A152" s="40"/>
      <c r="B152" s="135" t="s">
        <v>199</v>
      </c>
      <c r="C152" s="135" t="s">
        <v>120</v>
      </c>
      <c r="D152" s="118" t="s">
        <v>9</v>
      </c>
      <c r="E152" s="127" t="s">
        <v>121</v>
      </c>
      <c r="F152" s="18" t="s">
        <v>238</v>
      </c>
      <c r="G152" s="18" t="s">
        <v>407</v>
      </c>
      <c r="H152" s="9">
        <f t="shared" si="4"/>
        <v>213830300</v>
      </c>
      <c r="I152" s="9">
        <f>68545300+4500000+109000000</f>
        <v>182045300</v>
      </c>
      <c r="J152" s="9">
        <f>36285000-4500000</f>
        <v>31785000</v>
      </c>
      <c r="K152" s="9">
        <f>36285000-4500000</f>
        <v>31785000</v>
      </c>
      <c r="L152" s="114">
        <v>45</v>
      </c>
      <c r="M152" s="105">
        <f t="shared" si="5"/>
        <v>0</v>
      </c>
      <c r="O152" s="108"/>
    </row>
    <row r="153" spans="1:15" ht="130.5" customHeight="1" hidden="1">
      <c r="A153" s="40"/>
      <c r="B153" s="136"/>
      <c r="C153" s="136"/>
      <c r="D153" s="119"/>
      <c r="E153" s="128"/>
      <c r="F153" s="20" t="s">
        <v>398</v>
      </c>
      <c r="G153" s="47" t="s">
        <v>439</v>
      </c>
      <c r="H153" s="9">
        <f t="shared" si="4"/>
        <v>0</v>
      </c>
      <c r="I153" s="9"/>
      <c r="J153" s="9"/>
      <c r="K153" s="9"/>
      <c r="L153" s="114"/>
      <c r="M153" s="105">
        <f t="shared" si="5"/>
        <v>0</v>
      </c>
      <c r="O153" s="108"/>
    </row>
    <row r="154" spans="1:15" ht="163.5" customHeight="1">
      <c r="A154" s="40"/>
      <c r="B154" s="135" t="s">
        <v>221</v>
      </c>
      <c r="C154" s="135" t="s">
        <v>222</v>
      </c>
      <c r="D154" s="118" t="s">
        <v>243</v>
      </c>
      <c r="E154" s="127" t="s">
        <v>242</v>
      </c>
      <c r="F154" s="18" t="s">
        <v>238</v>
      </c>
      <c r="G154" s="18" t="s">
        <v>407</v>
      </c>
      <c r="H154" s="9">
        <f t="shared" si="4"/>
        <v>2422152</v>
      </c>
      <c r="I154" s="9">
        <f>9772152-7350000</f>
        <v>2422152</v>
      </c>
      <c r="J154" s="9">
        <f>17350000-10000000-7350000</f>
        <v>0</v>
      </c>
      <c r="K154" s="9"/>
      <c r="L154" s="114"/>
      <c r="M154" s="105">
        <f t="shared" si="5"/>
        <v>0</v>
      </c>
      <c r="O154" s="108"/>
    </row>
    <row r="155" spans="1:15" ht="163.5" customHeight="1">
      <c r="A155" s="40"/>
      <c r="B155" s="138"/>
      <c r="C155" s="138"/>
      <c r="D155" s="134"/>
      <c r="E155" s="137"/>
      <c r="F155" s="20" t="s">
        <v>438</v>
      </c>
      <c r="G155" s="47" t="s">
        <v>439</v>
      </c>
      <c r="H155" s="9">
        <f t="shared" si="4"/>
        <v>24700000</v>
      </c>
      <c r="I155" s="9">
        <v>7350000</v>
      </c>
      <c r="J155" s="9">
        <f>10000000+7350000</f>
        <v>17350000</v>
      </c>
      <c r="K155" s="9">
        <f>10000000+7350000</f>
        <v>17350000</v>
      </c>
      <c r="L155" s="114"/>
      <c r="M155" s="105">
        <f t="shared" si="5"/>
        <v>0</v>
      </c>
      <c r="O155" s="108"/>
    </row>
    <row r="156" spans="1:15" ht="319.5" customHeight="1">
      <c r="A156" s="40"/>
      <c r="B156" s="136"/>
      <c r="C156" s="136"/>
      <c r="D156" s="119"/>
      <c r="E156" s="128"/>
      <c r="F156" s="18" t="s">
        <v>460</v>
      </c>
      <c r="G156" s="47" t="s">
        <v>439</v>
      </c>
      <c r="H156" s="9">
        <f t="shared" si="4"/>
        <v>546348</v>
      </c>
      <c r="I156" s="9">
        <f>546348</f>
        <v>546348</v>
      </c>
      <c r="J156" s="9"/>
      <c r="K156" s="9"/>
      <c r="L156" s="114"/>
      <c r="M156" s="105">
        <f t="shared" si="5"/>
        <v>0</v>
      </c>
      <c r="O156" s="108"/>
    </row>
    <row r="157" spans="1:15" ht="163.5" customHeight="1">
      <c r="A157" s="40"/>
      <c r="B157" s="118" t="s">
        <v>244</v>
      </c>
      <c r="C157" s="118" t="s">
        <v>245</v>
      </c>
      <c r="D157" s="118" t="s">
        <v>67</v>
      </c>
      <c r="E157" s="120" t="s">
        <v>246</v>
      </c>
      <c r="F157" s="18" t="s">
        <v>238</v>
      </c>
      <c r="G157" s="18" t="s">
        <v>407</v>
      </c>
      <c r="H157" s="9">
        <f t="shared" si="4"/>
        <v>1050000</v>
      </c>
      <c r="I157" s="9"/>
      <c r="J157" s="9">
        <v>1050000</v>
      </c>
      <c r="K157" s="9">
        <v>1050000</v>
      </c>
      <c r="L157" s="114"/>
      <c r="M157" s="105">
        <f t="shared" si="5"/>
        <v>0</v>
      </c>
      <c r="O157" s="108"/>
    </row>
    <row r="158" spans="1:15" ht="115.5" customHeight="1">
      <c r="A158" s="40"/>
      <c r="B158" s="119"/>
      <c r="C158" s="119"/>
      <c r="D158" s="119"/>
      <c r="E158" s="121"/>
      <c r="F158" s="20" t="s">
        <v>398</v>
      </c>
      <c r="G158" s="47" t="s">
        <v>439</v>
      </c>
      <c r="H158" s="9">
        <f t="shared" si="4"/>
        <v>25900000</v>
      </c>
      <c r="I158" s="9"/>
      <c r="J158" s="9">
        <f>14000000+11900000</f>
        <v>25900000</v>
      </c>
      <c r="K158" s="9">
        <f>14000000+11900000</f>
        <v>25900000</v>
      </c>
      <c r="L158" s="114"/>
      <c r="M158" s="105">
        <f t="shared" si="5"/>
        <v>0</v>
      </c>
      <c r="O158" s="108"/>
    </row>
    <row r="159" spans="1:15" ht="163.5" customHeight="1">
      <c r="A159" s="40"/>
      <c r="B159" s="17" t="s">
        <v>247</v>
      </c>
      <c r="C159" s="17" t="s">
        <v>248</v>
      </c>
      <c r="D159" s="17" t="s">
        <v>67</v>
      </c>
      <c r="E159" s="18" t="s">
        <v>249</v>
      </c>
      <c r="F159" s="18" t="s">
        <v>238</v>
      </c>
      <c r="G159" s="18" t="s">
        <v>407</v>
      </c>
      <c r="H159" s="9">
        <f t="shared" si="4"/>
        <v>5765753</v>
      </c>
      <c r="I159" s="9"/>
      <c r="J159" s="9">
        <v>5765753</v>
      </c>
      <c r="K159" s="9">
        <v>5765753</v>
      </c>
      <c r="L159" s="114"/>
      <c r="M159" s="105">
        <f t="shared" si="5"/>
        <v>0</v>
      </c>
      <c r="O159" s="108"/>
    </row>
    <row r="160" spans="1:15" ht="163.5" customHeight="1">
      <c r="A160" s="40"/>
      <c r="B160" s="17" t="s">
        <v>200</v>
      </c>
      <c r="C160" s="17" t="s">
        <v>122</v>
      </c>
      <c r="D160" s="17" t="s">
        <v>67</v>
      </c>
      <c r="E160" s="18" t="s">
        <v>123</v>
      </c>
      <c r="F160" s="18" t="s">
        <v>238</v>
      </c>
      <c r="G160" s="18" t="s">
        <v>407</v>
      </c>
      <c r="H160" s="9">
        <f t="shared" si="4"/>
        <v>6800000</v>
      </c>
      <c r="I160" s="9"/>
      <c r="J160" s="9">
        <f>3100000+3700000</f>
        <v>6800000</v>
      </c>
      <c r="K160" s="9">
        <f>3100000+3700000</f>
        <v>6800000</v>
      </c>
      <c r="L160" s="114"/>
      <c r="M160" s="105">
        <f t="shared" si="5"/>
        <v>0</v>
      </c>
      <c r="O160" s="108"/>
    </row>
    <row r="161" spans="1:15" s="8" customFormat="1" ht="178.5" customHeight="1" hidden="1">
      <c r="A161" s="42"/>
      <c r="B161" s="17" t="s">
        <v>348</v>
      </c>
      <c r="C161" s="17" t="s">
        <v>349</v>
      </c>
      <c r="D161" s="17" t="s">
        <v>5</v>
      </c>
      <c r="E161" s="18" t="s">
        <v>350</v>
      </c>
      <c r="F161" s="18" t="s">
        <v>238</v>
      </c>
      <c r="G161" s="18" t="s">
        <v>407</v>
      </c>
      <c r="H161" s="9">
        <f t="shared" si="4"/>
        <v>0</v>
      </c>
      <c r="I161" s="9"/>
      <c r="J161" s="9"/>
      <c r="K161" s="9"/>
      <c r="L161" s="114"/>
      <c r="M161" s="105">
        <f t="shared" si="5"/>
        <v>0</v>
      </c>
      <c r="O161" s="108"/>
    </row>
    <row r="162" spans="1:15" s="8" customFormat="1" ht="163.5" customHeight="1" hidden="1">
      <c r="A162" s="42"/>
      <c r="B162" s="118" t="s">
        <v>338</v>
      </c>
      <c r="C162" s="118" t="s">
        <v>332</v>
      </c>
      <c r="D162" s="118" t="s">
        <v>5</v>
      </c>
      <c r="E162" s="120" t="s">
        <v>333</v>
      </c>
      <c r="F162" s="18" t="s">
        <v>238</v>
      </c>
      <c r="G162" s="18" t="s">
        <v>407</v>
      </c>
      <c r="H162" s="9">
        <f t="shared" si="4"/>
        <v>0</v>
      </c>
      <c r="I162" s="9"/>
      <c r="J162" s="9"/>
      <c r="K162" s="9"/>
      <c r="L162" s="114"/>
      <c r="M162" s="105">
        <f t="shared" si="5"/>
        <v>0</v>
      </c>
      <c r="O162" s="108"/>
    </row>
    <row r="163" spans="1:15" s="8" customFormat="1" ht="124.5" customHeight="1" hidden="1">
      <c r="A163" s="42"/>
      <c r="B163" s="119"/>
      <c r="C163" s="119"/>
      <c r="D163" s="119"/>
      <c r="E163" s="121"/>
      <c r="F163" s="20" t="s">
        <v>398</v>
      </c>
      <c r="G163" s="47" t="s">
        <v>439</v>
      </c>
      <c r="H163" s="9">
        <f t="shared" si="4"/>
        <v>0</v>
      </c>
      <c r="I163" s="9"/>
      <c r="J163" s="9"/>
      <c r="K163" s="9"/>
      <c r="L163" s="114"/>
      <c r="M163" s="105">
        <f t="shared" si="5"/>
        <v>0</v>
      </c>
      <c r="O163" s="108"/>
    </row>
    <row r="164" spans="1:15" s="24" customFormat="1" ht="165" customHeight="1">
      <c r="A164" s="41"/>
      <c r="B164" s="17" t="s">
        <v>201</v>
      </c>
      <c r="C164" s="17" t="s">
        <v>96</v>
      </c>
      <c r="D164" s="17" t="s">
        <v>28</v>
      </c>
      <c r="E164" s="18" t="s">
        <v>57</v>
      </c>
      <c r="F164" s="18" t="s">
        <v>238</v>
      </c>
      <c r="G164" s="18" t="s">
        <v>407</v>
      </c>
      <c r="H164" s="9">
        <f t="shared" si="4"/>
        <v>1500000</v>
      </c>
      <c r="I164" s="9">
        <v>1500000</v>
      </c>
      <c r="J164" s="9"/>
      <c r="K164" s="9"/>
      <c r="L164" s="114"/>
      <c r="M164" s="105">
        <f t="shared" si="5"/>
        <v>0</v>
      </c>
      <c r="O164" s="108"/>
    </row>
    <row r="165" spans="1:15" s="8" customFormat="1" ht="405" customHeight="1">
      <c r="A165" s="42"/>
      <c r="B165" s="17" t="s">
        <v>284</v>
      </c>
      <c r="C165" s="17" t="s">
        <v>285</v>
      </c>
      <c r="D165" s="17" t="s">
        <v>5</v>
      </c>
      <c r="E165" s="18" t="s">
        <v>306</v>
      </c>
      <c r="F165" s="18" t="s">
        <v>238</v>
      </c>
      <c r="G165" s="18" t="s">
        <v>407</v>
      </c>
      <c r="H165" s="9">
        <f t="shared" si="4"/>
        <v>85000</v>
      </c>
      <c r="I165" s="9"/>
      <c r="J165" s="9">
        <v>85000</v>
      </c>
      <c r="K165" s="9"/>
      <c r="L165" s="114"/>
      <c r="M165" s="105">
        <f t="shared" si="5"/>
        <v>0</v>
      </c>
      <c r="O165" s="108"/>
    </row>
    <row r="166" spans="1:15" ht="163.5" customHeight="1" hidden="1">
      <c r="A166" s="40"/>
      <c r="B166" s="17" t="s">
        <v>202</v>
      </c>
      <c r="C166" s="17" t="s">
        <v>136</v>
      </c>
      <c r="D166" s="17" t="s">
        <v>19</v>
      </c>
      <c r="E166" s="18" t="s">
        <v>18</v>
      </c>
      <c r="F166" s="20" t="s">
        <v>398</v>
      </c>
      <c r="G166" s="47" t="s">
        <v>439</v>
      </c>
      <c r="H166" s="9">
        <f t="shared" si="4"/>
        <v>0</v>
      </c>
      <c r="I166" s="9"/>
      <c r="J166" s="9"/>
      <c r="K166" s="9"/>
      <c r="L166" s="114"/>
      <c r="M166" s="105">
        <f t="shared" si="5"/>
        <v>0</v>
      </c>
      <c r="O166" s="108"/>
    </row>
    <row r="167" spans="1:15" ht="141" customHeight="1">
      <c r="A167" s="40"/>
      <c r="B167" s="17" t="s">
        <v>204</v>
      </c>
      <c r="C167" s="17" t="s">
        <v>89</v>
      </c>
      <c r="D167" s="17" t="s">
        <v>13</v>
      </c>
      <c r="E167" s="18" t="s">
        <v>90</v>
      </c>
      <c r="F167" s="20" t="s">
        <v>398</v>
      </c>
      <c r="G167" s="47" t="s">
        <v>439</v>
      </c>
      <c r="H167" s="9">
        <f t="shared" si="4"/>
        <v>3895900</v>
      </c>
      <c r="I167" s="9"/>
      <c r="J167" s="9">
        <v>3895900</v>
      </c>
      <c r="K167" s="9"/>
      <c r="L167" s="114"/>
      <c r="M167" s="105">
        <f t="shared" si="5"/>
        <v>0</v>
      </c>
      <c r="O167" s="108"/>
    </row>
    <row r="168" spans="1:15" s="8" customFormat="1" ht="159" customHeight="1">
      <c r="A168" s="42"/>
      <c r="B168" s="17" t="s">
        <v>205</v>
      </c>
      <c r="C168" s="17" t="s">
        <v>124</v>
      </c>
      <c r="D168" s="17" t="s">
        <v>5</v>
      </c>
      <c r="E168" s="72" t="s">
        <v>137</v>
      </c>
      <c r="F168" s="18" t="s">
        <v>238</v>
      </c>
      <c r="G168" s="18" t="s">
        <v>407</v>
      </c>
      <c r="H168" s="9">
        <f t="shared" si="4"/>
        <v>-2054092</v>
      </c>
      <c r="I168" s="9"/>
      <c r="J168" s="9">
        <v>-2054092</v>
      </c>
      <c r="K168" s="9">
        <v>-2054092</v>
      </c>
      <c r="L168" s="114"/>
      <c r="M168" s="105">
        <f t="shared" si="5"/>
        <v>0</v>
      </c>
      <c r="O168" s="108"/>
    </row>
    <row r="169" spans="1:15" s="24" customFormat="1" ht="174" customHeight="1">
      <c r="A169" s="41"/>
      <c r="B169" s="19" t="s">
        <v>203</v>
      </c>
      <c r="C169" s="19" t="s">
        <v>87</v>
      </c>
      <c r="D169" s="17" t="s">
        <v>29</v>
      </c>
      <c r="E169" s="18" t="s">
        <v>88</v>
      </c>
      <c r="F169" s="18" t="s">
        <v>238</v>
      </c>
      <c r="G169" s="18" t="s">
        <v>407</v>
      </c>
      <c r="H169" s="9">
        <f t="shared" si="4"/>
        <v>7000000</v>
      </c>
      <c r="I169" s="9"/>
      <c r="J169" s="9">
        <v>7000000</v>
      </c>
      <c r="K169" s="9">
        <v>7000000</v>
      </c>
      <c r="L169" s="114"/>
      <c r="M169" s="105">
        <f t="shared" si="5"/>
        <v>0</v>
      </c>
      <c r="O169" s="108"/>
    </row>
    <row r="170" spans="1:15" s="7" customFormat="1" ht="156.75" customHeight="1">
      <c r="A170" s="43"/>
      <c r="B170" s="27"/>
      <c r="C170" s="27"/>
      <c r="D170" s="27"/>
      <c r="E170" s="28" t="s">
        <v>209</v>
      </c>
      <c r="F170" s="28"/>
      <c r="G170" s="96"/>
      <c r="H170" s="32">
        <f>SUM(H171:H190)</f>
        <v>256751399</v>
      </c>
      <c r="I170" s="32">
        <f>SUM(I171:I190)</f>
        <v>2020000</v>
      </c>
      <c r="J170" s="32">
        <f>SUM(J171:J190)</f>
        <v>254731399</v>
      </c>
      <c r="K170" s="32">
        <f>SUM(K171:K190)</f>
        <v>223753727</v>
      </c>
      <c r="L170" s="114"/>
      <c r="M170" s="105">
        <f t="shared" si="5"/>
        <v>0</v>
      </c>
      <c r="O170" s="108"/>
    </row>
    <row r="171" spans="1:15" ht="156" customHeight="1">
      <c r="A171" s="40"/>
      <c r="B171" s="44" t="s">
        <v>210</v>
      </c>
      <c r="C171" s="44" t="s">
        <v>80</v>
      </c>
      <c r="D171" s="39" t="s">
        <v>2</v>
      </c>
      <c r="E171" s="47" t="s">
        <v>81</v>
      </c>
      <c r="F171" s="18" t="s">
        <v>389</v>
      </c>
      <c r="G171" s="93" t="s">
        <v>440</v>
      </c>
      <c r="H171" s="9">
        <f t="shared" si="4"/>
        <v>10000</v>
      </c>
      <c r="I171" s="9"/>
      <c r="J171" s="9">
        <v>10000</v>
      </c>
      <c r="K171" s="9"/>
      <c r="L171" s="114"/>
      <c r="M171" s="105">
        <f t="shared" si="5"/>
        <v>0</v>
      </c>
      <c r="O171" s="108"/>
    </row>
    <row r="172" spans="1:15" ht="156" customHeight="1">
      <c r="A172" s="40"/>
      <c r="B172" s="17" t="s">
        <v>211</v>
      </c>
      <c r="C172" s="17" t="s">
        <v>120</v>
      </c>
      <c r="D172" s="17" t="s">
        <v>9</v>
      </c>
      <c r="E172" s="18" t="s">
        <v>121</v>
      </c>
      <c r="F172" s="18" t="s">
        <v>238</v>
      </c>
      <c r="G172" s="18" t="s">
        <v>407</v>
      </c>
      <c r="H172" s="9">
        <f t="shared" si="4"/>
        <v>80000000</v>
      </c>
      <c r="I172" s="9">
        <f>106000000+3000000-109000000</f>
        <v>0</v>
      </c>
      <c r="J172" s="9">
        <v>80000000</v>
      </c>
      <c r="K172" s="9">
        <v>80000000</v>
      </c>
      <c r="L172" s="114">
        <v>46</v>
      </c>
      <c r="M172" s="105">
        <f t="shared" si="5"/>
        <v>0</v>
      </c>
      <c r="O172" s="108"/>
    </row>
    <row r="173" spans="1:15" s="8" customFormat="1" ht="144" customHeight="1" hidden="1">
      <c r="A173" s="42"/>
      <c r="B173" s="17" t="s">
        <v>351</v>
      </c>
      <c r="C173" s="17" t="s">
        <v>352</v>
      </c>
      <c r="D173" s="17" t="s">
        <v>26</v>
      </c>
      <c r="E173" s="18" t="s">
        <v>353</v>
      </c>
      <c r="F173" s="20" t="s">
        <v>393</v>
      </c>
      <c r="G173" s="47" t="s">
        <v>439</v>
      </c>
      <c r="H173" s="9">
        <f t="shared" si="4"/>
        <v>0</v>
      </c>
      <c r="I173" s="9"/>
      <c r="J173" s="9"/>
      <c r="K173" s="9"/>
      <c r="L173" s="114"/>
      <c r="M173" s="105">
        <f t="shared" si="5"/>
        <v>0</v>
      </c>
      <c r="O173" s="108"/>
    </row>
    <row r="174" spans="1:15" s="8" customFormat="1" ht="285" customHeight="1" hidden="1">
      <c r="A174" s="42"/>
      <c r="B174" s="17" t="s">
        <v>362</v>
      </c>
      <c r="C174" s="17" t="s">
        <v>363</v>
      </c>
      <c r="D174" s="17" t="s">
        <v>26</v>
      </c>
      <c r="E174" s="18" t="s">
        <v>364</v>
      </c>
      <c r="F174" s="20" t="s">
        <v>393</v>
      </c>
      <c r="G174" s="47" t="s">
        <v>439</v>
      </c>
      <c r="H174" s="9">
        <f t="shared" si="4"/>
        <v>0</v>
      </c>
      <c r="I174" s="9"/>
      <c r="J174" s="9"/>
      <c r="K174" s="9"/>
      <c r="L174" s="114"/>
      <c r="M174" s="105">
        <f t="shared" si="5"/>
        <v>0</v>
      </c>
      <c r="O174" s="108"/>
    </row>
    <row r="175" spans="1:15" s="8" customFormat="1" ht="235.5" customHeight="1">
      <c r="A175" s="42"/>
      <c r="B175" s="17" t="s">
        <v>212</v>
      </c>
      <c r="C175" s="17" t="s">
        <v>127</v>
      </c>
      <c r="D175" s="17" t="s">
        <v>26</v>
      </c>
      <c r="E175" s="18" t="s">
        <v>128</v>
      </c>
      <c r="F175" s="20" t="s">
        <v>250</v>
      </c>
      <c r="G175" s="20" t="s">
        <v>404</v>
      </c>
      <c r="H175" s="9">
        <f t="shared" si="4"/>
        <v>127032</v>
      </c>
      <c r="I175" s="9">
        <v>84906</v>
      </c>
      <c r="J175" s="9">
        <v>42126</v>
      </c>
      <c r="K175" s="9"/>
      <c r="L175" s="114"/>
      <c r="M175" s="105">
        <f t="shared" si="5"/>
        <v>0</v>
      </c>
      <c r="O175" s="108"/>
    </row>
    <row r="176" spans="1:15" ht="174" customHeight="1">
      <c r="A176" s="40"/>
      <c r="B176" s="17" t="s">
        <v>251</v>
      </c>
      <c r="C176" s="17" t="s">
        <v>245</v>
      </c>
      <c r="D176" s="17" t="s">
        <v>67</v>
      </c>
      <c r="E176" s="18" t="s">
        <v>246</v>
      </c>
      <c r="F176" s="20" t="s">
        <v>438</v>
      </c>
      <c r="G176" s="47" t="s">
        <v>439</v>
      </c>
      <c r="H176" s="9">
        <f t="shared" si="4"/>
        <v>7800000</v>
      </c>
      <c r="I176" s="9"/>
      <c r="J176" s="9">
        <v>7800000</v>
      </c>
      <c r="K176" s="9">
        <v>7800000</v>
      </c>
      <c r="L176" s="114"/>
      <c r="M176" s="105">
        <f t="shared" si="5"/>
        <v>0</v>
      </c>
      <c r="O176" s="108"/>
    </row>
    <row r="177" spans="1:15" s="8" customFormat="1" ht="153" customHeight="1">
      <c r="A177" s="42"/>
      <c r="B177" s="118" t="s">
        <v>252</v>
      </c>
      <c r="C177" s="118" t="s">
        <v>253</v>
      </c>
      <c r="D177" s="118" t="s">
        <v>67</v>
      </c>
      <c r="E177" s="120" t="s">
        <v>254</v>
      </c>
      <c r="F177" s="20" t="s">
        <v>438</v>
      </c>
      <c r="G177" s="47" t="s">
        <v>439</v>
      </c>
      <c r="H177" s="9">
        <f aca="true" t="shared" si="6" ref="H177:H209">I177+J177</f>
        <v>10700000</v>
      </c>
      <c r="I177" s="9"/>
      <c r="J177" s="9">
        <f>10600000+100000</f>
        <v>10700000</v>
      </c>
      <c r="K177" s="9">
        <f>10600000+100000</f>
        <v>10700000</v>
      </c>
      <c r="L177" s="114"/>
      <c r="M177" s="105">
        <f t="shared" si="5"/>
        <v>0</v>
      </c>
      <c r="O177" s="108"/>
    </row>
    <row r="178" spans="1:15" s="8" customFormat="1" ht="147" customHeight="1" hidden="1">
      <c r="A178" s="42"/>
      <c r="B178" s="119"/>
      <c r="C178" s="119"/>
      <c r="D178" s="119"/>
      <c r="E178" s="121"/>
      <c r="F178" s="18" t="s">
        <v>79</v>
      </c>
      <c r="G178" s="47" t="s">
        <v>439</v>
      </c>
      <c r="H178" s="9">
        <f t="shared" si="6"/>
        <v>0</v>
      </c>
      <c r="I178" s="9"/>
      <c r="J178" s="9"/>
      <c r="K178" s="9"/>
      <c r="L178" s="114"/>
      <c r="M178" s="105">
        <f t="shared" si="5"/>
        <v>0</v>
      </c>
      <c r="O178" s="108"/>
    </row>
    <row r="179" spans="1:15" s="8" customFormat="1" ht="132" customHeight="1">
      <c r="A179" s="42"/>
      <c r="B179" s="17" t="s">
        <v>255</v>
      </c>
      <c r="C179" s="17" t="s">
        <v>256</v>
      </c>
      <c r="D179" s="17" t="s">
        <v>67</v>
      </c>
      <c r="E179" s="18" t="s">
        <v>257</v>
      </c>
      <c r="F179" s="20" t="s">
        <v>438</v>
      </c>
      <c r="G179" s="47" t="s">
        <v>439</v>
      </c>
      <c r="H179" s="9">
        <f t="shared" si="6"/>
        <v>4100000</v>
      </c>
      <c r="I179" s="9"/>
      <c r="J179" s="9">
        <f>4000000+100000</f>
        <v>4100000</v>
      </c>
      <c r="K179" s="9">
        <f>4000000+100000</f>
        <v>4100000</v>
      </c>
      <c r="L179" s="114"/>
      <c r="M179" s="105">
        <f t="shared" si="5"/>
        <v>0</v>
      </c>
      <c r="O179" s="108"/>
    </row>
    <row r="180" spans="1:15" s="8" customFormat="1" ht="135" customHeight="1">
      <c r="A180" s="42"/>
      <c r="B180" s="17" t="s">
        <v>258</v>
      </c>
      <c r="C180" s="17" t="s">
        <v>259</v>
      </c>
      <c r="D180" s="17" t="s">
        <v>67</v>
      </c>
      <c r="E180" s="18" t="s">
        <v>260</v>
      </c>
      <c r="F180" s="20" t="s">
        <v>438</v>
      </c>
      <c r="G180" s="47" t="s">
        <v>439</v>
      </c>
      <c r="H180" s="9">
        <f t="shared" si="6"/>
        <v>8000000</v>
      </c>
      <c r="I180" s="9"/>
      <c r="J180" s="9">
        <f>10000000-2000000</f>
        <v>8000000</v>
      </c>
      <c r="K180" s="9">
        <f>10000000-2000000</f>
        <v>8000000</v>
      </c>
      <c r="L180" s="114"/>
      <c r="M180" s="105">
        <f t="shared" si="5"/>
        <v>0</v>
      </c>
      <c r="O180" s="108"/>
    </row>
    <row r="181" spans="1:15" ht="147" customHeight="1">
      <c r="A181" s="40"/>
      <c r="B181" s="17" t="s">
        <v>261</v>
      </c>
      <c r="C181" s="17" t="s">
        <v>248</v>
      </c>
      <c r="D181" s="17" t="s">
        <v>67</v>
      </c>
      <c r="E181" s="18" t="s">
        <v>249</v>
      </c>
      <c r="F181" s="20" t="s">
        <v>438</v>
      </c>
      <c r="G181" s="47" t="s">
        <v>439</v>
      </c>
      <c r="H181" s="9">
        <f t="shared" si="6"/>
        <v>37200000</v>
      </c>
      <c r="I181" s="9"/>
      <c r="J181" s="9">
        <f>44100000-6900000</f>
        <v>37200000</v>
      </c>
      <c r="K181" s="9">
        <f>44100000-6900000</f>
        <v>37200000</v>
      </c>
      <c r="L181" s="114"/>
      <c r="M181" s="105">
        <f t="shared" si="5"/>
        <v>0</v>
      </c>
      <c r="O181" s="108"/>
    </row>
    <row r="182" spans="1:15" ht="138" customHeight="1">
      <c r="A182" s="40"/>
      <c r="B182" s="17" t="s">
        <v>318</v>
      </c>
      <c r="C182" s="17" t="s">
        <v>122</v>
      </c>
      <c r="D182" s="17" t="s">
        <v>67</v>
      </c>
      <c r="E182" s="18" t="s">
        <v>123</v>
      </c>
      <c r="F182" s="20" t="s">
        <v>438</v>
      </c>
      <c r="G182" s="47" t="s">
        <v>439</v>
      </c>
      <c r="H182" s="9">
        <f t="shared" si="6"/>
        <v>500000</v>
      </c>
      <c r="I182" s="9"/>
      <c r="J182" s="9">
        <v>500000</v>
      </c>
      <c r="K182" s="9">
        <v>500000</v>
      </c>
      <c r="L182" s="114"/>
      <c r="M182" s="105">
        <f t="shared" si="5"/>
        <v>0</v>
      </c>
      <c r="O182" s="108"/>
    </row>
    <row r="183" spans="1:15" s="8" customFormat="1" ht="141" customHeight="1" hidden="1">
      <c r="A183" s="42"/>
      <c r="B183" s="17" t="s">
        <v>365</v>
      </c>
      <c r="C183" s="17" t="s">
        <v>349</v>
      </c>
      <c r="D183" s="17" t="s">
        <v>5</v>
      </c>
      <c r="E183" s="18" t="s">
        <v>350</v>
      </c>
      <c r="F183" s="20" t="s">
        <v>393</v>
      </c>
      <c r="G183" s="47" t="s">
        <v>439</v>
      </c>
      <c r="H183" s="9">
        <f t="shared" si="6"/>
        <v>0</v>
      </c>
      <c r="I183" s="9"/>
      <c r="J183" s="9"/>
      <c r="K183" s="9"/>
      <c r="L183" s="114"/>
      <c r="M183" s="105">
        <f t="shared" si="5"/>
        <v>0</v>
      </c>
      <c r="O183" s="108"/>
    </row>
    <row r="184" spans="1:15" s="8" customFormat="1" ht="180" customHeight="1" hidden="1">
      <c r="A184" s="42"/>
      <c r="B184" s="17" t="s">
        <v>347</v>
      </c>
      <c r="C184" s="17" t="s">
        <v>332</v>
      </c>
      <c r="D184" s="17" t="s">
        <v>5</v>
      </c>
      <c r="E184" s="18" t="s">
        <v>333</v>
      </c>
      <c r="F184" s="20" t="s">
        <v>393</v>
      </c>
      <c r="G184" s="47" t="s">
        <v>439</v>
      </c>
      <c r="H184" s="9">
        <f t="shared" si="6"/>
        <v>0</v>
      </c>
      <c r="I184" s="9"/>
      <c r="J184" s="9"/>
      <c r="K184" s="9"/>
      <c r="L184" s="114"/>
      <c r="M184" s="105">
        <f t="shared" si="5"/>
        <v>0</v>
      </c>
      <c r="O184" s="108"/>
    </row>
    <row r="185" spans="1:15" s="8" customFormat="1" ht="159" customHeight="1" hidden="1">
      <c r="A185" s="42"/>
      <c r="B185" s="17" t="s">
        <v>340</v>
      </c>
      <c r="C185" s="17" t="s">
        <v>341</v>
      </c>
      <c r="D185" s="17" t="s">
        <v>298</v>
      </c>
      <c r="E185" s="18" t="s">
        <v>342</v>
      </c>
      <c r="F185" s="18" t="s">
        <v>238</v>
      </c>
      <c r="G185" s="18" t="s">
        <v>407</v>
      </c>
      <c r="H185" s="9">
        <f t="shared" si="6"/>
        <v>0</v>
      </c>
      <c r="I185" s="9"/>
      <c r="J185" s="9"/>
      <c r="K185" s="9"/>
      <c r="L185" s="114"/>
      <c r="M185" s="105">
        <f t="shared" si="5"/>
        <v>0</v>
      </c>
      <c r="O185" s="108"/>
    </row>
    <row r="186" spans="1:15" s="8" customFormat="1" ht="159" customHeight="1" hidden="1">
      <c r="A186" s="42"/>
      <c r="B186" s="17" t="s">
        <v>356</v>
      </c>
      <c r="C186" s="17" t="s">
        <v>357</v>
      </c>
      <c r="D186" s="17" t="s">
        <v>298</v>
      </c>
      <c r="E186" s="89" t="s">
        <v>358</v>
      </c>
      <c r="F186" s="20" t="s">
        <v>393</v>
      </c>
      <c r="G186" s="47" t="s">
        <v>439</v>
      </c>
      <c r="H186" s="9">
        <f t="shared" si="6"/>
        <v>0</v>
      </c>
      <c r="I186" s="9"/>
      <c r="J186" s="9"/>
      <c r="K186" s="9"/>
      <c r="L186" s="114"/>
      <c r="M186" s="105">
        <f t="shared" si="5"/>
        <v>0</v>
      </c>
      <c r="O186" s="108"/>
    </row>
    <row r="187" spans="1:15" ht="121.5" customHeight="1">
      <c r="A187" s="40"/>
      <c r="B187" s="17" t="s">
        <v>213</v>
      </c>
      <c r="C187" s="17" t="s">
        <v>96</v>
      </c>
      <c r="D187" s="17" t="s">
        <v>28</v>
      </c>
      <c r="E187" s="18" t="s">
        <v>57</v>
      </c>
      <c r="F187" s="18" t="s">
        <v>79</v>
      </c>
      <c r="G187" s="93" t="s">
        <v>408</v>
      </c>
      <c r="H187" s="9">
        <f t="shared" si="6"/>
        <v>106917180</v>
      </c>
      <c r="I187" s="9">
        <v>520000</v>
      </c>
      <c r="J187" s="9">
        <f>6550020+22810180+48093527+30943453-2000000</f>
        <v>106397180</v>
      </c>
      <c r="K187" s="9">
        <f>6550020+22810180+48093527-2000000</f>
        <v>75453727</v>
      </c>
      <c r="L187" s="114"/>
      <c r="M187" s="105">
        <f t="shared" si="5"/>
        <v>0</v>
      </c>
      <c r="O187" s="108"/>
    </row>
    <row r="188" spans="1:15" s="8" customFormat="1" ht="160.5" customHeight="1" hidden="1">
      <c r="A188" s="42"/>
      <c r="B188" s="17" t="s">
        <v>376</v>
      </c>
      <c r="C188" s="17" t="s">
        <v>236</v>
      </c>
      <c r="D188" s="17" t="s">
        <v>5</v>
      </c>
      <c r="E188" s="18" t="s">
        <v>237</v>
      </c>
      <c r="F188" s="20" t="s">
        <v>393</v>
      </c>
      <c r="G188" s="47" t="s">
        <v>439</v>
      </c>
      <c r="H188" s="9">
        <f t="shared" si="6"/>
        <v>0</v>
      </c>
      <c r="I188" s="9"/>
      <c r="J188" s="9"/>
      <c r="K188" s="9"/>
      <c r="L188" s="114"/>
      <c r="M188" s="105">
        <f t="shared" si="5"/>
        <v>0</v>
      </c>
      <c r="O188" s="108"/>
    </row>
    <row r="189" spans="1:15" s="8" customFormat="1" ht="92.25" customHeight="1">
      <c r="A189" s="42"/>
      <c r="B189" s="17" t="s">
        <v>345</v>
      </c>
      <c r="C189" s="17" t="s">
        <v>343</v>
      </c>
      <c r="D189" s="17" t="s">
        <v>4</v>
      </c>
      <c r="E189" s="18" t="s">
        <v>125</v>
      </c>
      <c r="F189" s="20" t="s">
        <v>250</v>
      </c>
      <c r="G189" s="20" t="s">
        <v>404</v>
      </c>
      <c r="H189" s="9">
        <f t="shared" si="6"/>
        <v>2117187</v>
      </c>
      <c r="I189" s="9">
        <v>1415094</v>
      </c>
      <c r="J189" s="9">
        <v>702093</v>
      </c>
      <c r="K189" s="9"/>
      <c r="L189" s="114"/>
      <c r="M189" s="105">
        <f t="shared" si="5"/>
        <v>0</v>
      </c>
      <c r="O189" s="108"/>
    </row>
    <row r="190" spans="1:15" s="8" customFormat="1" ht="116.25" customHeight="1">
      <c r="A190" s="42"/>
      <c r="B190" s="17" t="s">
        <v>346</v>
      </c>
      <c r="C190" s="17" t="s">
        <v>344</v>
      </c>
      <c r="D190" s="17" t="s">
        <v>4</v>
      </c>
      <c r="E190" s="18" t="s">
        <v>126</v>
      </c>
      <c r="F190" s="20" t="s">
        <v>250</v>
      </c>
      <c r="G190" s="20" t="s">
        <v>404</v>
      </c>
      <c r="H190" s="9">
        <f t="shared" si="6"/>
        <v>-720000</v>
      </c>
      <c r="I190" s="9"/>
      <c r="J190" s="9">
        <v>-720000</v>
      </c>
      <c r="K190" s="9"/>
      <c r="L190" s="114"/>
      <c r="M190" s="105">
        <f t="shared" si="5"/>
        <v>0</v>
      </c>
      <c r="O190" s="108"/>
    </row>
    <row r="191" spans="1:15" s="7" customFormat="1" ht="108" customHeight="1">
      <c r="A191" s="43"/>
      <c r="B191" s="27"/>
      <c r="C191" s="27"/>
      <c r="D191" s="27"/>
      <c r="E191" s="28" t="s">
        <v>214</v>
      </c>
      <c r="F191" s="97"/>
      <c r="G191" s="97"/>
      <c r="H191" s="32">
        <f>SUM(H192:H196)</f>
        <v>2435200</v>
      </c>
      <c r="I191" s="32">
        <f>SUM(I192:I196)</f>
        <v>1165200</v>
      </c>
      <c r="J191" s="32">
        <f>SUM(J192:J196)</f>
        <v>1270000</v>
      </c>
      <c r="K191" s="32">
        <f>SUM(K192:K196)</f>
        <v>0</v>
      </c>
      <c r="L191" s="114"/>
      <c r="M191" s="105">
        <f t="shared" si="5"/>
        <v>0</v>
      </c>
      <c r="O191" s="108"/>
    </row>
    <row r="192" spans="1:15" ht="144" customHeight="1">
      <c r="A192" s="40"/>
      <c r="B192" s="17" t="s">
        <v>215</v>
      </c>
      <c r="C192" s="17" t="s">
        <v>80</v>
      </c>
      <c r="D192" s="17" t="s">
        <v>2</v>
      </c>
      <c r="E192" s="18" t="s">
        <v>81</v>
      </c>
      <c r="F192" s="18" t="s">
        <v>389</v>
      </c>
      <c r="G192" s="93" t="s">
        <v>440</v>
      </c>
      <c r="H192" s="9">
        <f t="shared" si="6"/>
        <v>50000</v>
      </c>
      <c r="I192" s="9">
        <v>50000</v>
      </c>
      <c r="J192" s="9"/>
      <c r="K192" s="9"/>
      <c r="L192" s="114"/>
      <c r="M192" s="105">
        <f t="shared" si="5"/>
        <v>0</v>
      </c>
      <c r="O192" s="108"/>
    </row>
    <row r="193" spans="1:15" ht="177" customHeight="1">
      <c r="A193" s="40"/>
      <c r="B193" s="17" t="s">
        <v>299</v>
      </c>
      <c r="C193" s="17" t="s">
        <v>222</v>
      </c>
      <c r="D193" s="17" t="s">
        <v>243</v>
      </c>
      <c r="E193" s="56" t="s">
        <v>242</v>
      </c>
      <c r="F193" s="18" t="s">
        <v>238</v>
      </c>
      <c r="G193" s="18" t="s">
        <v>407</v>
      </c>
      <c r="H193" s="9">
        <f t="shared" si="6"/>
        <v>180000</v>
      </c>
      <c r="I193" s="9">
        <v>180000</v>
      </c>
      <c r="J193" s="9"/>
      <c r="K193" s="9"/>
      <c r="L193" s="114"/>
      <c r="M193" s="105">
        <f t="shared" si="5"/>
        <v>0</v>
      </c>
      <c r="O193" s="108"/>
    </row>
    <row r="194" spans="1:15" ht="139.5" customHeight="1">
      <c r="A194" s="40"/>
      <c r="B194" s="45" t="s">
        <v>373</v>
      </c>
      <c r="C194" s="45" t="s">
        <v>374</v>
      </c>
      <c r="D194" s="45" t="s">
        <v>5</v>
      </c>
      <c r="E194" s="47" t="s">
        <v>375</v>
      </c>
      <c r="F194" s="18" t="s">
        <v>430</v>
      </c>
      <c r="G194" s="18" t="s">
        <v>407</v>
      </c>
      <c r="H194" s="9">
        <f t="shared" si="6"/>
        <v>935200</v>
      </c>
      <c r="I194" s="9">
        <v>935200</v>
      </c>
      <c r="J194" s="9"/>
      <c r="K194" s="9"/>
      <c r="L194" s="114"/>
      <c r="M194" s="105">
        <f t="shared" si="5"/>
        <v>0</v>
      </c>
      <c r="O194" s="108"/>
    </row>
    <row r="195" spans="1:15" s="8" customFormat="1" ht="237" customHeight="1">
      <c r="A195" s="42"/>
      <c r="B195" s="118" t="s">
        <v>286</v>
      </c>
      <c r="C195" s="118" t="s">
        <v>285</v>
      </c>
      <c r="D195" s="118" t="s">
        <v>5</v>
      </c>
      <c r="E195" s="120" t="s">
        <v>306</v>
      </c>
      <c r="F195" s="18" t="s">
        <v>238</v>
      </c>
      <c r="G195" s="18" t="s">
        <v>407</v>
      </c>
      <c r="H195" s="9">
        <f t="shared" si="6"/>
        <v>169000</v>
      </c>
      <c r="I195" s="9"/>
      <c r="J195" s="9">
        <v>169000</v>
      </c>
      <c r="K195" s="9"/>
      <c r="L195" s="114"/>
      <c r="M195" s="105">
        <f t="shared" si="5"/>
        <v>0</v>
      </c>
      <c r="O195" s="108"/>
    </row>
    <row r="196" spans="1:15" s="8" customFormat="1" ht="180" customHeight="1">
      <c r="A196" s="42"/>
      <c r="B196" s="119"/>
      <c r="C196" s="119"/>
      <c r="D196" s="119"/>
      <c r="E196" s="121"/>
      <c r="F196" s="18" t="s">
        <v>430</v>
      </c>
      <c r="G196" s="18" t="s">
        <v>431</v>
      </c>
      <c r="H196" s="9">
        <f t="shared" si="6"/>
        <v>1101000</v>
      </c>
      <c r="I196" s="9"/>
      <c r="J196" s="9">
        <v>1101000</v>
      </c>
      <c r="K196" s="9"/>
      <c r="L196" s="114"/>
      <c r="M196" s="105">
        <f t="shared" si="5"/>
        <v>0</v>
      </c>
      <c r="O196" s="108"/>
    </row>
    <row r="197" spans="1:15" s="7" customFormat="1" ht="97.5" customHeight="1">
      <c r="A197" s="43"/>
      <c r="B197" s="27"/>
      <c r="C197" s="27"/>
      <c r="D197" s="27"/>
      <c r="E197" s="28" t="s">
        <v>206</v>
      </c>
      <c r="F197" s="28"/>
      <c r="G197" s="96"/>
      <c r="H197" s="32">
        <f>SUM(H198:H204)</f>
        <v>15266400</v>
      </c>
      <c r="I197" s="32">
        <f>SUM(I198:I204)</f>
        <v>2303000</v>
      </c>
      <c r="J197" s="32">
        <f>SUM(J198:J204)</f>
        <v>12963400</v>
      </c>
      <c r="K197" s="32">
        <f>SUM(K198:K204)</f>
        <v>12963400</v>
      </c>
      <c r="L197" s="115">
        <v>47</v>
      </c>
      <c r="M197" s="105">
        <f t="shared" si="5"/>
        <v>0</v>
      </c>
      <c r="O197" s="108"/>
    </row>
    <row r="198" spans="1:15" ht="235.5" customHeight="1">
      <c r="A198" s="40"/>
      <c r="B198" s="17" t="s">
        <v>207</v>
      </c>
      <c r="C198" s="17" t="s">
        <v>118</v>
      </c>
      <c r="D198" s="17" t="s">
        <v>27</v>
      </c>
      <c r="E198" s="18" t="s">
        <v>119</v>
      </c>
      <c r="F198" s="20" t="s">
        <v>400</v>
      </c>
      <c r="G198" s="95" t="s">
        <v>444</v>
      </c>
      <c r="H198" s="9">
        <f t="shared" si="6"/>
        <v>1351000</v>
      </c>
      <c r="I198" s="9">
        <v>1351000</v>
      </c>
      <c r="J198" s="9"/>
      <c r="K198" s="9"/>
      <c r="L198" s="115"/>
      <c r="M198" s="105">
        <f t="shared" si="5"/>
        <v>0</v>
      </c>
      <c r="O198" s="108"/>
    </row>
    <row r="199" spans="1:15" ht="151.5" customHeight="1">
      <c r="A199" s="40"/>
      <c r="B199" s="17" t="s">
        <v>377</v>
      </c>
      <c r="C199" s="17" t="s">
        <v>374</v>
      </c>
      <c r="D199" s="17" t="s">
        <v>5</v>
      </c>
      <c r="E199" s="18" t="s">
        <v>375</v>
      </c>
      <c r="F199" s="20" t="s">
        <v>438</v>
      </c>
      <c r="G199" s="47" t="s">
        <v>439</v>
      </c>
      <c r="H199" s="9">
        <f t="shared" si="6"/>
        <v>12888400</v>
      </c>
      <c r="I199" s="9"/>
      <c r="J199" s="9">
        <v>12888400</v>
      </c>
      <c r="K199" s="9">
        <v>12888400</v>
      </c>
      <c r="L199" s="115"/>
      <c r="M199" s="105">
        <f t="shared" si="5"/>
        <v>0</v>
      </c>
      <c r="O199" s="108"/>
    </row>
    <row r="200" spans="1:15" ht="163.5" customHeight="1">
      <c r="A200" s="40"/>
      <c r="B200" s="17" t="s">
        <v>208</v>
      </c>
      <c r="C200" s="17" t="s">
        <v>109</v>
      </c>
      <c r="D200" s="17" t="s">
        <v>6</v>
      </c>
      <c r="E200" s="18" t="s">
        <v>50</v>
      </c>
      <c r="F200" s="18" t="s">
        <v>65</v>
      </c>
      <c r="G200" s="93" t="s">
        <v>406</v>
      </c>
      <c r="H200" s="9">
        <f t="shared" si="6"/>
        <v>322000</v>
      </c>
      <c r="I200" s="9">
        <v>322000</v>
      </c>
      <c r="J200" s="9"/>
      <c r="K200" s="9"/>
      <c r="L200" s="115"/>
      <c r="M200" s="105">
        <f t="shared" si="5"/>
        <v>0</v>
      </c>
      <c r="O200" s="108"/>
    </row>
    <row r="201" spans="1:15" ht="229.5" customHeight="1">
      <c r="A201" s="40"/>
      <c r="B201" s="17" t="s">
        <v>263</v>
      </c>
      <c r="C201" s="17" t="s">
        <v>262</v>
      </c>
      <c r="D201" s="17" t="s">
        <v>5</v>
      </c>
      <c r="E201" s="18" t="s">
        <v>264</v>
      </c>
      <c r="F201" s="20" t="s">
        <v>400</v>
      </c>
      <c r="G201" s="95" t="s">
        <v>444</v>
      </c>
      <c r="H201" s="9">
        <f t="shared" si="6"/>
        <v>50000</v>
      </c>
      <c r="I201" s="9"/>
      <c r="J201" s="9">
        <v>50000</v>
      </c>
      <c r="K201" s="9">
        <v>50000</v>
      </c>
      <c r="L201" s="115"/>
      <c r="M201" s="105">
        <f t="shared" si="5"/>
        <v>0</v>
      </c>
      <c r="O201" s="108"/>
    </row>
    <row r="202" spans="1:15" ht="247.5" customHeight="1">
      <c r="A202" s="40"/>
      <c r="B202" s="17" t="s">
        <v>266</v>
      </c>
      <c r="C202" s="17" t="s">
        <v>267</v>
      </c>
      <c r="D202" s="17" t="s">
        <v>5</v>
      </c>
      <c r="E202" s="18" t="s">
        <v>268</v>
      </c>
      <c r="F202" s="20" t="s">
        <v>400</v>
      </c>
      <c r="G202" s="95" t="s">
        <v>444</v>
      </c>
      <c r="H202" s="9">
        <f t="shared" si="6"/>
        <v>25000</v>
      </c>
      <c r="I202" s="9"/>
      <c r="J202" s="9">
        <v>25000</v>
      </c>
      <c r="K202" s="9">
        <v>25000</v>
      </c>
      <c r="L202" s="115"/>
      <c r="M202" s="105">
        <f t="shared" si="5"/>
        <v>0</v>
      </c>
      <c r="O202" s="108"/>
    </row>
    <row r="203" spans="1:15" s="8" customFormat="1" ht="235.5" customHeight="1">
      <c r="A203" s="42"/>
      <c r="B203" s="17" t="s">
        <v>265</v>
      </c>
      <c r="C203" s="17" t="s">
        <v>236</v>
      </c>
      <c r="D203" s="17" t="s">
        <v>5</v>
      </c>
      <c r="E203" s="18" t="s">
        <v>237</v>
      </c>
      <c r="F203" s="20" t="s">
        <v>400</v>
      </c>
      <c r="G203" s="95" t="s">
        <v>444</v>
      </c>
      <c r="H203" s="9">
        <f t="shared" si="6"/>
        <v>630000</v>
      </c>
      <c r="I203" s="9">
        <v>630000</v>
      </c>
      <c r="J203" s="9"/>
      <c r="K203" s="9"/>
      <c r="L203" s="115"/>
      <c r="M203" s="105">
        <f t="shared" si="5"/>
        <v>0</v>
      </c>
      <c r="O203" s="108"/>
    </row>
    <row r="204" spans="1:15" ht="160.5" customHeight="1" hidden="1">
      <c r="A204" s="40"/>
      <c r="B204" s="17" t="s">
        <v>339</v>
      </c>
      <c r="C204" s="17" t="s">
        <v>328</v>
      </c>
      <c r="D204" s="17" t="s">
        <v>29</v>
      </c>
      <c r="E204" s="50" t="s">
        <v>329</v>
      </c>
      <c r="F204" s="18" t="s">
        <v>65</v>
      </c>
      <c r="G204" s="93" t="s">
        <v>406</v>
      </c>
      <c r="H204" s="9">
        <f t="shared" si="6"/>
        <v>0</v>
      </c>
      <c r="I204" s="9"/>
      <c r="J204" s="9"/>
      <c r="K204" s="9"/>
      <c r="L204" s="115"/>
      <c r="M204" s="105">
        <f t="shared" si="5"/>
        <v>0</v>
      </c>
      <c r="O204" s="108"/>
    </row>
    <row r="205" spans="1:15" s="7" customFormat="1" ht="111.75" customHeight="1">
      <c r="A205" s="43"/>
      <c r="B205" s="27"/>
      <c r="C205" s="27"/>
      <c r="D205" s="27"/>
      <c r="E205" s="28" t="s">
        <v>216</v>
      </c>
      <c r="F205" s="97"/>
      <c r="G205" s="97"/>
      <c r="H205" s="32">
        <f>SUM(H206:H209)</f>
        <v>895000</v>
      </c>
      <c r="I205" s="32">
        <f>SUM(I206:I209)</f>
        <v>355000</v>
      </c>
      <c r="J205" s="32">
        <f>SUM(J206:J209)</f>
        <v>540000</v>
      </c>
      <c r="K205" s="32">
        <f>SUM(K206:K209)</f>
        <v>500000</v>
      </c>
      <c r="L205" s="115"/>
      <c r="M205" s="105">
        <f t="shared" si="5"/>
        <v>0</v>
      </c>
      <c r="O205" s="108"/>
    </row>
    <row r="206" spans="1:15" s="7" customFormat="1" ht="117.75" customHeight="1">
      <c r="A206" s="43"/>
      <c r="B206" s="17" t="s">
        <v>269</v>
      </c>
      <c r="C206" s="17" t="s">
        <v>96</v>
      </c>
      <c r="D206" s="17" t="s">
        <v>28</v>
      </c>
      <c r="E206" s="18" t="s">
        <v>57</v>
      </c>
      <c r="F206" s="18" t="s">
        <v>79</v>
      </c>
      <c r="G206" s="93" t="s">
        <v>408</v>
      </c>
      <c r="H206" s="9">
        <f t="shared" si="6"/>
        <v>285000</v>
      </c>
      <c r="I206" s="9">
        <f>245000+40000</f>
        <v>285000</v>
      </c>
      <c r="J206" s="9"/>
      <c r="K206" s="9"/>
      <c r="L206" s="115"/>
      <c r="M206" s="105">
        <f t="shared" si="5"/>
        <v>0</v>
      </c>
      <c r="O206" s="108"/>
    </row>
    <row r="207" spans="1:15" s="7" customFormat="1" ht="141.75" customHeight="1">
      <c r="A207" s="43"/>
      <c r="B207" s="17" t="s">
        <v>413</v>
      </c>
      <c r="C207" s="17" t="s">
        <v>236</v>
      </c>
      <c r="D207" s="17" t="s">
        <v>5</v>
      </c>
      <c r="E207" s="18" t="s">
        <v>237</v>
      </c>
      <c r="F207" s="20" t="s">
        <v>438</v>
      </c>
      <c r="G207" s="47" t="s">
        <v>439</v>
      </c>
      <c r="H207" s="9">
        <f t="shared" si="6"/>
        <v>70000</v>
      </c>
      <c r="I207" s="9">
        <v>70000</v>
      </c>
      <c r="J207" s="9"/>
      <c r="K207" s="9"/>
      <c r="L207" s="115"/>
      <c r="M207" s="105">
        <f t="shared" si="5"/>
        <v>0</v>
      </c>
      <c r="O207" s="108"/>
    </row>
    <row r="208" spans="1:15" ht="147.75" customHeight="1">
      <c r="A208" s="40"/>
      <c r="B208" s="17" t="s">
        <v>217</v>
      </c>
      <c r="C208" s="17" t="s">
        <v>89</v>
      </c>
      <c r="D208" s="17" t="s">
        <v>13</v>
      </c>
      <c r="E208" s="18" t="s">
        <v>90</v>
      </c>
      <c r="F208" s="20" t="s">
        <v>398</v>
      </c>
      <c r="G208" s="47" t="s">
        <v>439</v>
      </c>
      <c r="H208" s="9">
        <f t="shared" si="6"/>
        <v>40000</v>
      </c>
      <c r="I208" s="9"/>
      <c r="J208" s="9">
        <v>40000</v>
      </c>
      <c r="K208" s="9"/>
      <c r="L208" s="115"/>
      <c r="M208" s="105">
        <f t="shared" si="5"/>
        <v>0</v>
      </c>
      <c r="O208" s="108"/>
    </row>
    <row r="209" spans="1:15" ht="171.75" customHeight="1">
      <c r="A209" s="40"/>
      <c r="B209" s="17" t="s">
        <v>311</v>
      </c>
      <c r="C209" s="17" t="s">
        <v>87</v>
      </c>
      <c r="D209" s="17" t="s">
        <v>29</v>
      </c>
      <c r="E209" s="18" t="s">
        <v>88</v>
      </c>
      <c r="F209" s="20" t="s">
        <v>438</v>
      </c>
      <c r="G209" s="47" t="s">
        <v>439</v>
      </c>
      <c r="H209" s="9">
        <f t="shared" si="6"/>
        <v>500000</v>
      </c>
      <c r="I209" s="9"/>
      <c r="J209" s="9">
        <v>500000</v>
      </c>
      <c r="K209" s="9">
        <v>500000</v>
      </c>
      <c r="L209" s="115"/>
      <c r="M209" s="105">
        <f t="shared" si="5"/>
        <v>0</v>
      </c>
      <c r="O209" s="108"/>
    </row>
    <row r="210" spans="1:15" s="81" customFormat="1" ht="54.75" customHeight="1">
      <c r="A210" s="78"/>
      <c r="B210" s="79"/>
      <c r="C210" s="122" t="s">
        <v>3</v>
      </c>
      <c r="D210" s="123"/>
      <c r="E210" s="123"/>
      <c r="F210" s="124"/>
      <c r="G210" s="90"/>
      <c r="H210" s="80">
        <f>H17+H59+H86+H111+H134+H132+H142+H170+H191+H197+H205</f>
        <v>2101094007</v>
      </c>
      <c r="I210" s="80">
        <f>I17+I59+I86+I111+I134+I132+I142+I170+I191+I197+I205</f>
        <v>1517451533</v>
      </c>
      <c r="J210" s="80">
        <f>J17+J59+J86+J111+J134+J132+J142+J170+J191+J197+J205</f>
        <v>583642474</v>
      </c>
      <c r="K210" s="80">
        <f>K17+K59+K86+K111+K134+K132+K142+K170+K191+K197+K205</f>
        <v>497644674</v>
      </c>
      <c r="L210" s="115"/>
      <c r="M210" s="105">
        <f t="shared" si="5"/>
        <v>0</v>
      </c>
      <c r="O210" s="108"/>
    </row>
    <row r="211" spans="1:12" ht="277.5" customHeight="1">
      <c r="A211" s="40"/>
      <c r="B211" s="14"/>
      <c r="C211" s="13"/>
      <c r="D211" s="14"/>
      <c r="E211" s="35"/>
      <c r="F211" s="36"/>
      <c r="G211" s="36"/>
      <c r="H211" s="73"/>
      <c r="I211" s="37"/>
      <c r="J211" s="37"/>
      <c r="K211" s="37"/>
      <c r="L211" s="115"/>
    </row>
    <row r="212" spans="2:12" ht="72.75" customHeight="1">
      <c r="B212" s="117" t="s">
        <v>433</v>
      </c>
      <c r="C212" s="117"/>
      <c r="D212" s="117"/>
      <c r="E212" s="117"/>
      <c r="F212" s="117"/>
      <c r="G212" s="117"/>
      <c r="H212" s="116"/>
      <c r="I212" s="116"/>
      <c r="J212" s="117" t="s">
        <v>434</v>
      </c>
      <c r="K212" s="117"/>
      <c r="L212" s="115"/>
    </row>
    <row r="213" spans="2:12" ht="51.75" customHeight="1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115"/>
    </row>
    <row r="214" spans="2:12" ht="42.75" customHeight="1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115"/>
    </row>
    <row r="215" spans="2:11" ht="27.75" customHeight="1">
      <c r="B215" s="69"/>
      <c r="C215" s="38"/>
      <c r="D215" s="38"/>
      <c r="E215" s="38"/>
      <c r="F215" s="36"/>
      <c r="G215" s="36"/>
      <c r="H215" s="73"/>
      <c r="I215" s="37"/>
      <c r="J215" s="37"/>
      <c r="K215" s="37"/>
    </row>
    <row r="216" spans="2:11" ht="45.75" customHeight="1">
      <c r="B216" s="68"/>
      <c r="C216" s="68"/>
      <c r="D216" s="68"/>
      <c r="E216" s="70"/>
      <c r="F216" s="98"/>
      <c r="G216" s="98"/>
      <c r="H216" s="74"/>
      <c r="I216" s="33"/>
      <c r="J216" s="33"/>
      <c r="K216" s="33"/>
    </row>
    <row r="217" spans="2:11" ht="91.5" customHeight="1">
      <c r="B217" s="139"/>
      <c r="C217" s="139"/>
      <c r="D217" s="139"/>
      <c r="E217" s="38"/>
      <c r="F217" s="38"/>
      <c r="G217" s="38"/>
      <c r="H217" s="75">
        <f>H210-H18-H19-H20-H21-H22-H23-H24-H25-H26-H27-H28-H29-H30-H31-H32-H33-H34-H35-H36-H37-H38-H39-H40-H43-H44-H46-H47-H48-H49-H50-H51-H52-H53-H60-H61-H64-H68-H69-H70-H71-H72-H73-H74-H75-H76-H77-H78-H79-H82-H83-H87-H88-H92-H94-H97-H101-H100-H102-H104-H107-H108-H112-H113-H114-H115-H117-H118-H119-H120-H121-H122-H123-H124-H125-H126-H127-H128-H130-H131-H133-H135-H136-H137-H138-H139-H141-H143-H144-H146-H147-H148-H149-H150-H151-H152-H154-H155-H156-H157-H158-H159-H160-H164-H165-H167-H168-H169-H171-H172-H175-H176-H177-H179-H180-H181-H182-H187-H189-H190-H192-H193-H194-H195-H196-H198-H199-H200-H201-H202-H203-H206-H207-H208-H209</f>
        <v>0</v>
      </c>
      <c r="I217" s="75">
        <f>I210-I18-I19-I20-I21-I22-I23-I24-I25-I26-I27-I28-I29-I30-I31-I32-I33-I34-I35-I36-I37-I38-I39-I40-I43-I44-I46-I47-I48-I49-I50-I51-I52-I53-I60-I61-I64-I68-I69-I70-I71-I72-I73-I74-I75-I76-I77-I78-I79-I82-I83-I87-I88-I92-I94-I97-I101-I100-I102-I104-I107-I108-I112-I113-I114-I115-I117-I118-I119-I120-I121-I122-I123-I124-I125-I126-I127-I128-I130-I131-I133-I135-I136-I137-I138-I139-I141-I143-I144-I146-I147-I148-I149-I150-I151-I152-I154-I155-I156-I157-I158-I159-I160-I164-I165-I167-I168-I169-I171-I172-I175-I176-I177-I179-I180-I181-I182-I187-I189-I190-I192-I193-I194-I195-I196-I198-I199-I200-I201-I202-I203-I206-I207-I208-I209</f>
        <v>0</v>
      </c>
      <c r="J217" s="75">
        <f>J210-J18-J19-J20-J21-J22-J23-J24-J25-J26-J27-J28-J29-J30-J31-J32-J33-J34-J35-J36-J37-J38-J39-J40-J43-J44-J46-J47-J48-J49-J50-J51-J52-J53-J60-J61-J64-J68-J69-J70-J71-J72-J73-J74-J75-J76-J77-J78-J79-J82-J83-J87-J88-J92-J94-J97-J101-J100-J102-J104-J107-J108-J112-J113-J114-J115-J117-J118-J119-J120-J121-J122-J123-J124-J125-J126-J127-J128-J130-J131-J133-J135-J136-J137-J138-J139-J141-J143-J144-J146-J147-J148-J149-J150-J151-J152-J154-J155-J156-J157-J158-J159-J160-J164-J165-J167-J168-J169-J171-J172-J175-J176-J177-J179-J180-J181-J182-J187-J189-J190-J192-J193-J194-J195-J196-J198-J199-J200-J201-J202-J203-J206-J207-J208-J209</f>
        <v>0</v>
      </c>
      <c r="K217" s="75">
        <f>K210-K18-K19-K20-K21-K22-K23-K24-K25-K26-K27-K28-K29-K30-K31-K32-K33-K34-K35-K36-K37-K38-K39-K40-K43-K44-K46-K47-K48-K49-K50-K51-K52-K53-K60-K61-K64-K68-K69-K70-K71-K72-K73-K74-K75-K76-K77-K78-K79-K82-K83-K87-K88-K92-K94-K97-K101-K100-K102-K104-K107-K108-K112-K113-K114-K115-K117-K118-K119-K120-K121-K122-K123-K124-K125-K126-K127-K128-K130-K131-K133-K135-K136-K137-K138-K139-K141-K143-K144-K146-K147-K148-K149-K150-K151-K152-K154-K155-K156-K157-K158-K159-K160-K164-K165-K167-K168-K169-K171-K172-K175-K176-K177-K179-K180-K181-K182-K187-K189-K190-K192-K193-K194-K195-K196-K198-K199-K200-K201-K202-K203-K206-K207-K208-K209</f>
        <v>0</v>
      </c>
    </row>
    <row r="219" ht="44.25">
      <c r="H219" s="31"/>
    </row>
    <row r="220" spans="8:11" ht="95.25" customHeight="1">
      <c r="H220" s="61"/>
      <c r="I220" s="61"/>
      <c r="J220" s="61"/>
      <c r="K220" s="61"/>
    </row>
  </sheetData>
  <sheetProtection/>
  <mergeCells count="147">
    <mergeCell ref="C64:C67"/>
    <mergeCell ref="D64:D67"/>
    <mergeCell ref="E64:E67"/>
    <mergeCell ref="E144:E145"/>
    <mergeCell ref="E127:E128"/>
    <mergeCell ref="C88:C90"/>
    <mergeCell ref="E96:E97"/>
    <mergeCell ref="C144:C145"/>
    <mergeCell ref="D120:D121"/>
    <mergeCell ref="E75:E77"/>
    <mergeCell ref="D177:D178"/>
    <mergeCell ref="C162:C163"/>
    <mergeCell ref="E157:E158"/>
    <mergeCell ref="E98:E99"/>
    <mergeCell ref="E130:E131"/>
    <mergeCell ref="E162:E163"/>
    <mergeCell ref="E177:E178"/>
    <mergeCell ref="E154:E156"/>
    <mergeCell ref="E152:E153"/>
    <mergeCell ref="E103:E105"/>
    <mergeCell ref="B127:B128"/>
    <mergeCell ref="D84:D85"/>
    <mergeCell ref="D88:D90"/>
    <mergeCell ref="C84:C85"/>
    <mergeCell ref="E84:E85"/>
    <mergeCell ref="E122:E123"/>
    <mergeCell ref="B88:B90"/>
    <mergeCell ref="C122:C123"/>
    <mergeCell ref="D98:D99"/>
    <mergeCell ref="D122:D123"/>
    <mergeCell ref="E88:E90"/>
    <mergeCell ref="C96:C97"/>
    <mergeCell ref="D96:D97"/>
    <mergeCell ref="E94:E95"/>
    <mergeCell ref="D103:D105"/>
    <mergeCell ref="D91:D93"/>
    <mergeCell ref="E91:E93"/>
    <mergeCell ref="B177:B178"/>
    <mergeCell ref="C130:C131"/>
    <mergeCell ref="D152:D153"/>
    <mergeCell ref="C177:C178"/>
    <mergeCell ref="B162:B163"/>
    <mergeCell ref="B144:B145"/>
    <mergeCell ref="C152:C153"/>
    <mergeCell ref="C157:C158"/>
    <mergeCell ref="B130:B131"/>
    <mergeCell ref="D154:D156"/>
    <mergeCell ref="B84:B85"/>
    <mergeCell ref="B98:B99"/>
    <mergeCell ref="B120:B121"/>
    <mergeCell ref="B94:B95"/>
    <mergeCell ref="C94:C95"/>
    <mergeCell ref="C120:C121"/>
    <mergeCell ref="B103:B105"/>
    <mergeCell ref="C103:C105"/>
    <mergeCell ref="B91:B93"/>
    <mergeCell ref="C91:C93"/>
    <mergeCell ref="C154:C156"/>
    <mergeCell ref="B96:B97"/>
    <mergeCell ref="B75:B77"/>
    <mergeCell ref="D80:D81"/>
    <mergeCell ref="C98:C99"/>
    <mergeCell ref="C127:C128"/>
    <mergeCell ref="D127:D128"/>
    <mergeCell ref="D94:D95"/>
    <mergeCell ref="C80:C81"/>
    <mergeCell ref="B80:B81"/>
    <mergeCell ref="I2:K2"/>
    <mergeCell ref="E61:E63"/>
    <mergeCell ref="I6:K6"/>
    <mergeCell ref="I5:K5"/>
    <mergeCell ref="D22:D23"/>
    <mergeCell ref="E22:E23"/>
    <mergeCell ref="B13:K13"/>
    <mergeCell ref="D28:D29"/>
    <mergeCell ref="C22:C23"/>
    <mergeCell ref="E15:E16"/>
    <mergeCell ref="B217:D217"/>
    <mergeCell ref="E120:E121"/>
    <mergeCell ref="B152:B153"/>
    <mergeCell ref="B157:B158"/>
    <mergeCell ref="D144:D145"/>
    <mergeCell ref="B122:B123"/>
    <mergeCell ref="B154:B156"/>
    <mergeCell ref="D130:D131"/>
    <mergeCell ref="D162:D163"/>
    <mergeCell ref="D157:D158"/>
    <mergeCell ref="D54:D55"/>
    <mergeCell ref="D56:D58"/>
    <mergeCell ref="D75:D77"/>
    <mergeCell ref="B56:B58"/>
    <mergeCell ref="E56:E58"/>
    <mergeCell ref="C75:C77"/>
    <mergeCell ref="B64:B67"/>
    <mergeCell ref="C61:C63"/>
    <mergeCell ref="B61:B63"/>
    <mergeCell ref="D61:D63"/>
    <mergeCell ref="I1:K1"/>
    <mergeCell ref="C18:C19"/>
    <mergeCell ref="E54:E55"/>
    <mergeCell ref="I3:K3"/>
    <mergeCell ref="I4:K4"/>
    <mergeCell ref="B54:B55"/>
    <mergeCell ref="C54:C55"/>
    <mergeCell ref="B22:B23"/>
    <mergeCell ref="C47:C48"/>
    <mergeCell ref="E47:E48"/>
    <mergeCell ref="C28:C29"/>
    <mergeCell ref="B28:B29"/>
    <mergeCell ref="B47:B48"/>
    <mergeCell ref="C56:C58"/>
    <mergeCell ref="B15:B16"/>
    <mergeCell ref="C15:C16"/>
    <mergeCell ref="B18:B19"/>
    <mergeCell ref="D47:D48"/>
    <mergeCell ref="E18:E19"/>
    <mergeCell ref="E80:E81"/>
    <mergeCell ref="I15:I16"/>
    <mergeCell ref="I8:K8"/>
    <mergeCell ref="I7:K7"/>
    <mergeCell ref="I9:K9"/>
    <mergeCell ref="I10:K10"/>
    <mergeCell ref="J15:K15"/>
    <mergeCell ref="I11:K11"/>
    <mergeCell ref="H15:H16"/>
    <mergeCell ref="D15:D16"/>
    <mergeCell ref="F15:F16"/>
    <mergeCell ref="G15:G16"/>
    <mergeCell ref="E28:E29"/>
    <mergeCell ref="D18:D19"/>
    <mergeCell ref="H212:I212"/>
    <mergeCell ref="J212:K212"/>
    <mergeCell ref="B195:B196"/>
    <mergeCell ref="C195:C196"/>
    <mergeCell ref="D195:D196"/>
    <mergeCell ref="E195:E196"/>
    <mergeCell ref="B212:G212"/>
    <mergeCell ref="C210:F210"/>
    <mergeCell ref="L152:L171"/>
    <mergeCell ref="L172:L196"/>
    <mergeCell ref="L197:L214"/>
    <mergeCell ref="L7:L32"/>
    <mergeCell ref="L33:L53"/>
    <mergeCell ref="L59:L78"/>
    <mergeCell ref="L79:L108"/>
    <mergeCell ref="L111:L131"/>
    <mergeCell ref="L132:L151"/>
  </mergeCells>
  <printOptions horizontalCentered="1"/>
  <pageMargins left="0.3937007874015748" right="0.3937007874015748" top="0.5511811023622047" bottom="0.3937007874015748" header="0" footer="0"/>
  <pageSetup firstPageNumber="1" useFirstPageNumber="1" fitToHeight="100" horizontalDpi="600" verticalDpi="600" orientation="landscape" paperSize="9" scale="17" r:id="rId1"/>
  <headerFooter differentFirst="1" scaleWithDoc="0" alignWithMargins="0">
    <oddHeader>&amp;R&amp;9Продовження додатку 8</oddHeader>
  </headerFooter>
  <rowBreaks count="3" manualBreakCount="3">
    <brk id="58" min="1" max="11" man="1"/>
    <brk id="110" min="1" max="11" man="1"/>
    <brk id="19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2018-12-22T07:10:06Z</cp:lastPrinted>
  <dcterms:created xsi:type="dcterms:W3CDTF">2014-01-17T10:52:16Z</dcterms:created>
  <dcterms:modified xsi:type="dcterms:W3CDTF">2018-12-22T14:47:59Z</dcterms:modified>
  <cp:category/>
  <cp:version/>
  <cp:contentType/>
  <cp:contentStatus/>
</cp:coreProperties>
</file>