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<sst xmlns="http://schemas.openxmlformats.org/spreadsheetml/2006/main" count="547" uniqueCount="168">
  <si>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</si>
  <si>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</si>
  <si>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</si>
  <si>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</si>
  <si>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</si>
  <si>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</si>
  <si>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</si>
  <si>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</si>
  <si>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</si>
  <si>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</si>
  <si>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</si>
  <si>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</si>
  <si>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</si>
  <si>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</si>
  <si>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</si>
  <si>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</si>
  <si>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</si>
  <si>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</si>
  <si>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</si>
  <si>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</si>
  <si>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</si>
  <si>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</si>
  <si>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</si>
  <si>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</si>
  <si>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</si>
  <si>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</si>
  <si>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</si>
  <si>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</si>
  <si>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</si>
  <si>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</si>
  <si>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</si>
  <si>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</si>
  <si>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</si>
  <si>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</si>
  <si>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</si>
  <si>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</si>
  <si>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</si>
  <si>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</si>
  <si>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</si>
  <si>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</si>
  <si>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</si>
  <si>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</si>
  <si>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</si>
  <si>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</si>
  <si>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</si>
  <si>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</si>
  <si>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</si>
  <si>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</si>
  <si>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</si>
  <si>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</si>
  <si>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</si>
  <si>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</si>
  <si>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</si>
  <si>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</si>
  <si>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</si>
  <si>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</si>
  <si>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</si>
  <si>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</si>
  <si>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</si>
  <si>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</si>
  <si>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</si>
  <si>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</si>
  <si>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</si>
  <si>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</si>
  <si>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</si>
  <si>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</si>
  <si>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</si>
  <si>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</si>
  <si>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</si>
  <si>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</si>
  <si>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</si>
  <si>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</si>
  <si>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</si>
  <si>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</si>
  <si>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</si>
  <si>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</si>
  <si>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</si>
  <si>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</si>
  <si>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</si>
  <si>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</si>
  <si>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</si>
  <si>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</si>
  <si>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</si>
  <si>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</si>
  <si>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</si>
  <si>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</si>
  <si>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</si>
  <si>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</si>
  <si>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</si>
  <si>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</si>
  <si>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</si>
  <si>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</si>
  <si>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</si>
  <si>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</si>
  <si>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</si>
  <si>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</si>
  <si>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</si>
  <si>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</si>
  <si>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</si>
  <si>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</si>
  <si>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</si>
  <si>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</si>
  <si>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</si>
  <si>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</si>
  <si>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</si>
  <si>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</si>
  <si>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</si>
  <si>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</si>
  <si>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</si>
  <si>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</si>
  <si>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</si>
  <si>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</si>
  <si>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</si>
  <si>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</si>
  <si>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</si>
  <si>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</si>
  <si>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</si>
  <si>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</si>
  <si>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</si>
  <si>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</si>
  <si>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</si>
  <si>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</si>
  <si>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</si>
  <si>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</si>
  <si>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</si>
  <si>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</si>
  <si>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</si>
  <si>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</si>
  <si>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</si>
  <si>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</si>
  <si>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</si>
  <si>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</si>
  <si>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 школав т.ч.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</si>
  <si>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</si>
  <si>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</si>
  <si>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</si>
  <si>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</si>
  <si>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</si>
  <si>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</si>
  <si>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</si>
  <si>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</si>
  <si>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</si>
  <si>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</si>
  <si>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</si>
  <si>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</si>
  <si>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</si>
  <si>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</si>
  <si>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</si>
  <si>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</si>
  <si>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</si>
  <si>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</si>
  <si>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</si>
  <si>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>НВК ДДЗ         № 16 сад</t>
  </si>
  <si>
    <t>НВК ДДЗ         № 16 школа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</si>
  <si>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</si>
  <si>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</si>
  <si>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</si>
  <si>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</si>
  <si>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</si>
  <si>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>Інклюзивно-ресурсний центр</t>
  </si>
  <si>
    <t xml:space="preserve"> споживання водопостачання та водовідведення по закладах  дошкільної освіти на 2019 рік (м³)</t>
  </si>
  <si>
    <t>ЗДО</t>
  </si>
  <si>
    <t>Всього по ЗДО з орендарями</t>
  </si>
  <si>
    <t>Всього по ЗДО без орендарів                          міський бюджет</t>
  </si>
  <si>
    <t xml:space="preserve"> споживання водопостачання та водовідведення по  закладах  загальної середньої освіти   на 2019 рік (м³)</t>
  </si>
  <si>
    <t xml:space="preserve"> споживання водопостачання та водовідведення по інших установах та закладах   на 2019 рік (м³)</t>
  </si>
  <si>
    <t>комітету  міської ради</t>
  </si>
  <si>
    <t>від 11.12.2018 № 710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</si>
</sst>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  <numFmt numFmtId="205" formatCode="0.000"/>
    <numFmt numFmtId="206" formatCode="0.00000"/>
    <numFmt numFmtId="207" formatCode="0.0000"/>
    <numFmt numFmtId="208" formatCode="#,##0.0"/>
    <numFmt numFmtId="209" formatCode="_-* #,##0.000\ _г_р_н_._-;\-* #,##0.000\ _г_р_н_._-;_-* &quot;-&quot;??\ _г_р_н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204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20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204" fontId="9" fillId="0" borderId="11" xfId="0" applyNumberFormat="1" applyFont="1" applyFill="1" applyBorder="1" applyAlignment="1">
      <alignment horizontal="center"/>
    </xf>
    <xf numFmtId="204" fontId="8" fillId="0" borderId="11" xfId="0" applyNumberFormat="1" applyFont="1" applyFill="1" applyBorder="1" applyAlignment="1">
      <alignment horizontal="center"/>
    </xf>
    <xf numFmtId="204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204" fontId="9" fillId="0" borderId="0" xfId="0" applyNumberFormat="1" applyFont="1" applyFill="1" applyAlignment="1">
      <alignment horizontal="center"/>
    </xf>
    <xf numFmtId="204" fontId="8" fillId="0" borderId="0" xfId="0" applyNumberFormat="1" applyFont="1" applyFill="1" applyAlignment="1">
      <alignment horizontal="center"/>
    </xf>
    <xf numFmtId="204" fontId="3" fillId="0" borderId="10" xfId="0" applyNumberFormat="1" applyFont="1" applyFill="1" applyBorder="1" applyAlignment="1">
      <alignment horizontal="center" vertical="center" wrapText="1"/>
    </xf>
    <xf numFmtId="204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0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Alignment="1">
      <alignment horizontal="center" vertical="center" wrapText="1"/>
    </xf>
    <xf numFmtId="204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04" fontId="6" fillId="0" borderId="0" xfId="0" applyNumberFormat="1" applyFont="1" applyFill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05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204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204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204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0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54" applyFont="1" applyFill="1" applyBorder="1" applyAlignment="1">
      <alignment horizontal="center" wrapText="1"/>
      <protection/>
    </xf>
    <xf numFmtId="205" fontId="9" fillId="0" borderId="0" xfId="0" applyNumberFormat="1" applyFont="1" applyFill="1" applyAlignment="1">
      <alignment horizontal="center"/>
    </xf>
    <xf numFmtId="205" fontId="9" fillId="0" borderId="0" xfId="0" applyNumberFormat="1" applyFont="1" applyFill="1" applyBorder="1" applyAlignment="1">
      <alignment horizontal="center"/>
    </xf>
    <xf numFmtId="205" fontId="9" fillId="0" borderId="10" xfId="0" applyNumberFormat="1" applyFont="1" applyFill="1" applyBorder="1" applyAlignment="1">
      <alignment horizontal="center"/>
    </xf>
    <xf numFmtId="195" fontId="9" fillId="0" borderId="0" xfId="62" applyNumberFormat="1" applyFont="1" applyFill="1" applyAlignment="1">
      <alignment horizontal="center"/>
    </xf>
    <xf numFmtId="205" fontId="8" fillId="0" borderId="11" xfId="0" applyNumberFormat="1" applyFont="1" applyFill="1" applyBorder="1" applyAlignment="1">
      <alignment horizontal="center"/>
    </xf>
    <xf numFmtId="205" fontId="9" fillId="0" borderId="11" xfId="0" applyNumberFormat="1" applyFont="1" applyFill="1" applyBorder="1" applyAlignment="1">
      <alignment horizontal="center"/>
    </xf>
    <xf numFmtId="205" fontId="8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 wrapText="1"/>
    </xf>
    <xf numFmtId="1" fontId="0" fillId="0" borderId="10" xfId="54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9" fillId="0" borderId="10" xfId="54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04" fontId="3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04" fontId="10" fillId="0" borderId="0" xfId="0" applyNumberFormat="1" applyFont="1" applyFill="1" applyAlignment="1">
      <alignment horizontal="center" vertical="center" wrapText="1"/>
    </xf>
    <xf numFmtId="204" fontId="13" fillId="0" borderId="0" xfId="0" applyNumberFormat="1" applyFont="1" applyFill="1" applyAlignment="1">
      <alignment horizontal="center" vertical="center" wrapText="1"/>
    </xf>
    <xf numFmtId="204" fontId="9" fillId="0" borderId="0" xfId="0" applyNumberFormat="1" applyFont="1" applyFill="1" applyAlignment="1">
      <alignment horizontal="center"/>
    </xf>
    <xf numFmtId="204" fontId="9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204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Обычный_Аналіз енергоносіїв проект 2017-2019 Додаток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03"/>
  <sheetViews>
    <sheetView tabSelected="1" zoomScalePageLayoutView="0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:O4"/>
    </sheetView>
  </sheetViews>
  <sheetFormatPr defaultColWidth="9.00390625" defaultRowHeight="12.75"/>
  <cols>
    <col min="1" max="1" width="9.625" style="26" customWidth="1"/>
    <col min="2" max="2" width="17.125" style="26" customWidth="1"/>
    <col min="3" max="3" width="7.375" style="26" customWidth="1"/>
    <col min="4" max="4" width="7.25390625" style="26" customWidth="1"/>
    <col min="5" max="5" width="8.375" style="26" customWidth="1"/>
    <col min="6" max="6" width="8.75390625" style="26" customWidth="1"/>
    <col min="7" max="7" width="7.875" style="26" customWidth="1"/>
    <col min="8" max="8" width="8.00390625" style="26" customWidth="1"/>
    <col min="9" max="9" width="7.375" style="26" customWidth="1"/>
    <col min="10" max="10" width="7.625" style="26" customWidth="1"/>
    <col min="11" max="11" width="8.625" style="26" customWidth="1"/>
    <col min="12" max="12" width="8.25390625" style="26" customWidth="1"/>
    <col min="13" max="13" width="8.75390625" style="26" customWidth="1"/>
    <col min="14" max="14" width="7.75390625" style="26" customWidth="1"/>
    <col min="15" max="15" width="8.375" style="26" customWidth="1"/>
    <col min="16" max="16" width="0" style="26" hidden="1" customWidth="1"/>
    <col min="17" max="17" width="0" style="27" hidden="1" customWidth="1"/>
    <col min="18" max="18" width="9.125" style="26" customWidth="1"/>
    <col min="19" max="19" width="14.75390625" style="26" bestFit="1" customWidth="1"/>
    <col min="20" max="16384" width="9.125" style="26" customWidth="1"/>
  </cols>
  <sheetData>
    <row r="1" spans="13:15" ht="12.75">
      <c r="M1" s="140" t="s">
        <v>59</v>
      </c>
      <c r="N1" s="140"/>
      <c r="O1" s="140"/>
    </row>
    <row r="2" spans="13:15" ht="11.25" customHeight="1">
      <c r="M2" s="141" t="s">
        <v>58</v>
      </c>
      <c r="N2" s="141"/>
      <c r="O2" s="141"/>
    </row>
    <row r="3" spans="13:15" ht="11.25" customHeight="1">
      <c r="M3" s="141" t="s">
        <v>166</v>
      </c>
      <c r="N3" s="141"/>
      <c r="O3" s="141"/>
    </row>
    <row r="4" spans="13:15" ht="12.75" customHeight="1">
      <c r="M4" s="141" t="s">
        <v>167</v>
      </c>
      <c r="N4" s="141"/>
      <c r="O4" s="141"/>
    </row>
    <row r="5" ht="2.25" customHeight="1" hidden="1"/>
    <row r="6" spans="1:15" ht="11.25" customHeight="1">
      <c r="A6" s="138" t="s">
        <v>23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3.5" customHeight="1">
      <c r="A7" s="139" t="s">
        <v>160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8" s="1" customFormat="1" ht="27.75" customHeight="1">
      <c r="A8" s="11" t="s">
        <v>161</v>
      </c>
      <c r="B8" s="29"/>
      <c r="C8" s="29" t="s">
        <v>0</v>
      </c>
      <c r="D8" s="29" t="s">
        <v>1</v>
      </c>
      <c r="E8" s="29" t="s">
        <v>2</v>
      </c>
      <c r="F8" s="29" t="s">
        <v>3</v>
      </c>
      <c r="G8" s="51" t="s">
        <v>4</v>
      </c>
      <c r="H8" s="51" t="s">
        <v>22</v>
      </c>
      <c r="I8" s="51" t="s">
        <v>5</v>
      </c>
      <c r="J8" s="51" t="s">
        <v>6</v>
      </c>
      <c r="K8" s="51" t="s">
        <v>7</v>
      </c>
      <c r="L8" s="51" t="s">
        <v>8</v>
      </c>
      <c r="M8" s="51" t="s">
        <v>9</v>
      </c>
      <c r="N8" s="51" t="s">
        <v>10</v>
      </c>
      <c r="O8" s="51" t="s">
        <v>20</v>
      </c>
      <c r="P8" s="26"/>
      <c r="Q8" s="27" t="s">
        <v>67</v>
      </c>
      <c r="R8" s="26"/>
    </row>
    <row r="9" spans="1:18" s="3" customFormat="1" ht="23.25" customHeight="1">
      <c r="A9" s="131" t="s">
        <v>26</v>
      </c>
      <c r="B9" s="4" t="s">
        <v>104</v>
      </c>
      <c r="C9" s="14">
        <f aca="true" t="shared" si="0" ref="C9:Q9">C10+C11</f>
        <v>205</v>
      </c>
      <c r="D9" s="14">
        <f t="shared" si="0"/>
        <v>198</v>
      </c>
      <c r="E9" s="14">
        <f t="shared" si="0"/>
        <v>200</v>
      </c>
      <c r="F9" s="14">
        <f t="shared" si="0"/>
        <v>180</v>
      </c>
      <c r="G9" s="14">
        <f t="shared" si="0"/>
        <v>185</v>
      </c>
      <c r="H9" s="14">
        <f t="shared" si="0"/>
        <v>109</v>
      </c>
      <c r="I9" s="14">
        <f t="shared" si="0"/>
        <v>115</v>
      </c>
      <c r="J9" s="14">
        <f t="shared" si="0"/>
        <v>90</v>
      </c>
      <c r="K9" s="14">
        <f t="shared" si="0"/>
        <v>185</v>
      </c>
      <c r="L9" s="14">
        <f t="shared" si="0"/>
        <v>198</v>
      </c>
      <c r="M9" s="14">
        <f t="shared" si="0"/>
        <v>193</v>
      </c>
      <c r="N9" s="14">
        <f t="shared" si="0"/>
        <v>190</v>
      </c>
      <c r="O9" s="22">
        <f t="shared" si="0"/>
        <v>2048</v>
      </c>
      <c r="P9" s="14">
        <f t="shared" si="0"/>
        <v>0</v>
      </c>
      <c r="Q9" s="14">
        <f t="shared" si="0"/>
        <v>0</v>
      </c>
      <c r="R9" s="30"/>
    </row>
    <row r="10" spans="1:18" s="3" customFormat="1" ht="33" customHeight="1">
      <c r="A10" s="132"/>
      <c r="B10" s="15" t="s">
        <v>105</v>
      </c>
      <c r="C10" s="118">
        <v>80</v>
      </c>
      <c r="D10" s="118">
        <v>75</v>
      </c>
      <c r="E10" s="118">
        <v>70</v>
      </c>
      <c r="F10" s="118">
        <v>60</v>
      </c>
      <c r="G10" s="118">
        <v>60</v>
      </c>
      <c r="H10" s="118">
        <v>42</v>
      </c>
      <c r="I10" s="119">
        <v>35</v>
      </c>
      <c r="J10" s="119">
        <v>20</v>
      </c>
      <c r="K10" s="6">
        <v>60</v>
      </c>
      <c r="L10" s="6">
        <v>63</v>
      </c>
      <c r="M10" s="6">
        <v>60</v>
      </c>
      <c r="N10" s="6">
        <v>55</v>
      </c>
      <c r="O10" s="22">
        <f>SUM(C10:N10)</f>
        <v>680</v>
      </c>
      <c r="P10" s="30"/>
      <c r="Q10" s="32"/>
      <c r="R10" s="30"/>
    </row>
    <row r="11" spans="1:18" s="3" customFormat="1" ht="32.25" customHeight="1">
      <c r="A11" s="133"/>
      <c r="B11" s="15" t="s">
        <v>106</v>
      </c>
      <c r="C11" s="109">
        <v>125</v>
      </c>
      <c r="D11" s="109">
        <v>123</v>
      </c>
      <c r="E11" s="109">
        <v>130</v>
      </c>
      <c r="F11" s="109">
        <v>120</v>
      </c>
      <c r="G11" s="119">
        <v>125</v>
      </c>
      <c r="H11" s="119">
        <v>67</v>
      </c>
      <c r="I11" s="119">
        <v>80</v>
      </c>
      <c r="J11" s="119">
        <v>70</v>
      </c>
      <c r="K11" s="6">
        <v>125</v>
      </c>
      <c r="L11" s="6">
        <v>135</v>
      </c>
      <c r="M11" s="6">
        <v>133</v>
      </c>
      <c r="N11" s="6">
        <v>135</v>
      </c>
      <c r="O11" s="22">
        <f>SUM(C11:N11)</f>
        <v>1368</v>
      </c>
      <c r="P11" s="30"/>
      <c r="Q11" s="32"/>
      <c r="R11" s="30"/>
    </row>
    <row r="12" spans="1:18" s="3" customFormat="1" ht="23.25" customHeight="1">
      <c r="A12" s="131" t="s">
        <v>27</v>
      </c>
      <c r="B12" s="4" t="s">
        <v>104</v>
      </c>
      <c r="C12" s="6">
        <f>C13+C14</f>
        <v>297</v>
      </c>
      <c r="D12" s="6">
        <f aca="true" t="shared" si="1" ref="D12:O12">D13+D14</f>
        <v>293</v>
      </c>
      <c r="E12" s="6">
        <f t="shared" si="1"/>
        <v>288</v>
      </c>
      <c r="F12" s="6">
        <f t="shared" si="1"/>
        <v>280</v>
      </c>
      <c r="G12" s="6">
        <f t="shared" si="1"/>
        <v>280</v>
      </c>
      <c r="H12" s="6">
        <f t="shared" si="1"/>
        <v>185</v>
      </c>
      <c r="I12" s="6">
        <f t="shared" si="1"/>
        <v>220</v>
      </c>
      <c r="J12" s="6">
        <f t="shared" si="1"/>
        <v>235</v>
      </c>
      <c r="K12" s="6">
        <f t="shared" si="1"/>
        <v>270</v>
      </c>
      <c r="L12" s="6">
        <f t="shared" si="1"/>
        <v>270</v>
      </c>
      <c r="M12" s="6">
        <f t="shared" si="1"/>
        <v>275</v>
      </c>
      <c r="N12" s="6">
        <f t="shared" si="1"/>
        <v>267</v>
      </c>
      <c r="O12" s="17">
        <f t="shared" si="1"/>
        <v>3160</v>
      </c>
      <c r="P12" s="30"/>
      <c r="Q12" s="32">
        <v>3461</v>
      </c>
      <c r="R12" s="30"/>
    </row>
    <row r="13" spans="1:18" s="3" customFormat="1" ht="30.75" customHeight="1">
      <c r="A13" s="132"/>
      <c r="B13" s="15" t="s">
        <v>105</v>
      </c>
      <c r="C13" s="14">
        <v>87</v>
      </c>
      <c r="D13" s="14">
        <v>88</v>
      </c>
      <c r="E13" s="14">
        <v>90</v>
      </c>
      <c r="F13" s="14">
        <v>85</v>
      </c>
      <c r="G13" s="31">
        <v>80</v>
      </c>
      <c r="H13" s="14">
        <v>40</v>
      </c>
      <c r="I13" s="14">
        <v>50</v>
      </c>
      <c r="J13" s="6">
        <v>80</v>
      </c>
      <c r="K13" s="6">
        <v>92</v>
      </c>
      <c r="L13" s="6">
        <v>90</v>
      </c>
      <c r="M13" s="6">
        <v>91</v>
      </c>
      <c r="N13" s="6">
        <v>87</v>
      </c>
      <c r="O13" s="22">
        <f>SUM(C13:N13)</f>
        <v>960</v>
      </c>
      <c r="P13" s="30"/>
      <c r="Q13" s="32"/>
      <c r="R13" s="30"/>
    </row>
    <row r="14" spans="1:18" s="3" customFormat="1" ht="33" customHeight="1">
      <c r="A14" s="133"/>
      <c r="B14" s="15" t="s">
        <v>106</v>
      </c>
      <c r="C14" s="14">
        <v>210</v>
      </c>
      <c r="D14" s="14">
        <v>205</v>
      </c>
      <c r="E14" s="14">
        <v>198</v>
      </c>
      <c r="F14" s="14">
        <v>195</v>
      </c>
      <c r="G14" s="14">
        <v>200</v>
      </c>
      <c r="H14" s="14">
        <v>145</v>
      </c>
      <c r="I14" s="14">
        <v>170</v>
      </c>
      <c r="J14" s="14">
        <v>155</v>
      </c>
      <c r="K14" s="6">
        <v>178</v>
      </c>
      <c r="L14" s="6">
        <v>180</v>
      </c>
      <c r="M14" s="6">
        <v>184</v>
      </c>
      <c r="N14" s="6">
        <v>180</v>
      </c>
      <c r="O14" s="22">
        <f>SUM(C14:N14)</f>
        <v>2200</v>
      </c>
      <c r="P14" s="30"/>
      <c r="Q14" s="32"/>
      <c r="R14" s="30"/>
    </row>
    <row r="15" spans="1:18" s="3" customFormat="1" ht="16.5" customHeight="1">
      <c r="A15" s="25" t="s">
        <v>28</v>
      </c>
      <c r="B15" s="4" t="s">
        <v>114</v>
      </c>
      <c r="C15" s="33">
        <v>165</v>
      </c>
      <c r="D15" s="33">
        <v>160</v>
      </c>
      <c r="E15" s="33">
        <v>160</v>
      </c>
      <c r="F15" s="33">
        <v>155</v>
      </c>
      <c r="G15" s="33">
        <v>160</v>
      </c>
      <c r="H15" s="33">
        <v>120</v>
      </c>
      <c r="I15" s="33">
        <v>100</v>
      </c>
      <c r="J15" s="33">
        <v>90</v>
      </c>
      <c r="K15" s="33">
        <v>145</v>
      </c>
      <c r="L15" s="33">
        <v>150</v>
      </c>
      <c r="M15" s="33">
        <v>155</v>
      </c>
      <c r="N15" s="33">
        <v>140</v>
      </c>
      <c r="O15" s="17">
        <f>C15+D15+E15+F15+G15+H15+I15+J15+K15+L15+M15+N15</f>
        <v>1700</v>
      </c>
      <c r="P15" s="30"/>
      <c r="Q15" s="32">
        <v>2511</v>
      </c>
      <c r="R15" s="30"/>
    </row>
    <row r="16" spans="1:18" s="3" customFormat="1" ht="15.75" customHeight="1">
      <c r="A16" s="25" t="s">
        <v>29</v>
      </c>
      <c r="B16" s="4" t="s">
        <v>114</v>
      </c>
      <c r="C16" s="14">
        <v>170</v>
      </c>
      <c r="D16" s="14">
        <v>175</v>
      </c>
      <c r="E16" s="14">
        <v>180</v>
      </c>
      <c r="F16" s="14">
        <v>170</v>
      </c>
      <c r="G16" s="14">
        <v>165</v>
      </c>
      <c r="H16" s="14">
        <v>130</v>
      </c>
      <c r="I16" s="14">
        <v>100</v>
      </c>
      <c r="J16" s="14">
        <v>95</v>
      </c>
      <c r="K16" s="6">
        <v>168</v>
      </c>
      <c r="L16" s="6">
        <v>170</v>
      </c>
      <c r="M16" s="6">
        <v>181</v>
      </c>
      <c r="N16" s="6">
        <v>175</v>
      </c>
      <c r="O16" s="17">
        <f>C16+D16+E16+F16+G16+H16+I16+J16+K16+L16+M16+N16</f>
        <v>1879</v>
      </c>
      <c r="P16" s="30"/>
      <c r="Q16" s="32">
        <v>2034</v>
      </c>
      <c r="R16" s="30"/>
    </row>
    <row r="17" spans="1:18" s="3" customFormat="1" ht="23.25" customHeight="1">
      <c r="A17" s="131" t="s">
        <v>30</v>
      </c>
      <c r="B17" s="4" t="s">
        <v>104</v>
      </c>
      <c r="C17" s="6">
        <f>C18+C19</f>
        <v>355</v>
      </c>
      <c r="D17" s="6">
        <f aca="true" t="shared" si="2" ref="D17:Q17">D18+D19</f>
        <v>373</v>
      </c>
      <c r="E17" s="6">
        <f t="shared" si="2"/>
        <v>358</v>
      </c>
      <c r="F17" s="6">
        <f t="shared" si="2"/>
        <v>365</v>
      </c>
      <c r="G17" s="6">
        <f t="shared" si="2"/>
        <v>320</v>
      </c>
      <c r="H17" s="6">
        <f t="shared" si="2"/>
        <v>259</v>
      </c>
      <c r="I17" s="6">
        <f t="shared" si="2"/>
        <v>229</v>
      </c>
      <c r="J17" s="6">
        <f t="shared" si="2"/>
        <v>235</v>
      </c>
      <c r="K17" s="6">
        <f t="shared" si="2"/>
        <v>315</v>
      </c>
      <c r="L17" s="6">
        <f t="shared" si="2"/>
        <v>370</v>
      </c>
      <c r="M17" s="6">
        <f t="shared" si="2"/>
        <v>372</v>
      </c>
      <c r="N17" s="6">
        <f t="shared" si="2"/>
        <v>374</v>
      </c>
      <c r="O17" s="17">
        <f t="shared" si="2"/>
        <v>3925</v>
      </c>
      <c r="P17" s="6">
        <f t="shared" si="2"/>
        <v>0</v>
      </c>
      <c r="Q17" s="6">
        <f t="shared" si="2"/>
        <v>0</v>
      </c>
      <c r="R17" s="30"/>
    </row>
    <row r="18" spans="1:18" s="3" customFormat="1" ht="33.75" customHeight="1">
      <c r="A18" s="132"/>
      <c r="B18" s="15" t="s">
        <v>105</v>
      </c>
      <c r="C18" s="9">
        <v>175</v>
      </c>
      <c r="D18" s="9">
        <v>168</v>
      </c>
      <c r="E18" s="9">
        <v>163</v>
      </c>
      <c r="F18" s="9">
        <v>160</v>
      </c>
      <c r="G18" s="9">
        <v>120</v>
      </c>
      <c r="H18" s="9">
        <v>74</v>
      </c>
      <c r="I18" s="9">
        <v>53</v>
      </c>
      <c r="J18" s="9">
        <v>65</v>
      </c>
      <c r="K18" s="21">
        <v>110</v>
      </c>
      <c r="L18" s="21">
        <v>160</v>
      </c>
      <c r="M18" s="21">
        <v>164</v>
      </c>
      <c r="N18" s="21">
        <v>164</v>
      </c>
      <c r="O18" s="22">
        <f>SUM(C18:N18)</f>
        <v>1576</v>
      </c>
      <c r="P18" s="30"/>
      <c r="Q18" s="32"/>
      <c r="R18" s="30"/>
    </row>
    <row r="19" spans="1:18" s="3" customFormat="1" ht="32.25" customHeight="1">
      <c r="A19" s="133"/>
      <c r="B19" s="15" t="s">
        <v>106</v>
      </c>
      <c r="C19" s="14">
        <v>180</v>
      </c>
      <c r="D19" s="14">
        <v>205</v>
      </c>
      <c r="E19" s="14">
        <v>195</v>
      </c>
      <c r="F19" s="14">
        <v>205</v>
      </c>
      <c r="G19" s="14">
        <v>200</v>
      </c>
      <c r="H19" s="14">
        <v>185</v>
      </c>
      <c r="I19" s="14">
        <v>176</v>
      </c>
      <c r="J19" s="14">
        <v>170</v>
      </c>
      <c r="K19" s="6">
        <v>205</v>
      </c>
      <c r="L19" s="6">
        <v>210</v>
      </c>
      <c r="M19" s="6">
        <v>208</v>
      </c>
      <c r="N19" s="6">
        <v>210</v>
      </c>
      <c r="O19" s="17">
        <f>SUM(C19:N19)</f>
        <v>2349</v>
      </c>
      <c r="P19" s="30"/>
      <c r="Q19" s="32"/>
      <c r="R19" s="30"/>
    </row>
    <row r="20" spans="1:18" s="3" customFormat="1" ht="14.25" customHeight="1">
      <c r="A20" s="25" t="s">
        <v>31</v>
      </c>
      <c r="B20" s="4" t="s">
        <v>114</v>
      </c>
      <c r="C20" s="9">
        <v>305</v>
      </c>
      <c r="D20" s="9">
        <v>310</v>
      </c>
      <c r="E20" s="9">
        <v>325</v>
      </c>
      <c r="F20" s="9">
        <v>338</v>
      </c>
      <c r="G20" s="9">
        <v>288</v>
      </c>
      <c r="H20" s="9">
        <v>250</v>
      </c>
      <c r="I20" s="9">
        <v>180</v>
      </c>
      <c r="J20" s="9">
        <v>178</v>
      </c>
      <c r="K20" s="21">
        <v>265</v>
      </c>
      <c r="L20" s="21">
        <v>313</v>
      </c>
      <c r="M20" s="21">
        <v>325</v>
      </c>
      <c r="N20" s="21">
        <v>323</v>
      </c>
      <c r="O20" s="17">
        <f>C20+D20+E20+F20+G20+H20+I20+J20+K20+L20+M20+N20</f>
        <v>3400</v>
      </c>
      <c r="P20" s="30"/>
      <c r="Q20" s="32">
        <v>4000</v>
      </c>
      <c r="R20" s="30"/>
    </row>
    <row r="21" spans="1:18" s="3" customFormat="1" ht="23.25" customHeight="1">
      <c r="A21" s="137" t="s">
        <v>32</v>
      </c>
      <c r="B21" s="4" t="s">
        <v>104</v>
      </c>
      <c r="C21" s="6">
        <f>C22+C23</f>
        <v>390</v>
      </c>
      <c r="D21" s="6">
        <f aca="true" t="shared" si="3" ref="D21:O21">D22+D23</f>
        <v>377</v>
      </c>
      <c r="E21" s="6">
        <f t="shared" si="3"/>
        <v>379</v>
      </c>
      <c r="F21" s="6">
        <f t="shared" si="3"/>
        <v>373</v>
      </c>
      <c r="G21" s="6">
        <f t="shared" si="3"/>
        <v>350</v>
      </c>
      <c r="H21" s="6">
        <f t="shared" si="3"/>
        <v>232</v>
      </c>
      <c r="I21" s="6">
        <f t="shared" si="3"/>
        <v>195</v>
      </c>
      <c r="J21" s="6">
        <f t="shared" si="3"/>
        <v>183</v>
      </c>
      <c r="K21" s="6">
        <f t="shared" si="3"/>
        <v>278</v>
      </c>
      <c r="L21" s="6">
        <f t="shared" si="3"/>
        <v>355</v>
      </c>
      <c r="M21" s="6">
        <f t="shared" si="3"/>
        <v>356</v>
      </c>
      <c r="N21" s="6">
        <f t="shared" si="3"/>
        <v>360</v>
      </c>
      <c r="O21" s="17">
        <f t="shared" si="3"/>
        <v>3828</v>
      </c>
      <c r="P21" s="30"/>
      <c r="Q21" s="32">
        <v>4580</v>
      </c>
      <c r="R21" s="30"/>
    </row>
    <row r="22" spans="1:18" s="3" customFormat="1" ht="32.25" customHeight="1">
      <c r="A22" s="137"/>
      <c r="B22" s="4" t="s">
        <v>105</v>
      </c>
      <c r="C22" s="109">
        <v>195</v>
      </c>
      <c r="D22" s="109">
        <v>190</v>
      </c>
      <c r="E22" s="109">
        <v>190</v>
      </c>
      <c r="F22" s="109">
        <v>180</v>
      </c>
      <c r="G22" s="109">
        <v>170</v>
      </c>
      <c r="H22" s="120">
        <v>100</v>
      </c>
      <c r="I22" s="120">
        <v>70</v>
      </c>
      <c r="J22" s="21">
        <v>70</v>
      </c>
      <c r="K22" s="21">
        <v>125</v>
      </c>
      <c r="L22" s="21">
        <v>180</v>
      </c>
      <c r="M22" s="21">
        <v>178</v>
      </c>
      <c r="N22" s="21">
        <v>180</v>
      </c>
      <c r="O22" s="22">
        <f>SUM(C22:N22)</f>
        <v>1828</v>
      </c>
      <c r="P22" s="30"/>
      <c r="Q22" s="32"/>
      <c r="R22" s="30"/>
    </row>
    <row r="23" spans="1:18" s="3" customFormat="1" ht="33.75" customHeight="1">
      <c r="A23" s="137"/>
      <c r="B23" s="4" t="s">
        <v>106</v>
      </c>
      <c r="C23" s="14">
        <v>195</v>
      </c>
      <c r="D23" s="14">
        <v>187</v>
      </c>
      <c r="E23" s="14">
        <v>189</v>
      </c>
      <c r="F23" s="14">
        <v>193</v>
      </c>
      <c r="G23" s="14">
        <v>180</v>
      </c>
      <c r="H23" s="14">
        <v>132</v>
      </c>
      <c r="I23" s="14">
        <v>125</v>
      </c>
      <c r="J23" s="14">
        <v>113</v>
      </c>
      <c r="K23" s="6">
        <v>153</v>
      </c>
      <c r="L23" s="6">
        <v>175</v>
      </c>
      <c r="M23" s="6">
        <v>178</v>
      </c>
      <c r="N23" s="6">
        <v>180</v>
      </c>
      <c r="O23" s="22">
        <f>SUM(C23:N23)</f>
        <v>2000</v>
      </c>
      <c r="P23" s="30"/>
      <c r="Q23" s="32"/>
      <c r="R23" s="30"/>
    </row>
    <row r="24" spans="1:18" s="3" customFormat="1" ht="21.75" customHeight="1">
      <c r="A24" s="28" t="s">
        <v>69</v>
      </c>
      <c r="B24" s="29"/>
      <c r="C24" s="29" t="s">
        <v>0</v>
      </c>
      <c r="D24" s="29" t="s">
        <v>1</v>
      </c>
      <c r="E24" s="29" t="s">
        <v>2</v>
      </c>
      <c r="F24" s="29" t="s">
        <v>3</v>
      </c>
      <c r="G24" s="51" t="s">
        <v>4</v>
      </c>
      <c r="H24" s="51" t="s">
        <v>22</v>
      </c>
      <c r="I24" s="51" t="s">
        <v>5</v>
      </c>
      <c r="J24" s="51" t="s">
        <v>6</v>
      </c>
      <c r="K24" s="51" t="s">
        <v>7</v>
      </c>
      <c r="L24" s="51" t="s">
        <v>8</v>
      </c>
      <c r="M24" s="51" t="s">
        <v>9</v>
      </c>
      <c r="N24" s="51" t="s">
        <v>10</v>
      </c>
      <c r="O24" s="51" t="s">
        <v>20</v>
      </c>
      <c r="P24" s="30"/>
      <c r="Q24" s="32"/>
      <c r="R24" s="30"/>
    </row>
    <row r="25" spans="1:18" s="3" customFormat="1" ht="19.5" customHeight="1">
      <c r="A25" s="25" t="s">
        <v>33</v>
      </c>
      <c r="B25" s="4" t="s">
        <v>114</v>
      </c>
      <c r="C25" s="9">
        <v>525</v>
      </c>
      <c r="D25" s="9">
        <v>510</v>
      </c>
      <c r="E25" s="9">
        <v>480</v>
      </c>
      <c r="F25" s="9">
        <v>470</v>
      </c>
      <c r="G25" s="9">
        <v>466</v>
      </c>
      <c r="H25" s="9">
        <v>320</v>
      </c>
      <c r="I25" s="9">
        <v>200</v>
      </c>
      <c r="J25" s="9">
        <v>250</v>
      </c>
      <c r="K25" s="21">
        <v>496</v>
      </c>
      <c r="L25" s="21">
        <v>500</v>
      </c>
      <c r="M25" s="21">
        <v>500</v>
      </c>
      <c r="N25" s="21">
        <v>480</v>
      </c>
      <c r="O25" s="17">
        <f>C25+D25+E25+F25+G25+H25+I25+J25+K25+L25+M25+N25</f>
        <v>5197</v>
      </c>
      <c r="P25" s="30"/>
      <c r="Q25" s="32">
        <v>6445</v>
      </c>
      <c r="R25" s="30"/>
    </row>
    <row r="26" spans="1:18" s="3" customFormat="1" ht="27.75" customHeight="1">
      <c r="A26" s="137" t="s">
        <v>34</v>
      </c>
      <c r="B26" s="4" t="s">
        <v>104</v>
      </c>
      <c r="C26" s="6">
        <f>C27+C28</f>
        <v>255</v>
      </c>
      <c r="D26" s="6">
        <f aca="true" t="shared" si="4" ref="D26:Q26">D27+D28</f>
        <v>242</v>
      </c>
      <c r="E26" s="6">
        <f t="shared" si="4"/>
        <v>245</v>
      </c>
      <c r="F26" s="6">
        <f t="shared" si="4"/>
        <v>235</v>
      </c>
      <c r="G26" s="6">
        <f t="shared" si="4"/>
        <v>195</v>
      </c>
      <c r="H26" s="6">
        <f t="shared" si="4"/>
        <v>155</v>
      </c>
      <c r="I26" s="6">
        <f t="shared" si="4"/>
        <v>115</v>
      </c>
      <c r="J26" s="6">
        <f t="shared" si="4"/>
        <v>122</v>
      </c>
      <c r="K26" s="6">
        <f t="shared" si="4"/>
        <v>223</v>
      </c>
      <c r="L26" s="6">
        <f t="shared" si="4"/>
        <v>236</v>
      </c>
      <c r="M26" s="6">
        <f t="shared" si="4"/>
        <v>243</v>
      </c>
      <c r="N26" s="6">
        <f t="shared" si="4"/>
        <v>234</v>
      </c>
      <c r="O26" s="17">
        <f t="shared" si="4"/>
        <v>2500</v>
      </c>
      <c r="P26" s="6">
        <f t="shared" si="4"/>
        <v>0</v>
      </c>
      <c r="Q26" s="6">
        <f t="shared" si="4"/>
        <v>0</v>
      </c>
      <c r="R26" s="30"/>
    </row>
    <row r="27" spans="1:18" s="3" customFormat="1" ht="30.75" customHeight="1">
      <c r="A27" s="137"/>
      <c r="B27" s="4" t="s">
        <v>105</v>
      </c>
      <c r="C27" s="9">
        <v>150</v>
      </c>
      <c r="D27" s="9">
        <v>145</v>
      </c>
      <c r="E27" s="9">
        <v>145</v>
      </c>
      <c r="F27" s="9">
        <v>140</v>
      </c>
      <c r="G27" s="9">
        <v>105</v>
      </c>
      <c r="H27" s="9">
        <v>80</v>
      </c>
      <c r="I27" s="9">
        <v>50</v>
      </c>
      <c r="J27" s="9">
        <v>50</v>
      </c>
      <c r="K27" s="21">
        <v>125</v>
      </c>
      <c r="L27" s="14">
        <v>136</v>
      </c>
      <c r="M27" s="14">
        <v>140</v>
      </c>
      <c r="N27" s="14">
        <v>134</v>
      </c>
      <c r="O27" s="22">
        <f>SUM(C27:N27)</f>
        <v>1400</v>
      </c>
      <c r="P27" s="30"/>
      <c r="Q27" s="32"/>
      <c r="R27" s="30"/>
    </row>
    <row r="28" spans="1:18" s="3" customFormat="1" ht="30.75" customHeight="1">
      <c r="A28" s="137"/>
      <c r="B28" s="4" t="s">
        <v>106</v>
      </c>
      <c r="C28" s="14">
        <v>105</v>
      </c>
      <c r="D28" s="14">
        <v>97</v>
      </c>
      <c r="E28" s="14">
        <v>100</v>
      </c>
      <c r="F28" s="14">
        <v>95</v>
      </c>
      <c r="G28" s="14">
        <v>90</v>
      </c>
      <c r="H28" s="14">
        <v>75</v>
      </c>
      <c r="I28" s="14">
        <v>65</v>
      </c>
      <c r="J28" s="14">
        <v>72</v>
      </c>
      <c r="K28" s="6">
        <v>98</v>
      </c>
      <c r="L28" s="6">
        <v>100</v>
      </c>
      <c r="M28" s="6">
        <v>103</v>
      </c>
      <c r="N28" s="6">
        <v>100</v>
      </c>
      <c r="O28" s="22">
        <f>SUM(C28:N28)</f>
        <v>1100</v>
      </c>
      <c r="P28" s="30"/>
      <c r="Q28" s="32"/>
      <c r="R28" s="30"/>
    </row>
    <row r="29" spans="1:18" s="3" customFormat="1" ht="12" customHeight="1">
      <c r="A29" s="25" t="s">
        <v>35</v>
      </c>
      <c r="B29" s="4" t="s">
        <v>114</v>
      </c>
      <c r="C29" s="9">
        <v>290</v>
      </c>
      <c r="D29" s="9">
        <v>280</v>
      </c>
      <c r="E29" s="9">
        <v>285</v>
      </c>
      <c r="F29" s="9">
        <v>290</v>
      </c>
      <c r="G29" s="9">
        <v>270</v>
      </c>
      <c r="H29" s="9">
        <v>215</v>
      </c>
      <c r="I29" s="9">
        <v>185</v>
      </c>
      <c r="J29" s="6">
        <v>180</v>
      </c>
      <c r="K29" s="6">
        <v>270</v>
      </c>
      <c r="L29" s="6">
        <v>290</v>
      </c>
      <c r="M29" s="6">
        <v>295</v>
      </c>
      <c r="N29" s="6">
        <v>285</v>
      </c>
      <c r="O29" s="17">
        <f>C29+D29+E29+F29+G29+H29+I29+J29+K29+L29+M29+N29</f>
        <v>3135</v>
      </c>
      <c r="P29" s="30"/>
      <c r="Q29" s="32">
        <v>3002</v>
      </c>
      <c r="R29" s="30"/>
    </row>
    <row r="30" spans="1:18" s="3" customFormat="1" ht="23.25" customHeight="1">
      <c r="A30" s="131" t="s">
        <v>36</v>
      </c>
      <c r="B30" s="4" t="s">
        <v>104</v>
      </c>
      <c r="C30" s="6">
        <f>C31+C32</f>
        <v>450</v>
      </c>
      <c r="D30" s="6">
        <f aca="true" t="shared" si="5" ref="D30:O30">D31+D32</f>
        <v>440</v>
      </c>
      <c r="E30" s="6">
        <f t="shared" si="5"/>
        <v>443</v>
      </c>
      <c r="F30" s="6">
        <f t="shared" si="5"/>
        <v>442</v>
      </c>
      <c r="G30" s="6">
        <f t="shared" si="5"/>
        <v>420</v>
      </c>
      <c r="H30" s="6">
        <f t="shared" si="5"/>
        <v>350</v>
      </c>
      <c r="I30" s="6">
        <f t="shared" si="5"/>
        <v>270</v>
      </c>
      <c r="J30" s="6">
        <f t="shared" si="5"/>
        <v>250</v>
      </c>
      <c r="K30" s="6">
        <f t="shared" si="5"/>
        <v>421</v>
      </c>
      <c r="L30" s="6">
        <f t="shared" si="5"/>
        <v>432</v>
      </c>
      <c r="M30" s="6">
        <f t="shared" si="5"/>
        <v>445</v>
      </c>
      <c r="N30" s="6">
        <f t="shared" si="5"/>
        <v>433</v>
      </c>
      <c r="O30" s="17">
        <f t="shared" si="5"/>
        <v>4796</v>
      </c>
      <c r="P30" s="30"/>
      <c r="Q30" s="32">
        <v>6034</v>
      </c>
      <c r="R30" s="30"/>
    </row>
    <row r="31" spans="1:18" s="3" customFormat="1" ht="30.75" customHeight="1">
      <c r="A31" s="132"/>
      <c r="B31" s="15" t="s">
        <v>105</v>
      </c>
      <c r="C31" s="9">
        <v>210</v>
      </c>
      <c r="D31" s="9">
        <v>215</v>
      </c>
      <c r="E31" s="9">
        <v>213</v>
      </c>
      <c r="F31" s="9">
        <v>210</v>
      </c>
      <c r="G31" s="9">
        <v>200</v>
      </c>
      <c r="H31" s="9">
        <v>160</v>
      </c>
      <c r="I31" s="9">
        <v>130</v>
      </c>
      <c r="J31" s="9">
        <v>120</v>
      </c>
      <c r="K31" s="21">
        <v>190</v>
      </c>
      <c r="L31" s="21">
        <v>210</v>
      </c>
      <c r="M31" s="21">
        <v>220</v>
      </c>
      <c r="N31" s="21">
        <v>218</v>
      </c>
      <c r="O31" s="22">
        <f>SUM(C31:N31)</f>
        <v>2296</v>
      </c>
      <c r="P31" s="30"/>
      <c r="Q31" s="32"/>
      <c r="R31" s="30"/>
    </row>
    <row r="32" spans="1:18" s="3" customFormat="1" ht="32.25" customHeight="1">
      <c r="A32" s="133"/>
      <c r="B32" s="15" t="s">
        <v>106</v>
      </c>
      <c r="C32" s="14">
        <v>240</v>
      </c>
      <c r="D32" s="14">
        <v>225</v>
      </c>
      <c r="E32" s="14">
        <v>230</v>
      </c>
      <c r="F32" s="14">
        <v>232</v>
      </c>
      <c r="G32" s="14">
        <v>220</v>
      </c>
      <c r="H32" s="14">
        <v>190</v>
      </c>
      <c r="I32" s="14">
        <v>140</v>
      </c>
      <c r="J32" s="14">
        <v>130</v>
      </c>
      <c r="K32" s="6">
        <v>231</v>
      </c>
      <c r="L32" s="6">
        <v>222</v>
      </c>
      <c r="M32" s="6">
        <v>225</v>
      </c>
      <c r="N32" s="6">
        <v>215</v>
      </c>
      <c r="O32" s="22">
        <f>SUM(C32:N32)</f>
        <v>2500</v>
      </c>
      <c r="P32" s="30"/>
      <c r="Q32" s="32"/>
      <c r="R32" s="30"/>
    </row>
    <row r="33" spans="1:18" s="3" customFormat="1" ht="21" customHeight="1">
      <c r="A33" s="131" t="s">
        <v>37</v>
      </c>
      <c r="B33" s="4" t="s">
        <v>104</v>
      </c>
      <c r="C33" s="6">
        <f>C34+C35</f>
        <v>150</v>
      </c>
      <c r="D33" s="6">
        <f aca="true" t="shared" si="6" ref="D33:Q33">D34+D35</f>
        <v>139</v>
      </c>
      <c r="E33" s="6">
        <f t="shared" si="6"/>
        <v>145</v>
      </c>
      <c r="F33" s="6">
        <f t="shared" si="6"/>
        <v>142</v>
      </c>
      <c r="G33" s="6">
        <f t="shared" si="6"/>
        <v>132</v>
      </c>
      <c r="H33" s="6">
        <f t="shared" si="6"/>
        <v>100</v>
      </c>
      <c r="I33" s="6">
        <f t="shared" si="6"/>
        <v>85</v>
      </c>
      <c r="J33" s="6">
        <f t="shared" si="6"/>
        <v>85</v>
      </c>
      <c r="K33" s="6">
        <f t="shared" si="6"/>
        <v>120</v>
      </c>
      <c r="L33" s="6">
        <f t="shared" si="6"/>
        <v>133</v>
      </c>
      <c r="M33" s="6">
        <f t="shared" si="6"/>
        <v>139</v>
      </c>
      <c r="N33" s="6">
        <f t="shared" si="6"/>
        <v>130</v>
      </c>
      <c r="O33" s="17">
        <f t="shared" si="6"/>
        <v>1500</v>
      </c>
      <c r="P33" s="6">
        <f t="shared" si="6"/>
        <v>0</v>
      </c>
      <c r="Q33" s="6">
        <f t="shared" si="6"/>
        <v>0</v>
      </c>
      <c r="R33" s="30"/>
    </row>
    <row r="34" spans="1:18" s="3" customFormat="1" ht="30.75" customHeight="1">
      <c r="A34" s="132"/>
      <c r="B34" s="15" t="s">
        <v>105</v>
      </c>
      <c r="C34" s="9">
        <v>60</v>
      </c>
      <c r="D34" s="9">
        <v>59</v>
      </c>
      <c r="E34" s="9">
        <v>60</v>
      </c>
      <c r="F34" s="9">
        <v>57</v>
      </c>
      <c r="G34" s="9">
        <v>55</v>
      </c>
      <c r="H34" s="9">
        <v>40</v>
      </c>
      <c r="I34" s="9">
        <v>30</v>
      </c>
      <c r="J34" s="9">
        <v>35</v>
      </c>
      <c r="K34" s="21">
        <v>50</v>
      </c>
      <c r="L34" s="21">
        <v>50</v>
      </c>
      <c r="M34" s="21">
        <v>54</v>
      </c>
      <c r="N34" s="21">
        <v>50</v>
      </c>
      <c r="O34" s="22">
        <f>SUM(C34:N34)</f>
        <v>600</v>
      </c>
      <c r="P34" s="30"/>
      <c r="Q34" s="32"/>
      <c r="R34" s="30"/>
    </row>
    <row r="35" spans="1:18" s="3" customFormat="1" ht="33" customHeight="1">
      <c r="A35" s="133"/>
      <c r="B35" s="15" t="s">
        <v>106</v>
      </c>
      <c r="C35" s="14">
        <v>90</v>
      </c>
      <c r="D35" s="14">
        <v>80</v>
      </c>
      <c r="E35" s="14">
        <v>85</v>
      </c>
      <c r="F35" s="14">
        <v>85</v>
      </c>
      <c r="G35" s="14">
        <v>77</v>
      </c>
      <c r="H35" s="14">
        <v>60</v>
      </c>
      <c r="I35" s="14">
        <v>55</v>
      </c>
      <c r="J35" s="14">
        <v>50</v>
      </c>
      <c r="K35" s="6">
        <v>70</v>
      </c>
      <c r="L35" s="6">
        <v>83</v>
      </c>
      <c r="M35" s="6">
        <v>85</v>
      </c>
      <c r="N35" s="6">
        <v>80</v>
      </c>
      <c r="O35" s="22">
        <f>SUM(C35:N35)</f>
        <v>900</v>
      </c>
      <c r="P35" s="30"/>
      <c r="Q35" s="32"/>
      <c r="R35" s="30"/>
    </row>
    <row r="36" spans="1:18" s="3" customFormat="1" ht="23.25" customHeight="1">
      <c r="A36" s="131" t="s">
        <v>38</v>
      </c>
      <c r="B36" s="4" t="s">
        <v>104</v>
      </c>
      <c r="C36" s="6">
        <f>C37+C38</f>
        <v>258</v>
      </c>
      <c r="D36" s="6">
        <f aca="true" t="shared" si="7" ref="D36:O36">D37+D38</f>
        <v>265</v>
      </c>
      <c r="E36" s="6">
        <f t="shared" si="7"/>
        <v>257</v>
      </c>
      <c r="F36" s="6">
        <f t="shared" si="7"/>
        <v>258</v>
      </c>
      <c r="G36" s="6">
        <f t="shared" si="7"/>
        <v>245</v>
      </c>
      <c r="H36" s="6">
        <f t="shared" si="7"/>
        <v>209</v>
      </c>
      <c r="I36" s="6">
        <f t="shared" si="7"/>
        <v>170</v>
      </c>
      <c r="J36" s="6">
        <f t="shared" si="7"/>
        <v>150</v>
      </c>
      <c r="K36" s="6">
        <f t="shared" si="7"/>
        <v>250</v>
      </c>
      <c r="L36" s="6">
        <f t="shared" si="7"/>
        <v>262</v>
      </c>
      <c r="M36" s="6">
        <f t="shared" si="7"/>
        <v>268</v>
      </c>
      <c r="N36" s="6">
        <f t="shared" si="7"/>
        <v>258</v>
      </c>
      <c r="O36" s="17">
        <f t="shared" si="7"/>
        <v>2850</v>
      </c>
      <c r="P36" s="30"/>
      <c r="Q36" s="32">
        <v>3500</v>
      </c>
      <c r="R36" s="30"/>
    </row>
    <row r="37" spans="1:18" s="3" customFormat="1" ht="32.25" customHeight="1">
      <c r="A37" s="132"/>
      <c r="B37" s="15" t="s">
        <v>105</v>
      </c>
      <c r="C37" s="9">
        <v>90</v>
      </c>
      <c r="D37" s="9">
        <v>100</v>
      </c>
      <c r="E37" s="9">
        <v>95</v>
      </c>
      <c r="F37" s="9">
        <v>93</v>
      </c>
      <c r="G37" s="9">
        <v>90</v>
      </c>
      <c r="H37" s="9">
        <v>79</v>
      </c>
      <c r="I37" s="9">
        <v>50</v>
      </c>
      <c r="J37" s="9">
        <v>50</v>
      </c>
      <c r="K37" s="9">
        <v>75</v>
      </c>
      <c r="L37" s="9">
        <v>90</v>
      </c>
      <c r="M37" s="9">
        <v>98</v>
      </c>
      <c r="N37" s="9">
        <v>90</v>
      </c>
      <c r="O37" s="22">
        <f>SUM(C37:N37)</f>
        <v>1000</v>
      </c>
      <c r="P37" s="30"/>
      <c r="Q37" s="32"/>
      <c r="R37" s="30"/>
    </row>
    <row r="38" spans="1:18" s="3" customFormat="1" ht="33.75" customHeight="1">
      <c r="A38" s="133"/>
      <c r="B38" s="15" t="s">
        <v>106</v>
      </c>
      <c r="C38" s="121">
        <v>168</v>
      </c>
      <c r="D38" s="121">
        <v>165</v>
      </c>
      <c r="E38" s="121">
        <v>162</v>
      </c>
      <c r="F38" s="121">
        <v>165</v>
      </c>
      <c r="G38" s="121">
        <v>155</v>
      </c>
      <c r="H38" s="121">
        <v>130</v>
      </c>
      <c r="I38" s="9">
        <v>120</v>
      </c>
      <c r="J38" s="31">
        <v>100</v>
      </c>
      <c r="K38" s="31">
        <v>175</v>
      </c>
      <c r="L38" s="31">
        <v>172</v>
      </c>
      <c r="M38" s="31">
        <v>170</v>
      </c>
      <c r="N38" s="31">
        <v>168</v>
      </c>
      <c r="O38" s="22">
        <f>SUM(C38:N38)</f>
        <v>1850</v>
      </c>
      <c r="P38" s="30"/>
      <c r="Q38" s="32"/>
      <c r="R38" s="30"/>
    </row>
    <row r="39" spans="1:18" s="3" customFormat="1" ht="24" customHeight="1">
      <c r="A39" s="137" t="s">
        <v>39</v>
      </c>
      <c r="B39" s="4" t="s">
        <v>104</v>
      </c>
      <c r="C39" s="6">
        <f>C40+C41</f>
        <v>420</v>
      </c>
      <c r="D39" s="6">
        <f aca="true" t="shared" si="8" ref="D39:O39">D40+D41</f>
        <v>390</v>
      </c>
      <c r="E39" s="6">
        <f t="shared" si="8"/>
        <v>380</v>
      </c>
      <c r="F39" s="6">
        <f t="shared" si="8"/>
        <v>482</v>
      </c>
      <c r="G39" s="6">
        <f t="shared" si="8"/>
        <v>350</v>
      </c>
      <c r="H39" s="6">
        <f t="shared" si="8"/>
        <v>290</v>
      </c>
      <c r="I39" s="6">
        <f t="shared" si="8"/>
        <v>215</v>
      </c>
      <c r="J39" s="6">
        <f t="shared" si="8"/>
        <v>206</v>
      </c>
      <c r="K39" s="6">
        <f t="shared" si="8"/>
        <v>275</v>
      </c>
      <c r="L39" s="6">
        <f t="shared" si="8"/>
        <v>446</v>
      </c>
      <c r="M39" s="6">
        <f t="shared" si="8"/>
        <v>418</v>
      </c>
      <c r="N39" s="6">
        <f t="shared" si="8"/>
        <v>408</v>
      </c>
      <c r="O39" s="17">
        <f t="shared" si="8"/>
        <v>4280</v>
      </c>
      <c r="P39" s="30"/>
      <c r="Q39" s="32">
        <v>4700</v>
      </c>
      <c r="R39" s="30"/>
    </row>
    <row r="40" spans="1:18" s="3" customFormat="1" ht="35.25" customHeight="1">
      <c r="A40" s="137"/>
      <c r="B40" s="4" t="s">
        <v>105</v>
      </c>
      <c r="C40" s="9">
        <v>220</v>
      </c>
      <c r="D40" s="9">
        <v>200</v>
      </c>
      <c r="E40" s="9">
        <v>200</v>
      </c>
      <c r="F40" s="9">
        <v>217</v>
      </c>
      <c r="G40" s="9">
        <v>180</v>
      </c>
      <c r="H40" s="9">
        <v>100</v>
      </c>
      <c r="I40" s="9">
        <v>75</v>
      </c>
      <c r="J40" s="9">
        <v>80</v>
      </c>
      <c r="K40" s="21">
        <v>95</v>
      </c>
      <c r="L40" s="6">
        <v>205</v>
      </c>
      <c r="M40" s="6">
        <v>210</v>
      </c>
      <c r="N40" s="6">
        <v>210</v>
      </c>
      <c r="O40" s="22">
        <f>SUM(C40:N40)</f>
        <v>1992</v>
      </c>
      <c r="P40" s="30"/>
      <c r="Q40" s="32"/>
      <c r="R40" s="30"/>
    </row>
    <row r="41" spans="1:18" s="3" customFormat="1" ht="32.25" customHeight="1">
      <c r="A41" s="137"/>
      <c r="B41" s="4" t="s">
        <v>106</v>
      </c>
      <c r="C41" s="14">
        <v>200</v>
      </c>
      <c r="D41" s="14">
        <v>190</v>
      </c>
      <c r="E41" s="14">
        <v>180</v>
      </c>
      <c r="F41" s="14">
        <v>265</v>
      </c>
      <c r="G41" s="14">
        <v>170</v>
      </c>
      <c r="H41" s="14">
        <v>190</v>
      </c>
      <c r="I41" s="14">
        <v>140</v>
      </c>
      <c r="J41" s="14">
        <v>126</v>
      </c>
      <c r="K41" s="6">
        <v>180</v>
      </c>
      <c r="L41" s="6">
        <v>241</v>
      </c>
      <c r="M41" s="6">
        <v>208</v>
      </c>
      <c r="N41" s="6">
        <v>198</v>
      </c>
      <c r="O41" s="22">
        <f>SUM(C41:N41)</f>
        <v>2288</v>
      </c>
      <c r="P41" s="30"/>
      <c r="Q41" s="32"/>
      <c r="R41" s="30"/>
    </row>
    <row r="42" spans="1:18" s="3" customFormat="1" ht="21" customHeight="1">
      <c r="A42" s="28" t="s">
        <v>161</v>
      </c>
      <c r="B42" s="29"/>
      <c r="C42" s="29" t="s">
        <v>0</v>
      </c>
      <c r="D42" s="29" t="s">
        <v>1</v>
      </c>
      <c r="E42" s="29" t="s">
        <v>2</v>
      </c>
      <c r="F42" s="29" t="s">
        <v>3</v>
      </c>
      <c r="G42" s="51" t="s">
        <v>4</v>
      </c>
      <c r="H42" s="51" t="s">
        <v>22</v>
      </c>
      <c r="I42" s="51" t="s">
        <v>5</v>
      </c>
      <c r="J42" s="51" t="s">
        <v>6</v>
      </c>
      <c r="K42" s="51" t="s">
        <v>7</v>
      </c>
      <c r="L42" s="51" t="s">
        <v>8</v>
      </c>
      <c r="M42" s="51" t="s">
        <v>9</v>
      </c>
      <c r="N42" s="51" t="s">
        <v>10</v>
      </c>
      <c r="O42" s="51" t="s">
        <v>20</v>
      </c>
      <c r="P42" s="30"/>
      <c r="Q42" s="32"/>
      <c r="R42" s="30"/>
    </row>
    <row r="43" spans="1:18" s="3" customFormat="1" ht="23.25" customHeight="1">
      <c r="A43" s="131" t="s">
        <v>40</v>
      </c>
      <c r="B43" s="4" t="s">
        <v>104</v>
      </c>
      <c r="C43" s="6">
        <f>C44+C45</f>
        <v>264</v>
      </c>
      <c r="D43" s="6">
        <f aca="true" t="shared" si="9" ref="D43:Q43">D44+D45</f>
        <v>246</v>
      </c>
      <c r="E43" s="6">
        <f t="shared" si="9"/>
        <v>236</v>
      </c>
      <c r="F43" s="6">
        <f t="shared" si="9"/>
        <v>265</v>
      </c>
      <c r="G43" s="6">
        <f t="shared" si="9"/>
        <v>234</v>
      </c>
      <c r="H43" s="6">
        <f t="shared" si="9"/>
        <v>171</v>
      </c>
      <c r="I43" s="6">
        <f t="shared" si="9"/>
        <v>113</v>
      </c>
      <c r="J43" s="6">
        <f t="shared" si="9"/>
        <v>115</v>
      </c>
      <c r="K43" s="6">
        <f t="shared" si="9"/>
        <v>235</v>
      </c>
      <c r="L43" s="6">
        <f t="shared" si="9"/>
        <v>240</v>
      </c>
      <c r="M43" s="6">
        <f t="shared" si="9"/>
        <v>242</v>
      </c>
      <c r="N43" s="6">
        <f t="shared" si="9"/>
        <v>238</v>
      </c>
      <c r="O43" s="17">
        <f t="shared" si="9"/>
        <v>2599</v>
      </c>
      <c r="P43" s="6">
        <f t="shared" si="9"/>
        <v>0</v>
      </c>
      <c r="Q43" s="6">
        <f t="shared" si="9"/>
        <v>0</v>
      </c>
      <c r="R43" s="32"/>
    </row>
    <row r="44" spans="1:18" s="3" customFormat="1" ht="33" customHeight="1">
      <c r="A44" s="132"/>
      <c r="B44" s="15" t="s">
        <v>105</v>
      </c>
      <c r="C44" s="9">
        <v>59</v>
      </c>
      <c r="D44" s="9">
        <v>60</v>
      </c>
      <c r="E44" s="9">
        <v>56</v>
      </c>
      <c r="F44" s="9">
        <v>62</v>
      </c>
      <c r="G44" s="9">
        <v>61</v>
      </c>
      <c r="H44" s="9">
        <v>53</v>
      </c>
      <c r="I44" s="9">
        <v>25</v>
      </c>
      <c r="J44" s="9">
        <v>25</v>
      </c>
      <c r="K44" s="21">
        <v>53</v>
      </c>
      <c r="L44" s="21">
        <v>45</v>
      </c>
      <c r="M44" s="21">
        <v>51</v>
      </c>
      <c r="N44" s="21">
        <v>49</v>
      </c>
      <c r="O44" s="22">
        <f>SUM(C44:N44)</f>
        <v>599</v>
      </c>
      <c r="P44" s="30"/>
      <c r="Q44" s="32"/>
      <c r="R44" s="32"/>
    </row>
    <row r="45" spans="1:18" s="3" customFormat="1" ht="33.75" customHeight="1">
      <c r="A45" s="133"/>
      <c r="B45" s="15" t="s">
        <v>106</v>
      </c>
      <c r="C45" s="14">
        <v>205</v>
      </c>
      <c r="D45" s="14">
        <v>186</v>
      </c>
      <c r="E45" s="14">
        <v>180</v>
      </c>
      <c r="F45" s="14">
        <v>203</v>
      </c>
      <c r="G45" s="14">
        <v>173</v>
      </c>
      <c r="H45" s="14">
        <v>118</v>
      </c>
      <c r="I45" s="14">
        <v>88</v>
      </c>
      <c r="J45" s="14">
        <v>90</v>
      </c>
      <c r="K45" s="6">
        <v>182</v>
      </c>
      <c r="L45" s="6">
        <v>195</v>
      </c>
      <c r="M45" s="6">
        <v>191</v>
      </c>
      <c r="N45" s="6">
        <v>189</v>
      </c>
      <c r="O45" s="22">
        <f>SUM(C45:N45)</f>
        <v>2000</v>
      </c>
      <c r="P45" s="30"/>
      <c r="Q45" s="32"/>
      <c r="R45" s="27"/>
    </row>
    <row r="46" spans="1:18" s="3" customFormat="1" ht="22.5" customHeight="1">
      <c r="A46" s="131" t="s">
        <v>41</v>
      </c>
      <c r="B46" s="4" t="s">
        <v>104</v>
      </c>
      <c r="C46" s="6">
        <f>C47+C48</f>
        <v>255</v>
      </c>
      <c r="D46" s="6">
        <f aca="true" t="shared" si="10" ref="D46:O46">D47+D48</f>
        <v>242</v>
      </c>
      <c r="E46" s="6">
        <f t="shared" si="10"/>
        <v>238</v>
      </c>
      <c r="F46" s="6">
        <f t="shared" si="10"/>
        <v>245</v>
      </c>
      <c r="G46" s="6">
        <f t="shared" si="10"/>
        <v>233</v>
      </c>
      <c r="H46" s="6">
        <f t="shared" si="10"/>
        <v>140</v>
      </c>
      <c r="I46" s="6">
        <f t="shared" si="10"/>
        <v>120</v>
      </c>
      <c r="J46" s="6">
        <f t="shared" si="10"/>
        <v>115</v>
      </c>
      <c r="K46" s="6">
        <f t="shared" si="10"/>
        <v>180</v>
      </c>
      <c r="L46" s="6">
        <f t="shared" si="10"/>
        <v>223</v>
      </c>
      <c r="M46" s="6">
        <f t="shared" si="10"/>
        <v>226</v>
      </c>
      <c r="N46" s="6">
        <f t="shared" si="10"/>
        <v>215</v>
      </c>
      <c r="O46" s="17">
        <f t="shared" si="10"/>
        <v>2432</v>
      </c>
      <c r="P46" s="30"/>
      <c r="Q46" s="32">
        <v>3300</v>
      </c>
      <c r="R46" s="30"/>
    </row>
    <row r="47" spans="1:18" s="3" customFormat="1" ht="33" customHeight="1">
      <c r="A47" s="132"/>
      <c r="B47" s="15" t="s">
        <v>105</v>
      </c>
      <c r="C47" s="9">
        <v>125</v>
      </c>
      <c r="D47" s="9">
        <v>117</v>
      </c>
      <c r="E47" s="9">
        <v>110</v>
      </c>
      <c r="F47" s="9">
        <v>115</v>
      </c>
      <c r="G47" s="9">
        <v>103</v>
      </c>
      <c r="H47" s="9">
        <v>60</v>
      </c>
      <c r="I47" s="9">
        <v>40</v>
      </c>
      <c r="J47" s="9">
        <v>45</v>
      </c>
      <c r="K47" s="21">
        <v>70</v>
      </c>
      <c r="L47" s="21">
        <v>116</v>
      </c>
      <c r="M47" s="21">
        <v>116</v>
      </c>
      <c r="N47" s="21">
        <v>115</v>
      </c>
      <c r="O47" s="24">
        <f>SUM(C47:N47)</f>
        <v>1132</v>
      </c>
      <c r="P47" s="34">
        <v>122</v>
      </c>
      <c r="Q47" s="16">
        <f>SUM(E47:P47)</f>
        <v>2144</v>
      </c>
      <c r="R47" s="30"/>
    </row>
    <row r="48" spans="1:18" s="3" customFormat="1" ht="33.75" customHeight="1">
      <c r="A48" s="133"/>
      <c r="B48" s="15" t="s">
        <v>106</v>
      </c>
      <c r="C48" s="14">
        <v>130</v>
      </c>
      <c r="D48" s="14">
        <v>125</v>
      </c>
      <c r="E48" s="14">
        <v>128</v>
      </c>
      <c r="F48" s="14">
        <v>130</v>
      </c>
      <c r="G48" s="14">
        <v>130</v>
      </c>
      <c r="H48" s="14">
        <v>80</v>
      </c>
      <c r="I48" s="14">
        <v>80</v>
      </c>
      <c r="J48" s="14">
        <v>70</v>
      </c>
      <c r="K48" s="6">
        <v>110</v>
      </c>
      <c r="L48" s="6">
        <v>107</v>
      </c>
      <c r="M48" s="6">
        <v>110</v>
      </c>
      <c r="N48" s="6">
        <v>100</v>
      </c>
      <c r="O48" s="24">
        <f>SUM(C48:N48)</f>
        <v>1300</v>
      </c>
      <c r="P48" s="6">
        <f>P46-P47</f>
        <v>-122</v>
      </c>
      <c r="Q48" s="6">
        <f>Q46-Q47</f>
        <v>1156</v>
      </c>
      <c r="R48" s="30"/>
    </row>
    <row r="49" spans="1:18" s="3" customFormat="1" ht="12" customHeight="1">
      <c r="A49" s="25" t="s">
        <v>42</v>
      </c>
      <c r="B49" s="4" t="s">
        <v>114</v>
      </c>
      <c r="C49" s="9">
        <v>355</v>
      </c>
      <c r="D49" s="9">
        <v>340</v>
      </c>
      <c r="E49" s="9">
        <v>340</v>
      </c>
      <c r="F49" s="9">
        <v>345</v>
      </c>
      <c r="G49" s="9">
        <v>330</v>
      </c>
      <c r="H49" s="9">
        <v>225</v>
      </c>
      <c r="I49" s="9">
        <v>210</v>
      </c>
      <c r="J49" s="9">
        <v>200</v>
      </c>
      <c r="K49" s="21">
        <v>310</v>
      </c>
      <c r="L49" s="21">
        <v>345</v>
      </c>
      <c r="M49" s="21">
        <v>350</v>
      </c>
      <c r="N49" s="21">
        <v>350</v>
      </c>
      <c r="O49" s="24">
        <f>SUM(C49:N49)</f>
        <v>3700</v>
      </c>
      <c r="P49" s="30"/>
      <c r="Q49" s="32">
        <v>4000</v>
      </c>
      <c r="R49" s="30"/>
    </row>
    <row r="50" spans="1:18" s="3" customFormat="1" ht="13.5" customHeight="1">
      <c r="A50" s="25" t="s">
        <v>43</v>
      </c>
      <c r="B50" s="4" t="s">
        <v>114</v>
      </c>
      <c r="C50" s="9">
        <v>270</v>
      </c>
      <c r="D50" s="9">
        <v>265</v>
      </c>
      <c r="E50" s="9">
        <v>260</v>
      </c>
      <c r="F50" s="9">
        <v>265</v>
      </c>
      <c r="G50" s="9">
        <v>240</v>
      </c>
      <c r="H50" s="9">
        <v>160</v>
      </c>
      <c r="I50" s="9">
        <v>130</v>
      </c>
      <c r="J50" s="9">
        <v>140</v>
      </c>
      <c r="K50" s="21">
        <v>240</v>
      </c>
      <c r="L50" s="21">
        <v>255</v>
      </c>
      <c r="M50" s="21">
        <v>265</v>
      </c>
      <c r="N50" s="21">
        <v>260</v>
      </c>
      <c r="O50" s="24">
        <f aca="true" t="shared" si="11" ref="O50:O69">SUM(C50:N50)</f>
        <v>2750</v>
      </c>
      <c r="P50" s="30"/>
      <c r="Q50" s="32">
        <v>3478</v>
      </c>
      <c r="R50" s="30"/>
    </row>
    <row r="51" spans="1:18" s="3" customFormat="1" ht="14.25" customHeight="1">
      <c r="A51" s="25" t="s">
        <v>44</v>
      </c>
      <c r="B51" s="4" t="s">
        <v>114</v>
      </c>
      <c r="C51" s="121">
        <v>250</v>
      </c>
      <c r="D51" s="121">
        <v>240</v>
      </c>
      <c r="E51" s="121">
        <v>230</v>
      </c>
      <c r="F51" s="121">
        <v>238</v>
      </c>
      <c r="G51" s="121">
        <v>220</v>
      </c>
      <c r="H51" s="121">
        <v>200</v>
      </c>
      <c r="I51" s="9">
        <v>152</v>
      </c>
      <c r="J51" s="9">
        <v>155</v>
      </c>
      <c r="K51" s="21">
        <v>200</v>
      </c>
      <c r="L51" s="21">
        <v>205</v>
      </c>
      <c r="M51" s="21">
        <v>190</v>
      </c>
      <c r="N51" s="21">
        <v>220</v>
      </c>
      <c r="O51" s="24">
        <f t="shared" si="11"/>
        <v>2500</v>
      </c>
      <c r="P51" s="30"/>
      <c r="Q51" s="32">
        <v>3186</v>
      </c>
      <c r="R51" s="30"/>
    </row>
    <row r="52" spans="1:18" s="3" customFormat="1" ht="13.5" customHeight="1">
      <c r="A52" s="25" t="s">
        <v>45</v>
      </c>
      <c r="B52" s="4" t="s">
        <v>114</v>
      </c>
      <c r="C52" s="9">
        <v>342</v>
      </c>
      <c r="D52" s="9">
        <v>349</v>
      </c>
      <c r="E52" s="9">
        <v>348</v>
      </c>
      <c r="F52" s="9">
        <v>345</v>
      </c>
      <c r="G52" s="9">
        <v>332</v>
      </c>
      <c r="H52" s="9">
        <v>273</v>
      </c>
      <c r="I52" s="9">
        <v>200</v>
      </c>
      <c r="J52" s="9">
        <v>190</v>
      </c>
      <c r="K52" s="21">
        <v>339</v>
      </c>
      <c r="L52" s="21">
        <v>344</v>
      </c>
      <c r="M52" s="21">
        <v>367</v>
      </c>
      <c r="N52" s="21">
        <v>371</v>
      </c>
      <c r="O52" s="24">
        <f t="shared" si="11"/>
        <v>3800</v>
      </c>
      <c r="P52" s="30"/>
      <c r="Q52" s="32">
        <v>4100</v>
      </c>
      <c r="R52" s="30"/>
    </row>
    <row r="53" spans="1:18" s="3" customFormat="1" ht="15.75" customHeight="1">
      <c r="A53" s="25" t="s">
        <v>46</v>
      </c>
      <c r="B53" s="4" t="s">
        <v>114</v>
      </c>
      <c r="C53" s="9">
        <v>70</v>
      </c>
      <c r="D53" s="9">
        <v>60</v>
      </c>
      <c r="E53" s="9">
        <v>60</v>
      </c>
      <c r="F53" s="9">
        <v>70</v>
      </c>
      <c r="G53" s="9">
        <v>70</v>
      </c>
      <c r="H53" s="9">
        <v>70</v>
      </c>
      <c r="I53" s="9">
        <v>75</v>
      </c>
      <c r="J53" s="9">
        <v>70</v>
      </c>
      <c r="K53" s="21">
        <v>85</v>
      </c>
      <c r="L53" s="21">
        <v>80</v>
      </c>
      <c r="M53" s="21">
        <v>70</v>
      </c>
      <c r="N53" s="21">
        <v>70</v>
      </c>
      <c r="O53" s="24">
        <f t="shared" si="11"/>
        <v>850</v>
      </c>
      <c r="P53" s="30"/>
      <c r="Q53" s="32">
        <v>1100</v>
      </c>
      <c r="R53" s="30"/>
    </row>
    <row r="54" spans="1:18" s="3" customFormat="1" ht="14.25" customHeight="1">
      <c r="A54" s="25" t="s">
        <v>47</v>
      </c>
      <c r="B54" s="4" t="s">
        <v>114</v>
      </c>
      <c r="C54" s="121">
        <v>310</v>
      </c>
      <c r="D54" s="121">
        <v>305</v>
      </c>
      <c r="E54" s="121">
        <v>320</v>
      </c>
      <c r="F54" s="121">
        <v>340</v>
      </c>
      <c r="G54" s="121">
        <v>310</v>
      </c>
      <c r="H54" s="121">
        <v>300</v>
      </c>
      <c r="I54" s="9">
        <v>268</v>
      </c>
      <c r="J54" s="9">
        <v>170</v>
      </c>
      <c r="K54" s="21">
        <v>290</v>
      </c>
      <c r="L54" s="21">
        <v>300</v>
      </c>
      <c r="M54" s="21">
        <v>310</v>
      </c>
      <c r="N54" s="21">
        <v>305</v>
      </c>
      <c r="O54" s="24">
        <f t="shared" si="11"/>
        <v>3528</v>
      </c>
      <c r="P54" s="30"/>
      <c r="Q54" s="32">
        <v>4000</v>
      </c>
      <c r="R54" s="30"/>
    </row>
    <row r="55" spans="1:18" s="3" customFormat="1" ht="13.5" customHeight="1">
      <c r="A55" s="25" t="s">
        <v>48</v>
      </c>
      <c r="B55" s="4" t="s">
        <v>114</v>
      </c>
      <c r="C55" s="121">
        <v>350</v>
      </c>
      <c r="D55" s="121">
        <v>340</v>
      </c>
      <c r="E55" s="121">
        <v>310</v>
      </c>
      <c r="F55" s="121">
        <v>305</v>
      </c>
      <c r="G55" s="121">
        <v>290</v>
      </c>
      <c r="H55" s="121">
        <v>250</v>
      </c>
      <c r="I55" s="9">
        <v>200</v>
      </c>
      <c r="J55" s="9">
        <v>160</v>
      </c>
      <c r="K55" s="21">
        <v>335</v>
      </c>
      <c r="L55" s="21">
        <v>330</v>
      </c>
      <c r="M55" s="21">
        <v>320</v>
      </c>
      <c r="N55" s="21">
        <v>310</v>
      </c>
      <c r="O55" s="24">
        <f t="shared" si="11"/>
        <v>3500</v>
      </c>
      <c r="P55" s="30"/>
      <c r="Q55" s="32">
        <v>4400</v>
      </c>
      <c r="R55" s="30"/>
    </row>
    <row r="56" spans="1:18" s="3" customFormat="1" ht="24.75" customHeight="1">
      <c r="A56" s="25" t="s">
        <v>70</v>
      </c>
      <c r="B56" s="4" t="s">
        <v>114</v>
      </c>
      <c r="C56" s="122">
        <v>100</v>
      </c>
      <c r="D56" s="122">
        <v>100</v>
      </c>
      <c r="E56" s="122">
        <v>95</v>
      </c>
      <c r="F56" s="122">
        <v>97</v>
      </c>
      <c r="G56" s="122">
        <v>95</v>
      </c>
      <c r="H56" s="122">
        <v>88</v>
      </c>
      <c r="I56" s="9">
        <v>80</v>
      </c>
      <c r="J56" s="9">
        <v>75</v>
      </c>
      <c r="K56" s="21">
        <v>90</v>
      </c>
      <c r="L56" s="21">
        <v>95</v>
      </c>
      <c r="M56" s="21">
        <v>90</v>
      </c>
      <c r="N56" s="21">
        <v>95</v>
      </c>
      <c r="O56" s="24">
        <f t="shared" si="11"/>
        <v>1100</v>
      </c>
      <c r="P56" s="30"/>
      <c r="Q56" s="32">
        <v>1581</v>
      </c>
      <c r="R56" s="30"/>
    </row>
    <row r="57" spans="1:18" s="3" customFormat="1" ht="14.25" customHeight="1">
      <c r="A57" s="25" t="s">
        <v>49</v>
      </c>
      <c r="B57" s="4" t="s">
        <v>114</v>
      </c>
      <c r="C57" s="9">
        <v>280</v>
      </c>
      <c r="D57" s="9">
        <v>295</v>
      </c>
      <c r="E57" s="9">
        <v>300</v>
      </c>
      <c r="F57" s="9">
        <v>295</v>
      </c>
      <c r="G57" s="9">
        <v>290</v>
      </c>
      <c r="H57" s="9">
        <v>190</v>
      </c>
      <c r="I57" s="9">
        <v>155</v>
      </c>
      <c r="J57" s="9">
        <v>160</v>
      </c>
      <c r="K57" s="21">
        <v>270</v>
      </c>
      <c r="L57" s="21">
        <v>275</v>
      </c>
      <c r="M57" s="21">
        <v>270</v>
      </c>
      <c r="N57" s="21">
        <v>270</v>
      </c>
      <c r="O57" s="24">
        <f t="shared" si="11"/>
        <v>3050</v>
      </c>
      <c r="P57" s="30"/>
      <c r="Q57" s="32">
        <v>3100</v>
      </c>
      <c r="R57" s="30"/>
    </row>
    <row r="58" spans="1:18" s="3" customFormat="1" ht="14.25" customHeight="1">
      <c r="A58" s="25" t="s">
        <v>50</v>
      </c>
      <c r="B58" s="4" t="s">
        <v>114</v>
      </c>
      <c r="C58" s="9">
        <v>125</v>
      </c>
      <c r="D58" s="9">
        <v>130</v>
      </c>
      <c r="E58" s="9">
        <v>125</v>
      </c>
      <c r="F58" s="9">
        <v>120</v>
      </c>
      <c r="G58" s="9">
        <v>119</v>
      </c>
      <c r="H58" s="9">
        <v>107</v>
      </c>
      <c r="I58" s="9">
        <v>100</v>
      </c>
      <c r="J58" s="9">
        <v>100</v>
      </c>
      <c r="K58" s="21">
        <v>120</v>
      </c>
      <c r="L58" s="21">
        <v>118</v>
      </c>
      <c r="M58" s="21">
        <v>120</v>
      </c>
      <c r="N58" s="21">
        <v>116</v>
      </c>
      <c r="O58" s="24">
        <f t="shared" si="11"/>
        <v>1400</v>
      </c>
      <c r="P58" s="30"/>
      <c r="Q58" s="32">
        <v>1523</v>
      </c>
      <c r="R58" s="30"/>
    </row>
    <row r="59" spans="1:18" s="3" customFormat="1" ht="15" customHeight="1">
      <c r="A59" s="25" t="s">
        <v>51</v>
      </c>
      <c r="B59" s="4" t="s">
        <v>114</v>
      </c>
      <c r="C59" s="9">
        <v>207</v>
      </c>
      <c r="D59" s="9">
        <v>215</v>
      </c>
      <c r="E59" s="9">
        <v>216</v>
      </c>
      <c r="F59" s="9">
        <v>211</v>
      </c>
      <c r="G59" s="9">
        <v>210</v>
      </c>
      <c r="H59" s="9">
        <v>190</v>
      </c>
      <c r="I59" s="9">
        <v>137</v>
      </c>
      <c r="J59" s="9">
        <v>149</v>
      </c>
      <c r="K59" s="21">
        <v>198</v>
      </c>
      <c r="L59" s="21">
        <v>213</v>
      </c>
      <c r="M59" s="21">
        <v>220</v>
      </c>
      <c r="N59" s="21">
        <v>219</v>
      </c>
      <c r="O59" s="24">
        <f t="shared" si="11"/>
        <v>2385</v>
      </c>
      <c r="P59" s="30"/>
      <c r="Q59" s="32">
        <v>2287</v>
      </c>
      <c r="R59" s="30"/>
    </row>
    <row r="60" spans="1:18" s="3" customFormat="1" ht="12" customHeight="1">
      <c r="A60" s="25" t="s">
        <v>75</v>
      </c>
      <c r="B60" s="4" t="s">
        <v>114</v>
      </c>
      <c r="C60" s="101">
        <v>101.5</v>
      </c>
      <c r="D60" s="112">
        <v>104.477</v>
      </c>
      <c r="E60" s="112">
        <v>99.477</v>
      </c>
      <c r="F60" s="112">
        <v>98.407</v>
      </c>
      <c r="G60" s="112">
        <v>91.454</v>
      </c>
      <c r="H60" s="112">
        <v>76.477</v>
      </c>
      <c r="I60" s="112">
        <v>61.453</v>
      </c>
      <c r="J60" s="112">
        <v>81.453</v>
      </c>
      <c r="K60" s="112">
        <v>101.453</v>
      </c>
      <c r="L60" s="112">
        <v>96.453</v>
      </c>
      <c r="M60" s="112">
        <v>101.453</v>
      </c>
      <c r="N60" s="112">
        <v>103.453</v>
      </c>
      <c r="O60" s="35">
        <f t="shared" si="11"/>
        <v>1117.51</v>
      </c>
      <c r="P60" s="30"/>
      <c r="Q60" s="32">
        <v>1069</v>
      </c>
      <c r="R60" s="30"/>
    </row>
    <row r="61" spans="1:18" s="3" customFormat="1" ht="13.5" customHeight="1">
      <c r="A61" s="25" t="s">
        <v>76</v>
      </c>
      <c r="B61" s="4" t="s">
        <v>114</v>
      </c>
      <c r="C61" s="101">
        <v>1.5</v>
      </c>
      <c r="D61" s="112">
        <v>1.477</v>
      </c>
      <c r="E61" s="112">
        <v>1.477</v>
      </c>
      <c r="F61" s="112">
        <v>1.407</v>
      </c>
      <c r="G61" s="112">
        <v>1.454</v>
      </c>
      <c r="H61" s="112">
        <v>1.477</v>
      </c>
      <c r="I61" s="112">
        <v>1.453</v>
      </c>
      <c r="J61" s="112">
        <v>1.453</v>
      </c>
      <c r="K61" s="112">
        <v>1.453</v>
      </c>
      <c r="L61" s="112">
        <v>1.453</v>
      </c>
      <c r="M61" s="112">
        <v>1.453</v>
      </c>
      <c r="N61" s="112">
        <v>1.453</v>
      </c>
      <c r="O61" s="114">
        <f t="shared" si="11"/>
        <v>17.509999999999998</v>
      </c>
      <c r="P61" s="30"/>
      <c r="Q61" s="32"/>
      <c r="R61" s="30"/>
    </row>
    <row r="62" spans="1:18" s="3" customFormat="1" ht="13.5" customHeight="1">
      <c r="A62" s="25" t="s">
        <v>52</v>
      </c>
      <c r="B62" s="4" t="s">
        <v>114</v>
      </c>
      <c r="C62" s="9">
        <v>130</v>
      </c>
      <c r="D62" s="9">
        <v>132</v>
      </c>
      <c r="E62" s="9">
        <v>135</v>
      </c>
      <c r="F62" s="9">
        <v>133</v>
      </c>
      <c r="G62" s="9">
        <v>132</v>
      </c>
      <c r="H62" s="9">
        <v>108</v>
      </c>
      <c r="I62" s="9">
        <v>85</v>
      </c>
      <c r="J62" s="9">
        <v>95</v>
      </c>
      <c r="K62" s="21">
        <v>120</v>
      </c>
      <c r="L62" s="21">
        <v>135</v>
      </c>
      <c r="M62" s="21">
        <v>130</v>
      </c>
      <c r="N62" s="21">
        <v>130</v>
      </c>
      <c r="O62" s="24">
        <f t="shared" si="11"/>
        <v>1465</v>
      </c>
      <c r="P62" s="30"/>
      <c r="Q62" s="32">
        <v>1480</v>
      </c>
      <c r="R62" s="30"/>
    </row>
    <row r="63" spans="1:18" s="3" customFormat="1" ht="12" customHeight="1">
      <c r="A63" s="25" t="s">
        <v>53</v>
      </c>
      <c r="B63" s="4" t="s">
        <v>114</v>
      </c>
      <c r="C63" s="9">
        <v>240</v>
      </c>
      <c r="D63" s="9">
        <v>230</v>
      </c>
      <c r="E63" s="9">
        <v>225</v>
      </c>
      <c r="F63" s="9">
        <v>220</v>
      </c>
      <c r="G63" s="9">
        <v>205</v>
      </c>
      <c r="H63" s="9">
        <v>190</v>
      </c>
      <c r="I63" s="9">
        <v>160</v>
      </c>
      <c r="J63" s="9">
        <v>155</v>
      </c>
      <c r="K63" s="21">
        <v>225</v>
      </c>
      <c r="L63" s="21">
        <v>215</v>
      </c>
      <c r="M63" s="21">
        <v>220</v>
      </c>
      <c r="N63" s="21">
        <v>215</v>
      </c>
      <c r="O63" s="24">
        <f t="shared" si="11"/>
        <v>2500</v>
      </c>
      <c r="P63" s="30"/>
      <c r="Q63" s="32">
        <v>3276</v>
      </c>
      <c r="R63" s="30"/>
    </row>
    <row r="64" spans="1:18" s="3" customFormat="1" ht="30.75" customHeight="1">
      <c r="A64" s="25" t="s">
        <v>107</v>
      </c>
      <c r="B64" s="4" t="s">
        <v>114</v>
      </c>
      <c r="C64" s="14">
        <v>65</v>
      </c>
      <c r="D64" s="14">
        <v>60</v>
      </c>
      <c r="E64" s="14">
        <v>60</v>
      </c>
      <c r="F64" s="14">
        <v>58</v>
      </c>
      <c r="G64" s="14">
        <v>50</v>
      </c>
      <c r="H64" s="14">
        <v>45</v>
      </c>
      <c r="I64" s="14">
        <v>35</v>
      </c>
      <c r="J64" s="14">
        <v>40</v>
      </c>
      <c r="K64" s="6">
        <v>55</v>
      </c>
      <c r="L64" s="6">
        <v>65</v>
      </c>
      <c r="M64" s="6">
        <v>65</v>
      </c>
      <c r="N64" s="6">
        <v>60</v>
      </c>
      <c r="O64" s="24">
        <f t="shared" si="11"/>
        <v>658</v>
      </c>
      <c r="P64" s="30"/>
      <c r="Q64" s="32">
        <v>900</v>
      </c>
      <c r="R64" s="30"/>
    </row>
    <row r="65" spans="1:18" s="3" customFormat="1" ht="15" customHeight="1">
      <c r="A65" s="25" t="s">
        <v>54</v>
      </c>
      <c r="B65" s="4" t="s">
        <v>114</v>
      </c>
      <c r="C65" s="14">
        <v>350</v>
      </c>
      <c r="D65" s="14">
        <v>300</v>
      </c>
      <c r="E65" s="14">
        <v>310</v>
      </c>
      <c r="F65" s="14">
        <v>320</v>
      </c>
      <c r="G65" s="14">
        <v>300</v>
      </c>
      <c r="H65" s="14">
        <v>250</v>
      </c>
      <c r="I65" s="14">
        <v>220</v>
      </c>
      <c r="J65" s="14">
        <v>290</v>
      </c>
      <c r="K65" s="6">
        <v>310</v>
      </c>
      <c r="L65" s="6">
        <v>310</v>
      </c>
      <c r="M65" s="6">
        <v>300</v>
      </c>
      <c r="N65" s="6">
        <v>340</v>
      </c>
      <c r="O65" s="24">
        <f t="shared" si="11"/>
        <v>3600</v>
      </c>
      <c r="P65" s="30"/>
      <c r="Q65" s="32">
        <v>3500</v>
      </c>
      <c r="R65" s="30"/>
    </row>
    <row r="66" spans="1:18" s="3" customFormat="1" ht="15" customHeight="1">
      <c r="A66" s="25" t="s">
        <v>119</v>
      </c>
      <c r="B66" s="4" t="s">
        <v>114</v>
      </c>
      <c r="C66" s="14">
        <v>160</v>
      </c>
      <c r="D66" s="14">
        <v>150</v>
      </c>
      <c r="E66" s="14">
        <v>150</v>
      </c>
      <c r="F66" s="14">
        <v>145</v>
      </c>
      <c r="G66" s="14">
        <v>140</v>
      </c>
      <c r="H66" s="14">
        <v>130</v>
      </c>
      <c r="I66" s="14">
        <v>80</v>
      </c>
      <c r="J66" s="14">
        <v>90</v>
      </c>
      <c r="K66" s="14">
        <v>130</v>
      </c>
      <c r="L66" s="14">
        <v>140</v>
      </c>
      <c r="M66" s="14">
        <v>140</v>
      </c>
      <c r="N66" s="14">
        <v>140</v>
      </c>
      <c r="O66" s="24">
        <f t="shared" si="11"/>
        <v>1595</v>
      </c>
      <c r="P66" s="30"/>
      <c r="Q66" s="32"/>
      <c r="R66" s="30"/>
    </row>
    <row r="67" spans="1:18" s="3" customFormat="1" ht="19.5" customHeight="1">
      <c r="A67" s="25" t="s">
        <v>55</v>
      </c>
      <c r="B67" s="4" t="s">
        <v>114</v>
      </c>
      <c r="C67" s="14">
        <v>250</v>
      </c>
      <c r="D67" s="14">
        <v>265</v>
      </c>
      <c r="E67" s="14">
        <v>255</v>
      </c>
      <c r="F67" s="14">
        <v>255</v>
      </c>
      <c r="G67" s="14">
        <v>240</v>
      </c>
      <c r="H67" s="14">
        <v>165</v>
      </c>
      <c r="I67" s="14">
        <v>130</v>
      </c>
      <c r="J67" s="14">
        <v>140</v>
      </c>
      <c r="K67" s="6">
        <v>255</v>
      </c>
      <c r="L67" s="6">
        <v>250</v>
      </c>
      <c r="M67" s="6">
        <v>245</v>
      </c>
      <c r="N67" s="6">
        <v>250</v>
      </c>
      <c r="O67" s="36">
        <f t="shared" si="11"/>
        <v>2700</v>
      </c>
      <c r="P67" s="30"/>
      <c r="Q67" s="32">
        <v>3400</v>
      </c>
      <c r="R67" s="30"/>
    </row>
    <row r="68" spans="1:18" s="3" customFormat="1" ht="30" customHeight="1">
      <c r="A68" s="28" t="s">
        <v>161</v>
      </c>
      <c r="B68" s="29"/>
      <c r="C68" s="29" t="s">
        <v>0</v>
      </c>
      <c r="D68" s="29" t="s">
        <v>1</v>
      </c>
      <c r="E68" s="29" t="s">
        <v>2</v>
      </c>
      <c r="F68" s="29" t="s">
        <v>3</v>
      </c>
      <c r="G68" s="51" t="s">
        <v>4</v>
      </c>
      <c r="H68" s="51" t="s">
        <v>22</v>
      </c>
      <c r="I68" s="51" t="s">
        <v>5</v>
      </c>
      <c r="J68" s="51" t="s">
        <v>6</v>
      </c>
      <c r="K68" s="51" t="s">
        <v>7</v>
      </c>
      <c r="L68" s="51" t="s">
        <v>8</v>
      </c>
      <c r="M68" s="51" t="s">
        <v>9</v>
      </c>
      <c r="N68" s="51" t="s">
        <v>10</v>
      </c>
      <c r="O68" s="51" t="s">
        <v>20</v>
      </c>
      <c r="P68" s="30"/>
      <c r="Q68" s="32"/>
      <c r="R68" s="30"/>
    </row>
    <row r="69" spans="1:18" s="3" customFormat="1" ht="13.5" customHeight="1">
      <c r="A69" s="25" t="s">
        <v>56</v>
      </c>
      <c r="B69" s="4" t="s">
        <v>114</v>
      </c>
      <c r="C69" s="14">
        <v>395</v>
      </c>
      <c r="D69" s="14">
        <v>385</v>
      </c>
      <c r="E69" s="14">
        <v>395</v>
      </c>
      <c r="F69" s="14">
        <v>390</v>
      </c>
      <c r="G69" s="14">
        <v>380</v>
      </c>
      <c r="H69" s="14">
        <v>300</v>
      </c>
      <c r="I69" s="14">
        <v>200</v>
      </c>
      <c r="J69" s="14">
        <v>250</v>
      </c>
      <c r="K69" s="6">
        <v>380</v>
      </c>
      <c r="L69" s="6">
        <v>400</v>
      </c>
      <c r="M69" s="6">
        <v>405</v>
      </c>
      <c r="N69" s="6">
        <v>400</v>
      </c>
      <c r="O69" s="24">
        <f t="shared" si="11"/>
        <v>4280</v>
      </c>
      <c r="P69" s="30"/>
      <c r="Q69" s="32">
        <v>4965</v>
      </c>
      <c r="R69" s="30"/>
    </row>
    <row r="70" spans="1:18" s="3" customFormat="1" ht="48" customHeight="1">
      <c r="A70" s="134" t="s">
        <v>162</v>
      </c>
      <c r="B70" s="4" t="s">
        <v>121</v>
      </c>
      <c r="C70" s="11">
        <f aca="true" t="shared" si="12" ref="C70:N70">C9+C12+C15+C16+C17+C20+C21+C25+C26+C29+C30+C33+C36+C39+C43+C46+C49+C50+C51+C52+C53+C54+C55+C57+C58+C59+C60+C62+C63+C65+C66+C67+C69</f>
        <v>8939.5</v>
      </c>
      <c r="D70" s="11">
        <f t="shared" si="12"/>
        <v>8745.476999999999</v>
      </c>
      <c r="E70" s="11">
        <f t="shared" si="12"/>
        <v>8677.476999999999</v>
      </c>
      <c r="F70" s="11">
        <f t="shared" si="12"/>
        <v>8785.407</v>
      </c>
      <c r="G70" s="11">
        <f t="shared" si="12"/>
        <v>8192.454</v>
      </c>
      <c r="H70" s="11">
        <f t="shared" si="12"/>
        <v>6419.477</v>
      </c>
      <c r="I70" s="11">
        <f t="shared" si="12"/>
        <v>5175.453</v>
      </c>
      <c r="J70" s="11">
        <f t="shared" si="12"/>
        <v>5174.453</v>
      </c>
      <c r="K70" s="11">
        <f t="shared" si="12"/>
        <v>8004.453</v>
      </c>
      <c r="L70" s="11">
        <f t="shared" si="12"/>
        <v>8599.453000000001</v>
      </c>
      <c r="M70" s="11">
        <f t="shared" si="12"/>
        <v>8656.453000000001</v>
      </c>
      <c r="N70" s="11">
        <f t="shared" si="12"/>
        <v>8579.453000000001</v>
      </c>
      <c r="O70" s="11">
        <f>SUM(C70:N70)</f>
        <v>93949.51000000001</v>
      </c>
      <c r="P70" s="30"/>
      <c r="Q70" s="32">
        <v>108825</v>
      </c>
      <c r="R70" s="26"/>
    </row>
    <row r="71" spans="1:17" s="30" customFormat="1" ht="15.75" customHeight="1">
      <c r="A71" s="135"/>
      <c r="B71" s="37" t="s">
        <v>84</v>
      </c>
      <c r="C71" s="115">
        <f aca="true" t="shared" si="13" ref="C71:Q71">C61</f>
        <v>1.5</v>
      </c>
      <c r="D71" s="115">
        <f t="shared" si="13"/>
        <v>1.477</v>
      </c>
      <c r="E71" s="115">
        <f t="shared" si="13"/>
        <v>1.477</v>
      </c>
      <c r="F71" s="115">
        <f t="shared" si="13"/>
        <v>1.407</v>
      </c>
      <c r="G71" s="115">
        <f t="shared" si="13"/>
        <v>1.454</v>
      </c>
      <c r="H71" s="115">
        <f t="shared" si="13"/>
        <v>1.477</v>
      </c>
      <c r="I71" s="115">
        <f t="shared" si="13"/>
        <v>1.453</v>
      </c>
      <c r="J71" s="115">
        <f t="shared" si="13"/>
        <v>1.453</v>
      </c>
      <c r="K71" s="115">
        <f t="shared" si="13"/>
        <v>1.453</v>
      </c>
      <c r="L71" s="115">
        <f t="shared" si="13"/>
        <v>1.453</v>
      </c>
      <c r="M71" s="115">
        <f t="shared" si="13"/>
        <v>1.453</v>
      </c>
      <c r="N71" s="115">
        <f t="shared" si="13"/>
        <v>1.453</v>
      </c>
      <c r="O71" s="115">
        <f t="shared" si="13"/>
        <v>17.509999999999998</v>
      </c>
      <c r="P71" s="38">
        <f t="shared" si="13"/>
        <v>0</v>
      </c>
      <c r="Q71" s="38">
        <f t="shared" si="13"/>
        <v>0</v>
      </c>
    </row>
    <row r="72" spans="1:18" s="30" customFormat="1" ht="30.75" customHeight="1">
      <c r="A72" s="135"/>
      <c r="B72" s="15" t="s">
        <v>105</v>
      </c>
      <c r="C72" s="10">
        <f aca="true" t="shared" si="14" ref="C72:Q72">C10+C13+C18+C22+C27+C31+C34+C37+C40+C44+C47</f>
        <v>1451</v>
      </c>
      <c r="D72" s="10">
        <f t="shared" si="14"/>
        <v>1417</v>
      </c>
      <c r="E72" s="10">
        <f t="shared" si="14"/>
        <v>1392</v>
      </c>
      <c r="F72" s="10">
        <f t="shared" si="14"/>
        <v>1379</v>
      </c>
      <c r="G72" s="10">
        <f t="shared" si="14"/>
        <v>1224</v>
      </c>
      <c r="H72" s="10">
        <f t="shared" si="14"/>
        <v>828</v>
      </c>
      <c r="I72" s="10">
        <f t="shared" si="14"/>
        <v>608</v>
      </c>
      <c r="J72" s="10">
        <f t="shared" si="14"/>
        <v>640</v>
      </c>
      <c r="K72" s="10">
        <f t="shared" si="14"/>
        <v>1045</v>
      </c>
      <c r="L72" s="10">
        <f t="shared" si="14"/>
        <v>1345</v>
      </c>
      <c r="M72" s="10">
        <f t="shared" si="14"/>
        <v>1382</v>
      </c>
      <c r="N72" s="10">
        <f t="shared" si="14"/>
        <v>1352</v>
      </c>
      <c r="O72" s="10">
        <f t="shared" si="14"/>
        <v>14063</v>
      </c>
      <c r="P72" s="10">
        <f t="shared" si="14"/>
        <v>122</v>
      </c>
      <c r="Q72" s="10">
        <f t="shared" si="14"/>
        <v>2144</v>
      </c>
      <c r="R72" s="39"/>
    </row>
    <row r="73" spans="1:17" ht="44.25" customHeight="1">
      <c r="A73" s="135"/>
      <c r="B73" s="15" t="s">
        <v>122</v>
      </c>
      <c r="C73" s="40">
        <f aca="true" t="shared" si="15" ref="C73:N73">C11+C14+C15+C16+C19+C20+C23+C25+C28+C29+C32+C35+C38+C41+C45+C48+C49+C50+C51+C52+C53+C54+C55+C56+C57+C58+C59+C60+C62+C63+C64+C65+C66+C67+C69</f>
        <v>7653.5</v>
      </c>
      <c r="D73" s="40">
        <f t="shared" si="15"/>
        <v>7488.477</v>
      </c>
      <c r="E73" s="40">
        <f t="shared" si="15"/>
        <v>7440.477</v>
      </c>
      <c r="F73" s="40">
        <f t="shared" si="15"/>
        <v>7561.407</v>
      </c>
      <c r="G73" s="40">
        <f t="shared" si="15"/>
        <v>7113.454</v>
      </c>
      <c r="H73" s="40">
        <f t="shared" si="15"/>
        <v>5724.477</v>
      </c>
      <c r="I73" s="40">
        <f t="shared" si="15"/>
        <v>4682.4529999999995</v>
      </c>
      <c r="J73" s="40">
        <f t="shared" si="15"/>
        <v>4649.4529999999995</v>
      </c>
      <c r="K73" s="40">
        <f t="shared" si="15"/>
        <v>7104.453</v>
      </c>
      <c r="L73" s="40">
        <f t="shared" si="15"/>
        <v>7414.453</v>
      </c>
      <c r="M73" s="40">
        <f t="shared" si="15"/>
        <v>7429.453</v>
      </c>
      <c r="N73" s="40">
        <f t="shared" si="15"/>
        <v>7382.453</v>
      </c>
      <c r="O73" s="40">
        <f>SUM(C73:N73)</f>
        <v>81644.50999999998</v>
      </c>
      <c r="Q73" s="27">
        <v>108813</v>
      </c>
    </row>
    <row r="74" spans="1:15" ht="19.5" customHeight="1">
      <c r="A74" s="136"/>
      <c r="B74" s="37" t="s">
        <v>84</v>
      </c>
      <c r="C74" s="115">
        <v>1.5</v>
      </c>
      <c r="D74" s="115">
        <v>1.477</v>
      </c>
      <c r="E74" s="115">
        <v>1.477</v>
      </c>
      <c r="F74" s="115">
        <v>1.407</v>
      </c>
      <c r="G74" s="115">
        <v>1.454</v>
      </c>
      <c r="H74" s="115">
        <v>1.477</v>
      </c>
      <c r="I74" s="115">
        <v>1.453</v>
      </c>
      <c r="J74" s="115">
        <v>1.453</v>
      </c>
      <c r="K74" s="115">
        <v>1.453</v>
      </c>
      <c r="L74" s="115">
        <v>1.453</v>
      </c>
      <c r="M74" s="115">
        <v>1.453</v>
      </c>
      <c r="N74" s="115">
        <v>1.453</v>
      </c>
      <c r="O74" s="116">
        <f>SUM(C74:N74)</f>
        <v>17.509999999999998</v>
      </c>
    </row>
    <row r="75" spans="1:18" s="30" customFormat="1" ht="47.25" customHeight="1">
      <c r="A75" s="134" t="s">
        <v>163</v>
      </c>
      <c r="B75" s="4" t="s">
        <v>150</v>
      </c>
      <c r="C75" s="10">
        <f>C70-C71</f>
        <v>8938</v>
      </c>
      <c r="D75" s="10">
        <f aca="true" t="shared" si="16" ref="D75:Q75">D70-D71</f>
        <v>8743.999999999998</v>
      </c>
      <c r="E75" s="10">
        <f t="shared" si="16"/>
        <v>8675.999999999998</v>
      </c>
      <c r="F75" s="10">
        <f t="shared" si="16"/>
        <v>8784</v>
      </c>
      <c r="G75" s="10">
        <f t="shared" si="16"/>
        <v>8191</v>
      </c>
      <c r="H75" s="10">
        <f t="shared" si="16"/>
        <v>6418</v>
      </c>
      <c r="I75" s="10">
        <f t="shared" si="16"/>
        <v>5174</v>
      </c>
      <c r="J75" s="10">
        <f t="shared" si="16"/>
        <v>5173</v>
      </c>
      <c r="K75" s="10">
        <f t="shared" si="16"/>
        <v>8003</v>
      </c>
      <c r="L75" s="10">
        <f t="shared" si="16"/>
        <v>8598.000000000002</v>
      </c>
      <c r="M75" s="10">
        <f t="shared" si="16"/>
        <v>8655.000000000002</v>
      </c>
      <c r="N75" s="10">
        <f t="shared" si="16"/>
        <v>8578.000000000002</v>
      </c>
      <c r="O75" s="10">
        <f t="shared" si="16"/>
        <v>93932.00000000001</v>
      </c>
      <c r="P75" s="10">
        <f t="shared" si="16"/>
        <v>0</v>
      </c>
      <c r="Q75" s="10">
        <f t="shared" si="16"/>
        <v>108825</v>
      </c>
      <c r="R75" s="42"/>
    </row>
    <row r="76" spans="1:17" s="30" customFormat="1" ht="33" customHeight="1">
      <c r="A76" s="135"/>
      <c r="B76" s="15" t="s">
        <v>105</v>
      </c>
      <c r="C76" s="10">
        <f aca="true" t="shared" si="17" ref="C76:O76">C10+C13+C18+C22+C27+C31+C34+C37+C40+C44+C47</f>
        <v>1451</v>
      </c>
      <c r="D76" s="10">
        <f t="shared" si="17"/>
        <v>1417</v>
      </c>
      <c r="E76" s="10">
        <f t="shared" si="17"/>
        <v>1392</v>
      </c>
      <c r="F76" s="10">
        <f t="shared" si="17"/>
        <v>1379</v>
      </c>
      <c r="G76" s="10">
        <f t="shared" si="17"/>
        <v>1224</v>
      </c>
      <c r="H76" s="10">
        <f t="shared" si="17"/>
        <v>828</v>
      </c>
      <c r="I76" s="10">
        <f t="shared" si="17"/>
        <v>608</v>
      </c>
      <c r="J76" s="10">
        <f t="shared" si="17"/>
        <v>640</v>
      </c>
      <c r="K76" s="10">
        <f t="shared" si="17"/>
        <v>1045</v>
      </c>
      <c r="L76" s="10">
        <f t="shared" si="17"/>
        <v>1345</v>
      </c>
      <c r="M76" s="10">
        <f t="shared" si="17"/>
        <v>1382</v>
      </c>
      <c r="N76" s="10">
        <f t="shared" si="17"/>
        <v>1352</v>
      </c>
      <c r="O76" s="10">
        <f t="shared" si="17"/>
        <v>14063</v>
      </c>
      <c r="P76" s="10" t="e">
        <f>#REF!</f>
        <v>#REF!</v>
      </c>
      <c r="Q76" s="10" t="e">
        <f>#REF!</f>
        <v>#REF!</v>
      </c>
    </row>
    <row r="77" spans="1:19" ht="44.25" customHeight="1">
      <c r="A77" s="136"/>
      <c r="B77" s="4" t="s">
        <v>120</v>
      </c>
      <c r="C77" s="41">
        <f>C73-C74</f>
        <v>7652</v>
      </c>
      <c r="D77" s="41">
        <f aca="true" t="shared" si="18" ref="D77:Q77">D73-D74</f>
        <v>7487</v>
      </c>
      <c r="E77" s="41">
        <f t="shared" si="18"/>
        <v>7439</v>
      </c>
      <c r="F77" s="41">
        <f t="shared" si="18"/>
        <v>7560</v>
      </c>
      <c r="G77" s="41">
        <f t="shared" si="18"/>
        <v>7112</v>
      </c>
      <c r="H77" s="41">
        <f t="shared" si="18"/>
        <v>5723</v>
      </c>
      <c r="I77" s="41">
        <f t="shared" si="18"/>
        <v>4680.999999999999</v>
      </c>
      <c r="J77" s="41">
        <f t="shared" si="18"/>
        <v>4647.999999999999</v>
      </c>
      <c r="K77" s="41">
        <f t="shared" si="18"/>
        <v>7103</v>
      </c>
      <c r="L77" s="41">
        <f t="shared" si="18"/>
        <v>7413</v>
      </c>
      <c r="M77" s="41">
        <f t="shared" si="18"/>
        <v>7428</v>
      </c>
      <c r="N77" s="41">
        <f t="shared" si="18"/>
        <v>7381</v>
      </c>
      <c r="O77" s="41">
        <f>O73-O74</f>
        <v>81626.99999999999</v>
      </c>
      <c r="P77" s="41">
        <f t="shared" si="18"/>
        <v>0</v>
      </c>
      <c r="Q77" s="41">
        <f t="shared" si="18"/>
        <v>108813</v>
      </c>
      <c r="R77" s="39"/>
      <c r="S77" s="113"/>
    </row>
    <row r="78" spans="1:17" ht="11.25" customHeight="1">
      <c r="A78" s="43"/>
      <c r="B78" s="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5" ht="12.75">
      <c r="B79" s="1"/>
      <c r="O79" s="1"/>
    </row>
    <row r="81" ht="12.75">
      <c r="O81" s="1"/>
    </row>
    <row r="82" spans="3:15" ht="12.75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</row>
    <row r="83" spans="3:17" ht="12.75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>
        <f>P81+P82</f>
        <v>0</v>
      </c>
      <c r="Q83" s="110">
        <f>Q81+Q82</f>
        <v>0</v>
      </c>
    </row>
    <row r="84" spans="3:15" ht="12.75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  <row r="85" ht="12.75">
      <c r="O85" s="1"/>
    </row>
    <row r="86" spans="3:15" ht="12.7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</sheetData>
  <sheetProtection/>
  <mergeCells count="19">
    <mergeCell ref="A6:O6"/>
    <mergeCell ref="A7:O7"/>
    <mergeCell ref="M1:O1"/>
    <mergeCell ref="M2:O2"/>
    <mergeCell ref="M3:O3"/>
    <mergeCell ref="M4:O4"/>
    <mergeCell ref="A9:A11"/>
    <mergeCell ref="A12:A14"/>
    <mergeCell ref="A17:A19"/>
    <mergeCell ref="A21:A23"/>
    <mergeCell ref="A26:A28"/>
    <mergeCell ref="A30:A32"/>
    <mergeCell ref="A33:A35"/>
    <mergeCell ref="A36:A38"/>
    <mergeCell ref="A75:A77"/>
    <mergeCell ref="A70:A74"/>
    <mergeCell ref="A39:A41"/>
    <mergeCell ref="A43:A45"/>
    <mergeCell ref="A46:A4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02"/>
  <sheetViews>
    <sheetView zoomScalePageLayoutView="0" workbookViewId="0" topLeftCell="B1">
      <selection activeCell="A3" sqref="A3:O3"/>
    </sheetView>
  </sheetViews>
  <sheetFormatPr defaultColWidth="9.00390625" defaultRowHeight="12.75"/>
  <cols>
    <col min="1" max="1" width="13.00390625" style="45" customWidth="1"/>
    <col min="2" max="2" width="16.25390625" style="45" customWidth="1"/>
    <col min="3" max="4" width="7.375" style="46" customWidth="1"/>
    <col min="5" max="5" width="8.25390625" style="46" customWidth="1"/>
    <col min="6" max="6" width="7.25390625" style="46" customWidth="1"/>
    <col min="7" max="7" width="7.625" style="46" customWidth="1"/>
    <col min="8" max="8" width="7.75390625" style="46" customWidth="1"/>
    <col min="9" max="9" width="7.25390625" style="46" customWidth="1"/>
    <col min="10" max="10" width="7.75390625" style="46" customWidth="1"/>
    <col min="11" max="11" width="9.00390625" style="46" customWidth="1"/>
    <col min="12" max="12" width="8.00390625" style="46" customWidth="1"/>
    <col min="13" max="13" width="8.625" style="46" customWidth="1"/>
    <col min="14" max="14" width="7.625" style="46" customWidth="1"/>
    <col min="15" max="15" width="9.00390625" style="45" customWidth="1"/>
    <col min="16" max="16" width="0" style="46" hidden="1" customWidth="1"/>
    <col min="17" max="17" width="9.125" style="45" hidden="1" customWidth="1"/>
    <col min="18" max="18" width="0" style="46" hidden="1" customWidth="1"/>
    <col min="19" max="16384" width="9.125" style="46" customWidth="1"/>
  </cols>
  <sheetData>
    <row r="3" spans="1:15" ht="12.75" customHeight="1">
      <c r="A3" s="138" t="s">
        <v>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6.5" customHeight="1">
      <c r="A4" s="139" t="s">
        <v>164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ht="9" customHeight="1"/>
    <row r="6" spans="1:17" ht="21.75" customHeight="1">
      <c r="A6" s="11" t="s">
        <v>21</v>
      </c>
      <c r="B6" s="11"/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22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8" t="s">
        <v>20</v>
      </c>
      <c r="Q6" s="11" t="s">
        <v>68</v>
      </c>
    </row>
    <row r="7" spans="1:17" s="47" customFormat="1" ht="13.5" customHeight="1">
      <c r="A7" s="25" t="s">
        <v>77</v>
      </c>
      <c r="B7" s="82" t="s">
        <v>114</v>
      </c>
      <c r="C7" s="8">
        <v>153</v>
      </c>
      <c r="D7" s="8">
        <v>192</v>
      </c>
      <c r="E7" s="8">
        <v>160</v>
      </c>
      <c r="F7" s="8">
        <v>158</v>
      </c>
      <c r="G7" s="8">
        <v>148</v>
      </c>
      <c r="H7" s="8">
        <v>147</v>
      </c>
      <c r="I7" s="8">
        <v>104</v>
      </c>
      <c r="J7" s="8">
        <v>54</v>
      </c>
      <c r="K7" s="8">
        <v>135</v>
      </c>
      <c r="L7" s="8">
        <v>150</v>
      </c>
      <c r="M7" s="8">
        <v>155</v>
      </c>
      <c r="N7" s="8">
        <v>153</v>
      </c>
      <c r="O7" s="7">
        <f>SUM(C7:N7)</f>
        <v>1709</v>
      </c>
      <c r="Q7" s="7">
        <v>2900</v>
      </c>
    </row>
    <row r="8" spans="1:17" s="47" customFormat="1" ht="14.25" customHeight="1">
      <c r="A8" s="8" t="s">
        <v>76</v>
      </c>
      <c r="B8" s="8"/>
      <c r="C8" s="117">
        <v>1</v>
      </c>
      <c r="D8" s="117">
        <v>1</v>
      </c>
      <c r="E8" s="117">
        <v>1</v>
      </c>
      <c r="F8" s="117">
        <v>1</v>
      </c>
      <c r="G8" s="117">
        <v>1</v>
      </c>
      <c r="H8" s="117"/>
      <c r="I8" s="117"/>
      <c r="J8" s="117"/>
      <c r="K8" s="117">
        <v>1</v>
      </c>
      <c r="L8" s="117">
        <v>1</v>
      </c>
      <c r="M8" s="117">
        <v>1</v>
      </c>
      <c r="N8" s="117">
        <v>1</v>
      </c>
      <c r="O8" s="7">
        <f aca="true" t="shared" si="0" ref="O8:O24">SUM(C8:N8)</f>
        <v>9</v>
      </c>
      <c r="Q8" s="7"/>
    </row>
    <row r="9" spans="1:19" s="47" customFormat="1" ht="14.25" customHeight="1">
      <c r="A9" s="25" t="s">
        <v>78</v>
      </c>
      <c r="B9" s="82" t="s">
        <v>114</v>
      </c>
      <c r="C9" s="83">
        <v>191.2</v>
      </c>
      <c r="D9" s="83">
        <v>187.2</v>
      </c>
      <c r="E9" s="83">
        <v>194.2</v>
      </c>
      <c r="F9" s="83">
        <v>185.2</v>
      </c>
      <c r="G9" s="83">
        <v>180.3</v>
      </c>
      <c r="H9" s="83">
        <v>152.68</v>
      </c>
      <c r="I9" s="83">
        <v>85</v>
      </c>
      <c r="J9" s="83">
        <v>102.68</v>
      </c>
      <c r="K9" s="83">
        <v>168.3</v>
      </c>
      <c r="L9" s="83">
        <v>184.2</v>
      </c>
      <c r="M9" s="83">
        <v>181.2</v>
      </c>
      <c r="N9" s="83">
        <v>184.2</v>
      </c>
      <c r="O9" s="10">
        <f t="shared" si="0"/>
        <v>1996.3600000000001</v>
      </c>
      <c r="Q9" s="7">
        <v>1750</v>
      </c>
      <c r="S9" s="48"/>
    </row>
    <row r="10" spans="1:19" s="47" customFormat="1" ht="14.25" customHeight="1">
      <c r="A10" s="8" t="s">
        <v>76</v>
      </c>
      <c r="B10" s="8"/>
      <c r="C10" s="84">
        <v>19.2</v>
      </c>
      <c r="D10" s="84">
        <v>19.2</v>
      </c>
      <c r="E10" s="84">
        <v>19.2</v>
      </c>
      <c r="F10" s="84">
        <v>19.2</v>
      </c>
      <c r="G10" s="84">
        <v>18.3</v>
      </c>
      <c r="H10" s="85">
        <v>12.68</v>
      </c>
      <c r="I10" s="85"/>
      <c r="J10" s="85">
        <v>12.68</v>
      </c>
      <c r="K10" s="85">
        <v>18.3</v>
      </c>
      <c r="L10" s="85">
        <v>19.2</v>
      </c>
      <c r="M10" s="85">
        <v>19.2</v>
      </c>
      <c r="N10" s="85">
        <v>19.2</v>
      </c>
      <c r="O10" s="10">
        <f t="shared" si="0"/>
        <v>196.35999999999999</v>
      </c>
      <c r="Q10" s="7"/>
      <c r="S10" s="48"/>
    </row>
    <row r="11" spans="1:17" s="47" customFormat="1" ht="12.75" customHeight="1">
      <c r="A11" s="25" t="s">
        <v>79</v>
      </c>
      <c r="B11" s="82" t="s">
        <v>114</v>
      </c>
      <c r="C11" s="83">
        <v>58.3</v>
      </c>
      <c r="D11" s="83">
        <v>63.3</v>
      </c>
      <c r="E11" s="83">
        <v>56.3</v>
      </c>
      <c r="F11" s="83">
        <v>54.3</v>
      </c>
      <c r="G11" s="83">
        <v>53.3</v>
      </c>
      <c r="H11" s="83">
        <v>30</v>
      </c>
      <c r="I11" s="83">
        <v>25</v>
      </c>
      <c r="J11" s="83">
        <v>20</v>
      </c>
      <c r="K11" s="83">
        <v>48.3</v>
      </c>
      <c r="L11" s="83">
        <v>53.3</v>
      </c>
      <c r="M11" s="83">
        <v>56.3</v>
      </c>
      <c r="N11" s="83">
        <v>55.3</v>
      </c>
      <c r="O11" s="11">
        <f t="shared" si="0"/>
        <v>573.6999999999999</v>
      </c>
      <c r="Q11" s="7">
        <v>830</v>
      </c>
    </row>
    <row r="12" spans="1:17" s="47" customFormat="1" ht="14.25" customHeight="1">
      <c r="A12" s="8" t="s">
        <v>76</v>
      </c>
      <c r="B12" s="8"/>
      <c r="C12" s="12">
        <v>8.3</v>
      </c>
      <c r="D12" s="12">
        <v>8.3</v>
      </c>
      <c r="E12" s="12">
        <v>8.3</v>
      </c>
      <c r="F12" s="12">
        <v>8.3</v>
      </c>
      <c r="G12" s="12">
        <v>8.3</v>
      </c>
      <c r="H12" s="12"/>
      <c r="I12" s="12"/>
      <c r="J12" s="12"/>
      <c r="K12" s="12">
        <v>8.3</v>
      </c>
      <c r="L12" s="12">
        <v>8.3</v>
      </c>
      <c r="M12" s="12">
        <v>8.3</v>
      </c>
      <c r="N12" s="12">
        <v>8.3</v>
      </c>
      <c r="O12" s="11">
        <f t="shared" si="0"/>
        <v>74.69999999999999</v>
      </c>
      <c r="Q12" s="7"/>
    </row>
    <row r="13" spans="1:17" s="47" customFormat="1" ht="12.75" customHeight="1">
      <c r="A13" s="25" t="s">
        <v>80</v>
      </c>
      <c r="B13" s="82" t="s">
        <v>114</v>
      </c>
      <c r="C13" s="83">
        <v>99</v>
      </c>
      <c r="D13" s="83">
        <v>104</v>
      </c>
      <c r="E13" s="83">
        <v>107</v>
      </c>
      <c r="F13" s="83">
        <v>95</v>
      </c>
      <c r="G13" s="83">
        <v>90</v>
      </c>
      <c r="H13" s="83">
        <v>67</v>
      </c>
      <c r="I13" s="83">
        <v>50</v>
      </c>
      <c r="J13" s="83">
        <v>54</v>
      </c>
      <c r="K13" s="83">
        <v>84</v>
      </c>
      <c r="L13" s="83">
        <v>88</v>
      </c>
      <c r="M13" s="83">
        <v>91</v>
      </c>
      <c r="N13" s="83">
        <v>89</v>
      </c>
      <c r="O13" s="7">
        <f t="shared" si="0"/>
        <v>1018</v>
      </c>
      <c r="Q13" s="7">
        <v>1480</v>
      </c>
    </row>
    <row r="14" spans="1:17" s="47" customFormat="1" ht="14.25" customHeight="1">
      <c r="A14" s="8" t="s">
        <v>76</v>
      </c>
      <c r="B14" s="8"/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7">
        <f t="shared" si="0"/>
        <v>48</v>
      </c>
      <c r="Q14" s="7"/>
    </row>
    <row r="15" spans="1:17" s="47" customFormat="1" ht="29.25" customHeight="1">
      <c r="A15" s="25" t="s">
        <v>108</v>
      </c>
      <c r="B15" s="82" t="s">
        <v>114</v>
      </c>
      <c r="C15" s="83">
        <v>75</v>
      </c>
      <c r="D15" s="83">
        <v>70</v>
      </c>
      <c r="E15" s="83">
        <v>80</v>
      </c>
      <c r="F15" s="83">
        <v>85</v>
      </c>
      <c r="G15" s="83">
        <v>75</v>
      </c>
      <c r="H15" s="83">
        <v>40</v>
      </c>
      <c r="I15" s="83">
        <v>36</v>
      </c>
      <c r="J15" s="83">
        <v>35</v>
      </c>
      <c r="K15" s="83">
        <v>69</v>
      </c>
      <c r="L15" s="83">
        <v>75</v>
      </c>
      <c r="M15" s="83">
        <v>80</v>
      </c>
      <c r="N15" s="83">
        <v>80</v>
      </c>
      <c r="O15" s="7">
        <f t="shared" si="0"/>
        <v>800</v>
      </c>
      <c r="Q15" s="7">
        <v>1170</v>
      </c>
    </row>
    <row r="16" spans="1:17" s="47" customFormat="1" ht="33" customHeight="1">
      <c r="A16" s="131" t="s">
        <v>11</v>
      </c>
      <c r="B16" s="86" t="s">
        <v>104</v>
      </c>
      <c r="C16" s="58">
        <f>C17+C18</f>
        <v>335</v>
      </c>
      <c r="D16" s="58">
        <f aca="true" t="shared" si="1" ref="D16:N16">D17+D18</f>
        <v>338</v>
      </c>
      <c r="E16" s="58">
        <f t="shared" si="1"/>
        <v>350</v>
      </c>
      <c r="F16" s="58">
        <f t="shared" si="1"/>
        <v>343</v>
      </c>
      <c r="G16" s="58">
        <f t="shared" si="1"/>
        <v>330</v>
      </c>
      <c r="H16" s="58">
        <f t="shared" si="1"/>
        <v>225</v>
      </c>
      <c r="I16" s="58">
        <f t="shared" si="1"/>
        <v>100</v>
      </c>
      <c r="J16" s="58">
        <f t="shared" si="1"/>
        <v>92</v>
      </c>
      <c r="K16" s="58">
        <f t="shared" si="1"/>
        <v>325</v>
      </c>
      <c r="L16" s="58">
        <f t="shared" si="1"/>
        <v>331</v>
      </c>
      <c r="M16" s="58">
        <f t="shared" si="1"/>
        <v>335</v>
      </c>
      <c r="N16" s="58">
        <f t="shared" si="1"/>
        <v>336</v>
      </c>
      <c r="O16" s="7">
        <f t="shared" si="0"/>
        <v>3440</v>
      </c>
      <c r="Q16" s="7">
        <v>4300</v>
      </c>
    </row>
    <row r="17" spans="1:17" s="47" customFormat="1" ht="32.25" customHeight="1">
      <c r="A17" s="132"/>
      <c r="B17" s="87" t="s">
        <v>105</v>
      </c>
      <c r="C17" s="83">
        <v>80</v>
      </c>
      <c r="D17" s="83">
        <v>88</v>
      </c>
      <c r="E17" s="83">
        <v>90</v>
      </c>
      <c r="F17" s="83">
        <v>85</v>
      </c>
      <c r="G17" s="83">
        <v>90</v>
      </c>
      <c r="H17" s="83">
        <v>65</v>
      </c>
      <c r="I17" s="83">
        <v>0</v>
      </c>
      <c r="J17" s="83">
        <v>0</v>
      </c>
      <c r="K17" s="83">
        <v>85</v>
      </c>
      <c r="L17" s="83">
        <v>86</v>
      </c>
      <c r="M17" s="83">
        <v>85</v>
      </c>
      <c r="N17" s="83">
        <v>86</v>
      </c>
      <c r="O17" s="7">
        <f t="shared" si="0"/>
        <v>840</v>
      </c>
      <c r="Q17" s="7"/>
    </row>
    <row r="18" spans="1:17" s="47" customFormat="1" ht="32.25" customHeight="1">
      <c r="A18" s="133"/>
      <c r="B18" s="88" t="s">
        <v>106</v>
      </c>
      <c r="C18" s="58">
        <v>255</v>
      </c>
      <c r="D18" s="58">
        <v>250</v>
      </c>
      <c r="E18" s="58">
        <v>260</v>
      </c>
      <c r="F18" s="58">
        <v>258</v>
      </c>
      <c r="G18" s="58">
        <v>240</v>
      </c>
      <c r="H18" s="58">
        <v>160</v>
      </c>
      <c r="I18" s="58">
        <v>100</v>
      </c>
      <c r="J18" s="58">
        <v>92</v>
      </c>
      <c r="K18" s="58">
        <v>240</v>
      </c>
      <c r="L18" s="58">
        <v>245</v>
      </c>
      <c r="M18" s="58">
        <v>250</v>
      </c>
      <c r="N18" s="58">
        <v>250</v>
      </c>
      <c r="O18" s="7">
        <f t="shared" si="0"/>
        <v>2600</v>
      </c>
      <c r="Q18" s="7"/>
    </row>
    <row r="19" spans="1:17" s="47" customFormat="1" ht="12.75" customHeight="1">
      <c r="A19" s="25" t="s">
        <v>25</v>
      </c>
      <c r="B19" s="82" t="s">
        <v>114</v>
      </c>
      <c r="C19" s="83">
        <v>1250</v>
      </c>
      <c r="D19" s="83">
        <v>1240</v>
      </c>
      <c r="E19" s="83">
        <v>1260</v>
      </c>
      <c r="F19" s="83">
        <v>1255</v>
      </c>
      <c r="G19" s="83">
        <v>1195</v>
      </c>
      <c r="H19" s="83">
        <v>600</v>
      </c>
      <c r="I19" s="83">
        <v>300</v>
      </c>
      <c r="J19" s="83">
        <v>250</v>
      </c>
      <c r="K19" s="83">
        <v>1167</v>
      </c>
      <c r="L19" s="83">
        <v>1160</v>
      </c>
      <c r="M19" s="83">
        <v>1165</v>
      </c>
      <c r="N19" s="83">
        <v>1158</v>
      </c>
      <c r="O19" s="7">
        <f t="shared" si="0"/>
        <v>12000</v>
      </c>
      <c r="Q19" s="7">
        <v>11980</v>
      </c>
    </row>
    <row r="20" spans="1:17" s="47" customFormat="1" ht="12.75" customHeight="1">
      <c r="A20" s="25" t="s">
        <v>12</v>
      </c>
      <c r="B20" s="82" t="s">
        <v>114</v>
      </c>
      <c r="C20" s="83">
        <v>100</v>
      </c>
      <c r="D20" s="83">
        <v>110</v>
      </c>
      <c r="E20" s="83">
        <v>105</v>
      </c>
      <c r="F20" s="83">
        <v>98</v>
      </c>
      <c r="G20" s="83">
        <v>90</v>
      </c>
      <c r="H20" s="83">
        <v>70</v>
      </c>
      <c r="I20" s="83">
        <v>60</v>
      </c>
      <c r="J20" s="83">
        <v>59</v>
      </c>
      <c r="K20" s="83">
        <v>100</v>
      </c>
      <c r="L20" s="83">
        <v>110</v>
      </c>
      <c r="M20" s="83">
        <v>98</v>
      </c>
      <c r="N20" s="83">
        <v>100</v>
      </c>
      <c r="O20" s="7">
        <f t="shared" si="0"/>
        <v>1100</v>
      </c>
      <c r="Q20" s="7">
        <v>1447</v>
      </c>
    </row>
    <row r="21" spans="1:17" s="47" customFormat="1" ht="12.75" customHeight="1">
      <c r="A21" s="25" t="s">
        <v>149</v>
      </c>
      <c r="B21" s="82" t="s">
        <v>114</v>
      </c>
      <c r="C21" s="58">
        <v>230</v>
      </c>
      <c r="D21" s="58">
        <v>240</v>
      </c>
      <c r="E21" s="58">
        <v>240</v>
      </c>
      <c r="F21" s="123">
        <v>235</v>
      </c>
      <c r="G21" s="123">
        <v>215</v>
      </c>
      <c r="H21" s="123">
        <v>180</v>
      </c>
      <c r="I21" s="80">
        <v>80</v>
      </c>
      <c r="J21" s="80">
        <v>80</v>
      </c>
      <c r="K21" s="80">
        <v>200</v>
      </c>
      <c r="L21" s="80">
        <v>205</v>
      </c>
      <c r="M21" s="80">
        <v>200</v>
      </c>
      <c r="N21" s="80">
        <v>195</v>
      </c>
      <c r="O21" s="7">
        <f t="shared" si="0"/>
        <v>2300</v>
      </c>
      <c r="Q21" s="7">
        <v>3227</v>
      </c>
    </row>
    <row r="22" spans="1:17" s="47" customFormat="1" ht="17.25" customHeight="1">
      <c r="A22" s="25" t="s">
        <v>81</v>
      </c>
      <c r="B22" s="82" t="s">
        <v>114</v>
      </c>
      <c r="C22" s="83">
        <v>209.5</v>
      </c>
      <c r="D22" s="83">
        <v>268.5</v>
      </c>
      <c r="E22" s="83">
        <v>279.5</v>
      </c>
      <c r="F22" s="83">
        <v>288.5</v>
      </c>
      <c r="G22" s="83">
        <v>277.5</v>
      </c>
      <c r="H22" s="83">
        <v>199.2</v>
      </c>
      <c r="I22" s="83">
        <v>136.2</v>
      </c>
      <c r="J22" s="83">
        <v>282.2</v>
      </c>
      <c r="K22" s="83">
        <v>261.5</v>
      </c>
      <c r="L22" s="83">
        <v>301.5</v>
      </c>
      <c r="M22" s="83">
        <v>306.5</v>
      </c>
      <c r="N22" s="83">
        <v>296.5</v>
      </c>
      <c r="O22" s="11">
        <f t="shared" si="0"/>
        <v>3107.1000000000004</v>
      </c>
      <c r="Q22" s="7">
        <v>3550</v>
      </c>
    </row>
    <row r="23" spans="1:17" s="47" customFormat="1" ht="14.25" customHeight="1">
      <c r="A23" s="8" t="s">
        <v>76</v>
      </c>
      <c r="B23" s="8"/>
      <c r="C23" s="12">
        <v>11.5</v>
      </c>
      <c r="D23" s="12">
        <v>11.5</v>
      </c>
      <c r="E23" s="12">
        <v>11.5</v>
      </c>
      <c r="F23" s="12">
        <v>11.5</v>
      </c>
      <c r="G23" s="12">
        <v>11.5</v>
      </c>
      <c r="H23" s="12">
        <v>1.2</v>
      </c>
      <c r="I23" s="12">
        <v>1.2</v>
      </c>
      <c r="J23" s="12">
        <v>1.2</v>
      </c>
      <c r="K23" s="12">
        <v>11.5</v>
      </c>
      <c r="L23" s="12">
        <v>11.5</v>
      </c>
      <c r="M23" s="12">
        <v>11.5</v>
      </c>
      <c r="N23" s="12">
        <v>11.5</v>
      </c>
      <c r="O23" s="11">
        <f t="shared" si="0"/>
        <v>107.10000000000001</v>
      </c>
      <c r="Q23" s="7"/>
    </row>
    <row r="24" spans="1:17" s="47" customFormat="1" ht="12.75" customHeight="1">
      <c r="A24" s="25" t="s">
        <v>65</v>
      </c>
      <c r="B24" s="82" t="s">
        <v>114</v>
      </c>
      <c r="C24" s="58">
        <v>132</v>
      </c>
      <c r="D24" s="58">
        <v>140</v>
      </c>
      <c r="E24" s="58">
        <v>143</v>
      </c>
      <c r="F24" s="58">
        <v>146</v>
      </c>
      <c r="G24" s="58">
        <v>145</v>
      </c>
      <c r="H24" s="58">
        <v>109</v>
      </c>
      <c r="I24" s="58">
        <v>95</v>
      </c>
      <c r="J24" s="58">
        <v>70</v>
      </c>
      <c r="K24" s="58">
        <v>120</v>
      </c>
      <c r="L24" s="58">
        <v>140</v>
      </c>
      <c r="M24" s="58">
        <v>135</v>
      </c>
      <c r="N24" s="58">
        <v>130</v>
      </c>
      <c r="O24" s="7">
        <f t="shared" si="0"/>
        <v>1505</v>
      </c>
      <c r="Q24" s="7">
        <v>1490</v>
      </c>
    </row>
    <row r="25" spans="1:17" s="47" customFormat="1" ht="12.75" customHeight="1">
      <c r="A25" s="25" t="s">
        <v>91</v>
      </c>
      <c r="B25" s="82" t="s">
        <v>114</v>
      </c>
      <c r="C25" s="83">
        <v>100</v>
      </c>
      <c r="D25" s="83">
        <v>118</v>
      </c>
      <c r="E25" s="83">
        <v>120</v>
      </c>
      <c r="F25" s="83">
        <v>120</v>
      </c>
      <c r="G25" s="83">
        <v>115</v>
      </c>
      <c r="H25" s="83">
        <v>76</v>
      </c>
      <c r="I25" s="83">
        <v>60</v>
      </c>
      <c r="J25" s="83">
        <v>50</v>
      </c>
      <c r="K25" s="83">
        <v>100</v>
      </c>
      <c r="L25" s="83">
        <v>115</v>
      </c>
      <c r="M25" s="83">
        <v>115</v>
      </c>
      <c r="N25" s="83">
        <v>111</v>
      </c>
      <c r="O25" s="7">
        <f>SUM(C25:N25)</f>
        <v>1200</v>
      </c>
      <c r="Q25" s="7">
        <v>1500</v>
      </c>
    </row>
    <row r="26" spans="1:17" s="47" customFormat="1" ht="31.5" customHeight="1">
      <c r="A26" s="25" t="s">
        <v>82</v>
      </c>
      <c r="B26" s="82" t="s">
        <v>114</v>
      </c>
      <c r="C26" s="83">
        <v>262.49</v>
      </c>
      <c r="D26" s="83">
        <v>279.49</v>
      </c>
      <c r="E26" s="83">
        <v>293.49</v>
      </c>
      <c r="F26" s="83">
        <v>281.49</v>
      </c>
      <c r="G26" s="83">
        <v>266.49</v>
      </c>
      <c r="H26" s="83">
        <v>230.49</v>
      </c>
      <c r="I26" s="83">
        <v>104</v>
      </c>
      <c r="J26" s="83">
        <v>142</v>
      </c>
      <c r="K26" s="83">
        <v>258.49</v>
      </c>
      <c r="L26" s="83">
        <v>270.49</v>
      </c>
      <c r="M26" s="83">
        <v>265.49</v>
      </c>
      <c r="N26" s="83">
        <v>260.49</v>
      </c>
      <c r="O26" s="7">
        <f>SUM(C26:N26)</f>
        <v>2914.8999999999996</v>
      </c>
      <c r="Q26" s="7">
        <v>3600</v>
      </c>
    </row>
    <row r="27" spans="1:17" s="47" customFormat="1" ht="18.75" customHeight="1">
      <c r="A27" s="8" t="s">
        <v>76</v>
      </c>
      <c r="B27" s="8"/>
      <c r="C27" s="92">
        <v>16.49</v>
      </c>
      <c r="D27" s="92">
        <v>16.49</v>
      </c>
      <c r="E27" s="92">
        <v>16.49</v>
      </c>
      <c r="F27" s="92">
        <v>16.49</v>
      </c>
      <c r="G27" s="92">
        <v>16.49</v>
      </c>
      <c r="H27" s="92">
        <v>16.49</v>
      </c>
      <c r="I27" s="92"/>
      <c r="J27" s="92"/>
      <c r="K27" s="92">
        <v>16.49</v>
      </c>
      <c r="L27" s="92">
        <v>16.49</v>
      </c>
      <c r="M27" s="92">
        <v>16.49</v>
      </c>
      <c r="N27" s="92">
        <v>16.49</v>
      </c>
      <c r="O27" s="10">
        <f aca="true" t="shared" si="2" ref="O27:O39">SUM(C27:N27)</f>
        <v>164.9</v>
      </c>
      <c r="Q27" s="7"/>
    </row>
    <row r="28" spans="1:17" s="47" customFormat="1" ht="18.75" customHeight="1">
      <c r="A28" s="28" t="s">
        <v>21</v>
      </c>
      <c r="B28" s="28"/>
      <c r="C28" s="28" t="s">
        <v>0</v>
      </c>
      <c r="D28" s="28" t="s">
        <v>1</v>
      </c>
      <c r="E28" s="28" t="s">
        <v>2</v>
      </c>
      <c r="F28" s="28" t="s">
        <v>3</v>
      </c>
      <c r="G28" s="28" t="s">
        <v>4</v>
      </c>
      <c r="H28" s="28" t="s">
        <v>22</v>
      </c>
      <c r="I28" s="28" t="s">
        <v>5</v>
      </c>
      <c r="J28" s="28" t="s">
        <v>6</v>
      </c>
      <c r="K28" s="28" t="s">
        <v>7</v>
      </c>
      <c r="L28" s="28" t="s">
        <v>8</v>
      </c>
      <c r="M28" s="28" t="s">
        <v>9</v>
      </c>
      <c r="N28" s="28" t="s">
        <v>10</v>
      </c>
      <c r="O28" s="28" t="s">
        <v>20</v>
      </c>
      <c r="Q28" s="7"/>
    </row>
    <row r="29" spans="1:18" s="47" customFormat="1" ht="35.25" customHeight="1">
      <c r="A29" s="25" t="s">
        <v>83</v>
      </c>
      <c r="B29" s="82" t="s">
        <v>104</v>
      </c>
      <c r="C29" s="84">
        <f>C31+C32</f>
        <v>635.5</v>
      </c>
      <c r="D29" s="84">
        <f aca="true" t="shared" si="3" ref="D29:R29">D31+D32</f>
        <v>735.5</v>
      </c>
      <c r="E29" s="84">
        <f t="shared" si="3"/>
        <v>740.5</v>
      </c>
      <c r="F29" s="84">
        <f t="shared" si="3"/>
        <v>648.5</v>
      </c>
      <c r="G29" s="84">
        <f t="shared" si="3"/>
        <v>580.5</v>
      </c>
      <c r="H29" s="84">
        <f t="shared" si="3"/>
        <v>345.5</v>
      </c>
      <c r="I29" s="84">
        <f t="shared" si="3"/>
        <v>260.5</v>
      </c>
      <c r="J29" s="84">
        <f t="shared" si="3"/>
        <v>254.5</v>
      </c>
      <c r="K29" s="84">
        <f t="shared" si="3"/>
        <v>580.5</v>
      </c>
      <c r="L29" s="84">
        <f t="shared" si="3"/>
        <v>675.5</v>
      </c>
      <c r="M29" s="84">
        <f t="shared" si="3"/>
        <v>678.5</v>
      </c>
      <c r="N29" s="84">
        <f t="shared" si="3"/>
        <v>670.5</v>
      </c>
      <c r="O29" s="89">
        <f t="shared" si="3"/>
        <v>6806</v>
      </c>
      <c r="P29" s="84">
        <f t="shared" si="3"/>
        <v>0</v>
      </c>
      <c r="Q29" s="84">
        <f t="shared" si="3"/>
        <v>0</v>
      </c>
      <c r="R29" s="84">
        <f t="shared" si="3"/>
        <v>0</v>
      </c>
    </row>
    <row r="30" spans="1:17" s="47" customFormat="1" ht="12.75" customHeight="1">
      <c r="A30" s="8" t="s">
        <v>84</v>
      </c>
      <c r="B30" s="8"/>
      <c r="C30" s="12">
        <v>0.5</v>
      </c>
      <c r="D30" s="12">
        <v>0.5</v>
      </c>
      <c r="E30" s="12">
        <v>0.5</v>
      </c>
      <c r="F30" s="12">
        <v>0.5</v>
      </c>
      <c r="G30" s="12">
        <v>0.5</v>
      </c>
      <c r="H30" s="12">
        <v>0.5</v>
      </c>
      <c r="I30" s="12">
        <v>0.5</v>
      </c>
      <c r="J30" s="12">
        <v>0.5</v>
      </c>
      <c r="K30" s="12">
        <v>0.5</v>
      </c>
      <c r="L30" s="12">
        <v>0.5</v>
      </c>
      <c r="M30" s="12">
        <v>0.5</v>
      </c>
      <c r="N30" s="12">
        <v>0.5</v>
      </c>
      <c r="O30" s="11">
        <f t="shared" si="2"/>
        <v>6</v>
      </c>
      <c r="Q30" s="7"/>
    </row>
    <row r="31" spans="1:17" s="47" customFormat="1" ht="33" customHeight="1">
      <c r="A31" s="8"/>
      <c r="B31" s="87" t="s">
        <v>105</v>
      </c>
      <c r="C31" s="58">
        <v>180</v>
      </c>
      <c r="D31" s="83">
        <v>185</v>
      </c>
      <c r="E31" s="83">
        <v>195</v>
      </c>
      <c r="F31" s="83">
        <v>198</v>
      </c>
      <c r="G31" s="83">
        <v>180</v>
      </c>
      <c r="H31" s="83">
        <v>95</v>
      </c>
      <c r="I31" s="83">
        <v>60</v>
      </c>
      <c r="J31" s="83">
        <v>54</v>
      </c>
      <c r="K31" s="83">
        <v>130</v>
      </c>
      <c r="L31" s="83">
        <v>175</v>
      </c>
      <c r="M31" s="83">
        <v>178</v>
      </c>
      <c r="N31" s="83">
        <v>170</v>
      </c>
      <c r="O31" s="7">
        <f t="shared" si="2"/>
        <v>1800</v>
      </c>
      <c r="Q31" s="7"/>
    </row>
    <row r="32" spans="1:17" s="47" customFormat="1" ht="42" customHeight="1">
      <c r="A32" s="8"/>
      <c r="B32" s="88" t="s">
        <v>158</v>
      </c>
      <c r="C32" s="83">
        <v>455.5</v>
      </c>
      <c r="D32" s="83">
        <v>550.5</v>
      </c>
      <c r="E32" s="83">
        <v>545.5</v>
      </c>
      <c r="F32" s="83">
        <v>450.5</v>
      </c>
      <c r="G32" s="83">
        <v>400.5</v>
      </c>
      <c r="H32" s="83">
        <v>250.5</v>
      </c>
      <c r="I32" s="83">
        <v>200.5</v>
      </c>
      <c r="J32" s="83">
        <v>200.5</v>
      </c>
      <c r="K32" s="83">
        <v>450.5</v>
      </c>
      <c r="L32" s="83">
        <v>500.5</v>
      </c>
      <c r="M32" s="83">
        <v>500.5</v>
      </c>
      <c r="N32" s="83">
        <v>500.5</v>
      </c>
      <c r="O32" s="11">
        <f t="shared" si="2"/>
        <v>5006</v>
      </c>
      <c r="Q32" s="7"/>
    </row>
    <row r="33" spans="1:17" s="47" customFormat="1" ht="12.75" customHeight="1">
      <c r="A33" s="8" t="s">
        <v>84</v>
      </c>
      <c r="B33" s="88"/>
      <c r="C33" s="12">
        <v>0.5</v>
      </c>
      <c r="D33" s="12">
        <v>0.5</v>
      </c>
      <c r="E33" s="12">
        <v>0.5</v>
      </c>
      <c r="F33" s="12">
        <v>0.5</v>
      </c>
      <c r="G33" s="12">
        <v>0.5</v>
      </c>
      <c r="H33" s="12">
        <v>0.5</v>
      </c>
      <c r="I33" s="12">
        <v>0.5</v>
      </c>
      <c r="J33" s="12">
        <v>0.5</v>
      </c>
      <c r="K33" s="12">
        <v>0.5</v>
      </c>
      <c r="L33" s="12">
        <v>0.5</v>
      </c>
      <c r="M33" s="12">
        <v>0.5</v>
      </c>
      <c r="N33" s="12">
        <v>0.5</v>
      </c>
      <c r="O33" s="11">
        <f t="shared" si="2"/>
        <v>6</v>
      </c>
      <c r="Q33" s="7"/>
    </row>
    <row r="34" spans="1:17" s="47" customFormat="1" ht="12.75" customHeight="1">
      <c r="A34" s="25" t="s">
        <v>92</v>
      </c>
      <c r="B34" s="86" t="s">
        <v>114</v>
      </c>
      <c r="C34" s="58">
        <v>280</v>
      </c>
      <c r="D34" s="83">
        <v>290</v>
      </c>
      <c r="E34" s="83">
        <v>275</v>
      </c>
      <c r="F34" s="83">
        <v>285</v>
      </c>
      <c r="G34" s="83">
        <v>280</v>
      </c>
      <c r="H34" s="83">
        <v>260</v>
      </c>
      <c r="I34" s="83">
        <v>130</v>
      </c>
      <c r="J34" s="83">
        <v>90</v>
      </c>
      <c r="K34" s="80">
        <v>275</v>
      </c>
      <c r="L34" s="80">
        <v>280</v>
      </c>
      <c r="M34" s="80">
        <v>280</v>
      </c>
      <c r="N34" s="80">
        <v>275</v>
      </c>
      <c r="O34" s="11">
        <f t="shared" si="2"/>
        <v>3000</v>
      </c>
      <c r="Q34" s="7">
        <v>2194</v>
      </c>
    </row>
    <row r="35" spans="1:17" s="47" customFormat="1" ht="12.75" customHeight="1">
      <c r="A35" s="25" t="s">
        <v>13</v>
      </c>
      <c r="B35" s="82" t="s">
        <v>114</v>
      </c>
      <c r="C35" s="83">
        <v>48</v>
      </c>
      <c r="D35" s="83">
        <v>60</v>
      </c>
      <c r="E35" s="83">
        <v>60</v>
      </c>
      <c r="F35" s="83">
        <v>61</v>
      </c>
      <c r="G35" s="83">
        <v>57</v>
      </c>
      <c r="H35" s="83">
        <v>43</v>
      </c>
      <c r="I35" s="83">
        <v>27</v>
      </c>
      <c r="J35" s="83">
        <v>25</v>
      </c>
      <c r="K35" s="80">
        <v>51</v>
      </c>
      <c r="L35" s="80">
        <v>57</v>
      </c>
      <c r="M35" s="80">
        <v>55</v>
      </c>
      <c r="N35" s="80">
        <v>56</v>
      </c>
      <c r="O35" s="11">
        <f t="shared" si="2"/>
        <v>600</v>
      </c>
      <c r="Q35" s="7">
        <v>840</v>
      </c>
    </row>
    <row r="36" spans="1:17" s="47" customFormat="1" ht="25.5" customHeight="1">
      <c r="A36" s="25" t="s">
        <v>111</v>
      </c>
      <c r="B36" s="82" t="s">
        <v>114</v>
      </c>
      <c r="C36" s="83">
        <v>180.2</v>
      </c>
      <c r="D36" s="83">
        <v>175.2</v>
      </c>
      <c r="E36" s="83">
        <v>170.2</v>
      </c>
      <c r="F36" s="83">
        <v>178.3</v>
      </c>
      <c r="G36" s="83">
        <v>169.2</v>
      </c>
      <c r="H36" s="83">
        <v>110</v>
      </c>
      <c r="I36" s="83">
        <v>60</v>
      </c>
      <c r="J36" s="83">
        <v>80</v>
      </c>
      <c r="K36" s="84">
        <v>167.2</v>
      </c>
      <c r="L36" s="84">
        <v>170.3</v>
      </c>
      <c r="M36" s="84">
        <v>170.2</v>
      </c>
      <c r="N36" s="84">
        <v>171.2</v>
      </c>
      <c r="O36" s="11">
        <f t="shared" si="2"/>
        <v>1802</v>
      </c>
      <c r="Q36" s="7">
        <v>1900</v>
      </c>
    </row>
    <row r="37" spans="1:17" s="47" customFormat="1" ht="12.75" customHeight="1">
      <c r="A37" s="8" t="s">
        <v>84</v>
      </c>
      <c r="B37" s="8"/>
      <c r="C37" s="92">
        <v>0.2</v>
      </c>
      <c r="D37" s="92">
        <v>0.2</v>
      </c>
      <c r="E37" s="92">
        <v>0.2</v>
      </c>
      <c r="F37" s="92">
        <v>0.3</v>
      </c>
      <c r="G37" s="92">
        <v>0.2</v>
      </c>
      <c r="H37" s="92"/>
      <c r="I37" s="92"/>
      <c r="J37" s="92"/>
      <c r="K37" s="92">
        <v>0.2</v>
      </c>
      <c r="L37" s="92">
        <v>0.3</v>
      </c>
      <c r="M37" s="92">
        <v>0.2</v>
      </c>
      <c r="N37" s="92">
        <v>0.2</v>
      </c>
      <c r="O37" s="11">
        <f t="shared" si="2"/>
        <v>2</v>
      </c>
      <c r="Q37" s="7"/>
    </row>
    <row r="38" spans="1:17" s="47" customFormat="1" ht="15.75" customHeight="1">
      <c r="A38" s="25" t="s">
        <v>14</v>
      </c>
      <c r="B38" s="82" t="s">
        <v>114</v>
      </c>
      <c r="C38" s="58">
        <v>85</v>
      </c>
      <c r="D38" s="58">
        <v>100</v>
      </c>
      <c r="E38" s="58">
        <v>105</v>
      </c>
      <c r="F38" s="58">
        <v>100</v>
      </c>
      <c r="G38" s="58">
        <v>95</v>
      </c>
      <c r="H38" s="58">
        <v>85</v>
      </c>
      <c r="I38" s="58">
        <v>45</v>
      </c>
      <c r="J38" s="58">
        <v>40</v>
      </c>
      <c r="K38" s="8">
        <v>65</v>
      </c>
      <c r="L38" s="8">
        <v>100</v>
      </c>
      <c r="M38" s="8">
        <v>90</v>
      </c>
      <c r="N38" s="8">
        <v>90</v>
      </c>
      <c r="O38" s="11">
        <f t="shared" si="2"/>
        <v>1000</v>
      </c>
      <c r="Q38" s="7">
        <v>1000</v>
      </c>
    </row>
    <row r="39" spans="1:17" s="47" customFormat="1" ht="12.75" customHeight="1">
      <c r="A39" s="25" t="s">
        <v>15</v>
      </c>
      <c r="B39" s="82" t="s">
        <v>114</v>
      </c>
      <c r="C39" s="8">
        <v>400</v>
      </c>
      <c r="D39" s="8">
        <v>430</v>
      </c>
      <c r="E39" s="8">
        <v>400</v>
      </c>
      <c r="F39" s="8">
        <v>380</v>
      </c>
      <c r="G39" s="8">
        <v>385</v>
      </c>
      <c r="H39" s="8">
        <v>356</v>
      </c>
      <c r="I39" s="8">
        <v>210</v>
      </c>
      <c r="J39" s="8">
        <v>250</v>
      </c>
      <c r="K39" s="8">
        <v>430</v>
      </c>
      <c r="L39" s="80">
        <v>460</v>
      </c>
      <c r="M39" s="80">
        <v>455</v>
      </c>
      <c r="N39" s="80">
        <v>444</v>
      </c>
      <c r="O39" s="11">
        <f t="shared" si="2"/>
        <v>4600</v>
      </c>
      <c r="Q39" s="7">
        <v>8000</v>
      </c>
    </row>
    <row r="40" spans="1:17" s="47" customFormat="1" ht="33" customHeight="1">
      <c r="A40" s="131" t="s">
        <v>16</v>
      </c>
      <c r="B40" s="82" t="s">
        <v>104</v>
      </c>
      <c r="C40" s="83">
        <f>C41+C42</f>
        <v>350</v>
      </c>
      <c r="D40" s="83">
        <f aca="true" t="shared" si="4" ref="D40:O40">D41+D42</f>
        <v>390</v>
      </c>
      <c r="E40" s="83">
        <f t="shared" si="4"/>
        <v>385</v>
      </c>
      <c r="F40" s="83">
        <f t="shared" si="4"/>
        <v>367</v>
      </c>
      <c r="G40" s="83">
        <f t="shared" si="4"/>
        <v>344</v>
      </c>
      <c r="H40" s="83">
        <f t="shared" si="4"/>
        <v>230</v>
      </c>
      <c r="I40" s="83">
        <f t="shared" si="4"/>
        <v>150</v>
      </c>
      <c r="J40" s="83">
        <f t="shared" si="4"/>
        <v>130</v>
      </c>
      <c r="K40" s="83">
        <f t="shared" si="4"/>
        <v>391</v>
      </c>
      <c r="L40" s="83">
        <f t="shared" si="4"/>
        <v>388</v>
      </c>
      <c r="M40" s="83">
        <f t="shared" si="4"/>
        <v>390</v>
      </c>
      <c r="N40" s="83">
        <f t="shared" si="4"/>
        <v>385</v>
      </c>
      <c r="O40" s="90">
        <f t="shared" si="4"/>
        <v>3900</v>
      </c>
      <c r="Q40" s="7">
        <v>2950</v>
      </c>
    </row>
    <row r="41" spans="1:17" s="47" customFormat="1" ht="33.75" customHeight="1">
      <c r="A41" s="132"/>
      <c r="B41" s="87" t="s">
        <v>105</v>
      </c>
      <c r="C41" s="61">
        <v>100</v>
      </c>
      <c r="D41" s="102">
        <v>130</v>
      </c>
      <c r="E41" s="102">
        <v>120</v>
      </c>
      <c r="F41" s="102">
        <v>110</v>
      </c>
      <c r="G41" s="102">
        <v>100</v>
      </c>
      <c r="H41" s="102">
        <v>40</v>
      </c>
      <c r="I41" s="102">
        <v>0</v>
      </c>
      <c r="J41" s="21">
        <v>0</v>
      </c>
      <c r="K41" s="21">
        <v>125</v>
      </c>
      <c r="L41" s="21">
        <v>125</v>
      </c>
      <c r="M41" s="21">
        <v>125</v>
      </c>
      <c r="N41" s="61">
        <v>125</v>
      </c>
      <c r="O41" s="91">
        <f>SUM(C41:N41)</f>
        <v>1100</v>
      </c>
      <c r="Q41" s="7"/>
    </row>
    <row r="42" spans="1:17" s="47" customFormat="1" ht="34.5" customHeight="1">
      <c r="A42" s="133"/>
      <c r="B42" s="88" t="s">
        <v>106</v>
      </c>
      <c r="C42" s="61">
        <v>250</v>
      </c>
      <c r="D42" s="61">
        <v>260</v>
      </c>
      <c r="E42" s="61">
        <v>265</v>
      </c>
      <c r="F42" s="61">
        <v>257</v>
      </c>
      <c r="G42" s="61">
        <v>244</v>
      </c>
      <c r="H42" s="61">
        <v>190</v>
      </c>
      <c r="I42" s="61">
        <v>150</v>
      </c>
      <c r="J42" s="61">
        <v>130</v>
      </c>
      <c r="K42" s="6">
        <v>266</v>
      </c>
      <c r="L42" s="6">
        <v>263</v>
      </c>
      <c r="M42" s="6">
        <v>265</v>
      </c>
      <c r="N42" s="6">
        <v>260</v>
      </c>
      <c r="O42" s="7">
        <f>SUM(C42:N42)</f>
        <v>2800</v>
      </c>
      <c r="Q42" s="7"/>
    </row>
    <row r="43" spans="1:17" s="47" customFormat="1" ht="32.25" customHeight="1">
      <c r="A43" s="25" t="s">
        <v>116</v>
      </c>
      <c r="B43" s="82" t="s">
        <v>104</v>
      </c>
      <c r="C43" s="83">
        <f>C45+C46</f>
        <v>177.32999999999998</v>
      </c>
      <c r="D43" s="83">
        <f aca="true" t="shared" si="5" ref="D43:N43">D45+D46</f>
        <v>187.32999999999998</v>
      </c>
      <c r="E43" s="83">
        <f t="shared" si="5"/>
        <v>200.32999999999998</v>
      </c>
      <c r="F43" s="83">
        <f t="shared" si="5"/>
        <v>186.32999999999998</v>
      </c>
      <c r="G43" s="83">
        <f t="shared" si="5"/>
        <v>174.32999999999998</v>
      </c>
      <c r="H43" s="83">
        <f t="shared" si="5"/>
        <v>124</v>
      </c>
      <c r="I43" s="83">
        <f t="shared" si="5"/>
        <v>89</v>
      </c>
      <c r="J43" s="83">
        <f t="shared" si="5"/>
        <v>95</v>
      </c>
      <c r="K43" s="83">
        <f t="shared" si="5"/>
        <v>167.32999999999998</v>
      </c>
      <c r="L43" s="83">
        <f t="shared" si="5"/>
        <v>177.06</v>
      </c>
      <c r="M43" s="83">
        <f t="shared" si="5"/>
        <v>173.89</v>
      </c>
      <c r="N43" s="83">
        <f t="shared" si="5"/>
        <v>167.89</v>
      </c>
      <c r="O43" s="90">
        <f>SUM(C43:N43)</f>
        <v>1919.8199999999997</v>
      </c>
      <c r="Q43" s="7">
        <v>2700</v>
      </c>
    </row>
    <row r="44" spans="1:17" s="47" customFormat="1" ht="21" customHeight="1">
      <c r="A44" s="25" t="s">
        <v>123</v>
      </c>
      <c r="B44" s="25"/>
      <c r="C44" s="92">
        <v>2.33</v>
      </c>
      <c r="D44" s="92">
        <v>2.33</v>
      </c>
      <c r="E44" s="93">
        <v>2.33</v>
      </c>
      <c r="F44" s="92">
        <v>2.33</v>
      </c>
      <c r="G44" s="94">
        <v>2.33</v>
      </c>
      <c r="H44" s="92"/>
      <c r="I44" s="92"/>
      <c r="J44" s="92"/>
      <c r="K44" s="92">
        <v>2.33</v>
      </c>
      <c r="L44" s="92">
        <v>2.06</v>
      </c>
      <c r="M44" s="92">
        <v>1.89</v>
      </c>
      <c r="N44" s="92">
        <v>1.89</v>
      </c>
      <c r="O44" s="10">
        <f>SUM(C44:N44)</f>
        <v>19.82</v>
      </c>
      <c r="Q44" s="7"/>
    </row>
    <row r="45" spans="1:17" s="47" customFormat="1" ht="33" customHeight="1">
      <c r="A45" s="25"/>
      <c r="B45" s="87" t="s">
        <v>105</v>
      </c>
      <c r="C45" s="58">
        <v>80</v>
      </c>
      <c r="D45" s="58">
        <v>85</v>
      </c>
      <c r="E45" s="83">
        <v>85</v>
      </c>
      <c r="F45" s="83">
        <v>79</v>
      </c>
      <c r="G45" s="83">
        <v>72</v>
      </c>
      <c r="H45" s="83">
        <v>49</v>
      </c>
      <c r="I45" s="83">
        <v>24</v>
      </c>
      <c r="J45" s="83">
        <v>35</v>
      </c>
      <c r="K45" s="80">
        <v>70</v>
      </c>
      <c r="L45" s="58">
        <v>75</v>
      </c>
      <c r="M45" s="58">
        <v>73</v>
      </c>
      <c r="N45" s="95">
        <v>73</v>
      </c>
      <c r="O45" s="91">
        <f>SUM(C45:N45)</f>
        <v>800</v>
      </c>
      <c r="Q45" s="7"/>
    </row>
    <row r="46" spans="1:17" s="47" customFormat="1" ht="32.25" customHeight="1">
      <c r="A46" s="25"/>
      <c r="B46" s="87" t="s">
        <v>106</v>
      </c>
      <c r="C46" s="58">
        <v>97.33</v>
      </c>
      <c r="D46" s="58">
        <v>102.33</v>
      </c>
      <c r="E46" s="58">
        <v>115.33</v>
      </c>
      <c r="F46" s="58">
        <v>107.33</v>
      </c>
      <c r="G46" s="58">
        <v>102.33</v>
      </c>
      <c r="H46" s="58">
        <v>75</v>
      </c>
      <c r="I46" s="58">
        <v>65</v>
      </c>
      <c r="J46" s="58">
        <v>60</v>
      </c>
      <c r="K46" s="58">
        <v>97.33</v>
      </c>
      <c r="L46" s="8">
        <v>102.06</v>
      </c>
      <c r="M46" s="8">
        <v>100.89</v>
      </c>
      <c r="N46" s="8">
        <v>94.89</v>
      </c>
      <c r="O46" s="91">
        <f aca="true" t="shared" si="6" ref="O46:O63">SUM(C46:N46)</f>
        <v>1119.8200000000002</v>
      </c>
      <c r="Q46" s="7"/>
    </row>
    <row r="47" spans="1:17" s="47" customFormat="1" ht="17.25" customHeight="1">
      <c r="A47" s="25" t="s">
        <v>123</v>
      </c>
      <c r="B47" s="88"/>
      <c r="C47" s="92">
        <v>2.33</v>
      </c>
      <c r="D47" s="92">
        <v>2.33</v>
      </c>
      <c r="E47" s="93">
        <v>2.33</v>
      </c>
      <c r="F47" s="92">
        <v>2.33</v>
      </c>
      <c r="G47" s="94">
        <v>2.33</v>
      </c>
      <c r="H47" s="92"/>
      <c r="I47" s="92"/>
      <c r="J47" s="92"/>
      <c r="K47" s="92">
        <v>2.33</v>
      </c>
      <c r="L47" s="92">
        <v>2.06</v>
      </c>
      <c r="M47" s="92">
        <v>1.89</v>
      </c>
      <c r="N47" s="92">
        <v>1.89</v>
      </c>
      <c r="O47" s="91">
        <f t="shared" si="6"/>
        <v>19.82</v>
      </c>
      <c r="Q47" s="7"/>
    </row>
    <row r="48" spans="1:17" s="47" customFormat="1" ht="14.25" customHeight="1">
      <c r="A48" s="28" t="s">
        <v>21</v>
      </c>
      <c r="B48" s="28"/>
      <c r="C48" s="28" t="s">
        <v>0</v>
      </c>
      <c r="D48" s="28" t="s">
        <v>1</v>
      </c>
      <c r="E48" s="28" t="s">
        <v>2</v>
      </c>
      <c r="F48" s="28" t="s">
        <v>3</v>
      </c>
      <c r="G48" s="28" t="s">
        <v>4</v>
      </c>
      <c r="H48" s="28" t="s">
        <v>22</v>
      </c>
      <c r="I48" s="28" t="s">
        <v>5</v>
      </c>
      <c r="J48" s="28" t="s">
        <v>6</v>
      </c>
      <c r="K48" s="28" t="s">
        <v>7</v>
      </c>
      <c r="L48" s="28" t="s">
        <v>8</v>
      </c>
      <c r="M48" s="28" t="s">
        <v>9</v>
      </c>
      <c r="N48" s="28" t="s">
        <v>10</v>
      </c>
      <c r="O48" s="28" t="s">
        <v>20</v>
      </c>
      <c r="Q48" s="7"/>
    </row>
    <row r="49" spans="1:19" s="47" customFormat="1" ht="14.25" customHeight="1">
      <c r="A49" s="25" t="s">
        <v>115</v>
      </c>
      <c r="B49" s="82" t="s">
        <v>114</v>
      </c>
      <c r="C49" s="83">
        <v>193.49</v>
      </c>
      <c r="D49" s="83">
        <v>213.49</v>
      </c>
      <c r="E49" s="83">
        <v>217.49</v>
      </c>
      <c r="F49" s="83">
        <v>208.49</v>
      </c>
      <c r="G49" s="83">
        <v>183.49</v>
      </c>
      <c r="H49" s="83">
        <v>165</v>
      </c>
      <c r="I49" s="83">
        <v>90</v>
      </c>
      <c r="J49" s="83">
        <v>80</v>
      </c>
      <c r="K49" s="85">
        <v>203.26</v>
      </c>
      <c r="L49" s="85">
        <v>207.49</v>
      </c>
      <c r="M49" s="85">
        <v>202.49</v>
      </c>
      <c r="N49" s="85">
        <v>202.49</v>
      </c>
      <c r="O49" s="91">
        <f t="shared" si="6"/>
        <v>2167.1800000000003</v>
      </c>
      <c r="Q49" s="7">
        <v>2400</v>
      </c>
      <c r="S49" s="48"/>
    </row>
    <row r="50" spans="1:17" s="47" customFormat="1" ht="15.75" customHeight="1">
      <c r="A50" s="25" t="s">
        <v>123</v>
      </c>
      <c r="B50" s="25"/>
      <c r="C50" s="126">
        <v>3.49</v>
      </c>
      <c r="D50" s="126">
        <v>3.49</v>
      </c>
      <c r="E50" s="126">
        <v>3.49</v>
      </c>
      <c r="F50" s="126">
        <v>3.49</v>
      </c>
      <c r="G50" s="126">
        <v>3.49</v>
      </c>
      <c r="H50" s="126"/>
      <c r="I50" s="126"/>
      <c r="J50" s="126"/>
      <c r="K50" s="126">
        <v>3.26</v>
      </c>
      <c r="L50" s="126">
        <v>2.49</v>
      </c>
      <c r="M50" s="126">
        <v>2.49</v>
      </c>
      <c r="N50" s="126">
        <v>2.49</v>
      </c>
      <c r="O50" s="91">
        <f t="shared" si="6"/>
        <v>28.180000000000007</v>
      </c>
      <c r="Q50" s="7"/>
    </row>
    <row r="51" spans="1:17" s="47" customFormat="1" ht="14.25" customHeight="1">
      <c r="A51" s="25" t="s">
        <v>17</v>
      </c>
      <c r="B51" s="82" t="s">
        <v>114</v>
      </c>
      <c r="C51" s="8">
        <v>105</v>
      </c>
      <c r="D51" s="8">
        <v>110</v>
      </c>
      <c r="E51" s="8">
        <v>111</v>
      </c>
      <c r="F51" s="8">
        <v>110</v>
      </c>
      <c r="G51" s="8">
        <v>99</v>
      </c>
      <c r="H51" s="8">
        <v>85</v>
      </c>
      <c r="I51" s="8">
        <v>75</v>
      </c>
      <c r="J51" s="8">
        <v>55</v>
      </c>
      <c r="K51" s="8">
        <v>90</v>
      </c>
      <c r="L51" s="8">
        <v>118</v>
      </c>
      <c r="M51" s="8">
        <v>120</v>
      </c>
      <c r="N51" s="8">
        <v>122</v>
      </c>
      <c r="O51" s="91">
        <f t="shared" si="6"/>
        <v>1200</v>
      </c>
      <c r="Q51" s="7">
        <v>1820</v>
      </c>
    </row>
    <row r="52" spans="1:17" s="47" customFormat="1" ht="12.75" customHeight="1">
      <c r="A52" s="25" t="s">
        <v>18</v>
      </c>
      <c r="B52" s="82" t="s">
        <v>114</v>
      </c>
      <c r="C52" s="83">
        <v>210</v>
      </c>
      <c r="D52" s="83">
        <v>220</v>
      </c>
      <c r="E52" s="83">
        <v>205</v>
      </c>
      <c r="F52" s="83">
        <v>210</v>
      </c>
      <c r="G52" s="83">
        <v>200</v>
      </c>
      <c r="H52" s="83">
        <v>160</v>
      </c>
      <c r="I52" s="83">
        <v>115</v>
      </c>
      <c r="J52" s="83">
        <v>75</v>
      </c>
      <c r="K52" s="80">
        <v>180</v>
      </c>
      <c r="L52" s="80">
        <v>220</v>
      </c>
      <c r="M52" s="80">
        <v>210</v>
      </c>
      <c r="N52" s="80">
        <v>195</v>
      </c>
      <c r="O52" s="91">
        <f t="shared" si="6"/>
        <v>2200</v>
      </c>
      <c r="Q52" s="7">
        <v>2600</v>
      </c>
    </row>
    <row r="53" spans="1:17" s="47" customFormat="1" ht="12.75" customHeight="1">
      <c r="A53" s="25" t="s">
        <v>155</v>
      </c>
      <c r="B53" s="82" t="s">
        <v>114</v>
      </c>
      <c r="C53" s="31">
        <v>250</v>
      </c>
      <c r="D53" s="31">
        <v>248</v>
      </c>
      <c r="E53" s="31">
        <v>243</v>
      </c>
      <c r="F53" s="31">
        <v>238</v>
      </c>
      <c r="G53" s="31">
        <v>230</v>
      </c>
      <c r="H53" s="31">
        <v>160</v>
      </c>
      <c r="I53" s="31">
        <v>118</v>
      </c>
      <c r="J53" s="31">
        <v>105</v>
      </c>
      <c r="K53" s="6">
        <v>250</v>
      </c>
      <c r="L53" s="6">
        <v>255</v>
      </c>
      <c r="M53" s="6">
        <v>250</v>
      </c>
      <c r="N53" s="6">
        <v>253</v>
      </c>
      <c r="O53" s="91">
        <f t="shared" si="6"/>
        <v>2600</v>
      </c>
      <c r="Q53" s="7">
        <v>3005</v>
      </c>
    </row>
    <row r="54" spans="1:17" s="47" customFormat="1" ht="32.25" customHeight="1">
      <c r="A54" s="25" t="s">
        <v>110</v>
      </c>
      <c r="B54" s="82" t="s">
        <v>104</v>
      </c>
      <c r="C54" s="85">
        <f>C56+C57</f>
        <v>335.42</v>
      </c>
      <c r="D54" s="85">
        <f aca="true" t="shared" si="7" ref="D54:N54">D56+D57</f>
        <v>358.42</v>
      </c>
      <c r="E54" s="85">
        <f t="shared" si="7"/>
        <v>360.42</v>
      </c>
      <c r="F54" s="85">
        <f t="shared" si="7"/>
        <v>368.42</v>
      </c>
      <c r="G54" s="85">
        <f t="shared" si="7"/>
        <v>353.42</v>
      </c>
      <c r="H54" s="85">
        <f t="shared" si="7"/>
        <v>280.41999999999996</v>
      </c>
      <c r="I54" s="85">
        <f t="shared" si="7"/>
        <v>170.42</v>
      </c>
      <c r="J54" s="85">
        <f t="shared" si="7"/>
        <v>183.42</v>
      </c>
      <c r="K54" s="85">
        <f t="shared" si="7"/>
        <v>256.41999999999996</v>
      </c>
      <c r="L54" s="85">
        <f t="shared" si="7"/>
        <v>353.42</v>
      </c>
      <c r="M54" s="85">
        <f t="shared" si="7"/>
        <v>349.4</v>
      </c>
      <c r="N54" s="85">
        <f t="shared" si="7"/>
        <v>340.40000000000003</v>
      </c>
      <c r="O54" s="90">
        <f>O56+O57</f>
        <v>3710.0000000000005</v>
      </c>
      <c r="Q54" s="7">
        <v>3286</v>
      </c>
    </row>
    <row r="55" spans="1:17" s="47" customFormat="1" ht="12.75" customHeight="1">
      <c r="A55" s="8" t="s">
        <v>76</v>
      </c>
      <c r="B55" s="8"/>
      <c r="C55" s="104">
        <v>15.42</v>
      </c>
      <c r="D55" s="104">
        <v>15.42</v>
      </c>
      <c r="E55" s="104">
        <v>15.42</v>
      </c>
      <c r="F55" s="104">
        <v>15.42</v>
      </c>
      <c r="G55" s="104">
        <v>15.42</v>
      </c>
      <c r="H55" s="104">
        <v>15.42</v>
      </c>
      <c r="I55" s="104">
        <v>15.42</v>
      </c>
      <c r="J55" s="104">
        <v>15.42</v>
      </c>
      <c r="K55" s="104">
        <v>15.42</v>
      </c>
      <c r="L55" s="104">
        <v>15.42</v>
      </c>
      <c r="M55" s="104">
        <v>15.4</v>
      </c>
      <c r="N55" s="104">
        <v>15.4</v>
      </c>
      <c r="O55" s="91">
        <f t="shared" si="6"/>
        <v>185</v>
      </c>
      <c r="Q55" s="7"/>
    </row>
    <row r="56" spans="1:17" s="47" customFormat="1" ht="34.5" customHeight="1">
      <c r="A56" s="145"/>
      <c r="B56" s="87" t="s">
        <v>105</v>
      </c>
      <c r="C56" s="58">
        <v>60</v>
      </c>
      <c r="D56" s="83">
        <v>70</v>
      </c>
      <c r="E56" s="83">
        <v>75</v>
      </c>
      <c r="F56" s="83">
        <v>73</v>
      </c>
      <c r="G56" s="83">
        <v>68</v>
      </c>
      <c r="H56" s="83">
        <v>50</v>
      </c>
      <c r="I56" s="83">
        <v>20</v>
      </c>
      <c r="J56" s="83">
        <v>23</v>
      </c>
      <c r="K56" s="58">
        <v>60</v>
      </c>
      <c r="L56" s="58">
        <v>75</v>
      </c>
      <c r="M56" s="58">
        <v>76</v>
      </c>
      <c r="N56" s="95">
        <v>75</v>
      </c>
      <c r="O56" s="91">
        <f t="shared" si="6"/>
        <v>725</v>
      </c>
      <c r="Q56" s="7"/>
    </row>
    <row r="57" spans="1:17" s="47" customFormat="1" ht="33.75" customHeight="1">
      <c r="A57" s="146"/>
      <c r="B57" s="88" t="s">
        <v>106</v>
      </c>
      <c r="C57" s="85">
        <v>275.42</v>
      </c>
      <c r="D57" s="85">
        <v>288.42</v>
      </c>
      <c r="E57" s="85">
        <v>285.42</v>
      </c>
      <c r="F57" s="85">
        <v>295.42</v>
      </c>
      <c r="G57" s="85">
        <v>285.42</v>
      </c>
      <c r="H57" s="85">
        <v>230.42</v>
      </c>
      <c r="I57" s="85">
        <v>150.42</v>
      </c>
      <c r="J57" s="85">
        <v>160.42</v>
      </c>
      <c r="K57" s="85">
        <v>196.42</v>
      </c>
      <c r="L57" s="85">
        <v>278.42</v>
      </c>
      <c r="M57" s="85">
        <v>273.4</v>
      </c>
      <c r="N57" s="85">
        <v>265.40000000000003</v>
      </c>
      <c r="O57" s="10">
        <f t="shared" si="6"/>
        <v>2985.0000000000005</v>
      </c>
      <c r="Q57" s="7"/>
    </row>
    <row r="58" spans="1:17" s="47" customFormat="1" ht="14.25" customHeight="1">
      <c r="A58" s="8" t="s">
        <v>76</v>
      </c>
      <c r="B58" s="88"/>
      <c r="C58" s="104">
        <v>15.42</v>
      </c>
      <c r="D58" s="104">
        <v>15.42</v>
      </c>
      <c r="E58" s="104">
        <v>15.42</v>
      </c>
      <c r="F58" s="104">
        <v>15.42</v>
      </c>
      <c r="G58" s="104">
        <v>15.42</v>
      </c>
      <c r="H58" s="104">
        <v>15.42</v>
      </c>
      <c r="I58" s="104">
        <v>15.42</v>
      </c>
      <c r="J58" s="104">
        <v>15.42</v>
      </c>
      <c r="K58" s="104">
        <v>15.42</v>
      </c>
      <c r="L58" s="104">
        <v>15.42</v>
      </c>
      <c r="M58" s="104">
        <v>15.4</v>
      </c>
      <c r="N58" s="104">
        <v>15.4</v>
      </c>
      <c r="O58" s="91">
        <f t="shared" si="6"/>
        <v>185</v>
      </c>
      <c r="Q58" s="7"/>
    </row>
    <row r="59" spans="1:17" s="47" customFormat="1" ht="22.5" customHeight="1">
      <c r="A59" s="25" t="s">
        <v>85</v>
      </c>
      <c r="B59" s="82" t="s">
        <v>114</v>
      </c>
      <c r="C59" s="83">
        <v>264</v>
      </c>
      <c r="D59" s="83">
        <v>269</v>
      </c>
      <c r="E59" s="83">
        <v>272</v>
      </c>
      <c r="F59" s="83">
        <v>274</v>
      </c>
      <c r="G59" s="83">
        <v>262</v>
      </c>
      <c r="H59" s="83">
        <v>162</v>
      </c>
      <c r="I59" s="83">
        <v>131</v>
      </c>
      <c r="J59" s="83">
        <v>104</v>
      </c>
      <c r="K59" s="96">
        <v>238</v>
      </c>
      <c r="L59" s="80">
        <v>259</v>
      </c>
      <c r="M59" s="80">
        <v>256</v>
      </c>
      <c r="N59" s="80">
        <v>245</v>
      </c>
      <c r="O59" s="91">
        <f t="shared" si="6"/>
        <v>2736</v>
      </c>
      <c r="Q59" s="7">
        <v>3495</v>
      </c>
    </row>
    <row r="60" spans="1:17" s="47" customFormat="1" ht="15.75" customHeight="1">
      <c r="A60" s="8" t="s">
        <v>84</v>
      </c>
      <c r="B60" s="8"/>
      <c r="C60" s="8">
        <v>4</v>
      </c>
      <c r="D60" s="8">
        <v>4</v>
      </c>
      <c r="E60" s="8">
        <v>4</v>
      </c>
      <c r="F60" s="8">
        <v>4</v>
      </c>
      <c r="G60" s="8">
        <v>4</v>
      </c>
      <c r="H60" s="8"/>
      <c r="I60" s="8"/>
      <c r="J60" s="8"/>
      <c r="K60" s="8">
        <v>4</v>
      </c>
      <c r="L60" s="8">
        <v>4</v>
      </c>
      <c r="M60" s="8">
        <v>4</v>
      </c>
      <c r="N60" s="8">
        <v>4</v>
      </c>
      <c r="O60" s="91">
        <f t="shared" si="6"/>
        <v>36</v>
      </c>
      <c r="Q60" s="7"/>
    </row>
    <row r="61" spans="1:17" s="47" customFormat="1" ht="27" customHeight="1">
      <c r="A61" s="25" t="s">
        <v>156</v>
      </c>
      <c r="B61" s="82" t="s">
        <v>114</v>
      </c>
      <c r="C61" s="123">
        <v>232</v>
      </c>
      <c r="D61" s="123">
        <v>214</v>
      </c>
      <c r="E61" s="123">
        <v>230</v>
      </c>
      <c r="F61" s="123">
        <v>228</v>
      </c>
      <c r="G61" s="123">
        <v>212</v>
      </c>
      <c r="H61" s="123">
        <v>151</v>
      </c>
      <c r="I61" s="123">
        <v>111</v>
      </c>
      <c r="J61" s="123">
        <v>81</v>
      </c>
      <c r="K61" s="123">
        <v>222</v>
      </c>
      <c r="L61" s="123">
        <v>232</v>
      </c>
      <c r="M61" s="123">
        <v>225</v>
      </c>
      <c r="N61" s="123">
        <v>223</v>
      </c>
      <c r="O61" s="91">
        <f t="shared" si="6"/>
        <v>2361</v>
      </c>
      <c r="Q61" s="7">
        <v>2265</v>
      </c>
    </row>
    <row r="62" spans="1:17" s="47" customFormat="1" ht="15" customHeight="1">
      <c r="A62" s="8" t="s">
        <v>84</v>
      </c>
      <c r="B62" s="82"/>
      <c r="C62" s="127">
        <v>2</v>
      </c>
      <c r="D62" s="127">
        <v>2</v>
      </c>
      <c r="E62" s="127">
        <v>2</v>
      </c>
      <c r="F62" s="127">
        <v>2</v>
      </c>
      <c r="G62" s="127">
        <v>2</v>
      </c>
      <c r="H62" s="127">
        <v>1</v>
      </c>
      <c r="I62" s="127">
        <v>1</v>
      </c>
      <c r="J62" s="127">
        <v>1</v>
      </c>
      <c r="K62" s="128">
        <v>2</v>
      </c>
      <c r="L62" s="128">
        <v>2</v>
      </c>
      <c r="M62" s="128">
        <v>2</v>
      </c>
      <c r="N62" s="128">
        <v>2</v>
      </c>
      <c r="O62" s="91">
        <f t="shared" si="6"/>
        <v>21</v>
      </c>
      <c r="Q62" s="7"/>
    </row>
    <row r="63" spans="1:17" s="47" customFormat="1" ht="39.75" customHeight="1">
      <c r="A63" s="25" t="s">
        <v>109</v>
      </c>
      <c r="B63" s="82" t="s">
        <v>114</v>
      </c>
      <c r="C63" s="83">
        <v>30</v>
      </c>
      <c r="D63" s="83">
        <v>29</v>
      </c>
      <c r="E63" s="83">
        <v>33</v>
      </c>
      <c r="F63" s="83">
        <v>35</v>
      </c>
      <c r="G63" s="83">
        <v>32</v>
      </c>
      <c r="H63" s="83">
        <v>20</v>
      </c>
      <c r="I63" s="124">
        <v>12</v>
      </c>
      <c r="J63" s="124">
        <v>12</v>
      </c>
      <c r="K63" s="8">
        <v>35</v>
      </c>
      <c r="L63" s="8">
        <v>34</v>
      </c>
      <c r="M63" s="8">
        <v>35</v>
      </c>
      <c r="N63" s="8">
        <v>33</v>
      </c>
      <c r="O63" s="91">
        <f t="shared" si="6"/>
        <v>340</v>
      </c>
      <c r="Q63" s="7">
        <v>291</v>
      </c>
    </row>
    <row r="64" spans="1:17" s="47" customFormat="1" ht="26.25" customHeight="1">
      <c r="A64" s="25" t="s">
        <v>148</v>
      </c>
      <c r="B64" s="82" t="s">
        <v>114</v>
      </c>
      <c r="C64" s="83">
        <v>320</v>
      </c>
      <c r="D64" s="83">
        <v>340</v>
      </c>
      <c r="E64" s="83">
        <v>350</v>
      </c>
      <c r="F64" s="83">
        <v>340</v>
      </c>
      <c r="G64" s="83">
        <v>340</v>
      </c>
      <c r="H64" s="83">
        <v>250</v>
      </c>
      <c r="I64" s="124">
        <v>160</v>
      </c>
      <c r="J64" s="124">
        <v>130</v>
      </c>
      <c r="K64" s="8">
        <v>320</v>
      </c>
      <c r="L64" s="80">
        <v>325</v>
      </c>
      <c r="M64" s="80">
        <v>340</v>
      </c>
      <c r="N64" s="80">
        <v>335</v>
      </c>
      <c r="O64" s="7">
        <f>SUM(C64:N64)</f>
        <v>3550</v>
      </c>
      <c r="Q64" s="7">
        <v>4396</v>
      </c>
    </row>
    <row r="65" spans="1:17" s="47" customFormat="1" ht="27" customHeight="1">
      <c r="A65" s="25" t="s">
        <v>157</v>
      </c>
      <c r="B65" s="82" t="s">
        <v>114</v>
      </c>
      <c r="C65" s="83">
        <v>70</v>
      </c>
      <c r="D65" s="83">
        <v>76</v>
      </c>
      <c r="E65" s="83">
        <v>80</v>
      </c>
      <c r="F65" s="83">
        <v>75</v>
      </c>
      <c r="G65" s="83">
        <v>60</v>
      </c>
      <c r="H65" s="83">
        <v>0</v>
      </c>
      <c r="I65" s="124">
        <v>0</v>
      </c>
      <c r="J65" s="124">
        <v>0</v>
      </c>
      <c r="K65" s="8">
        <v>70</v>
      </c>
      <c r="L65" s="80">
        <v>72</v>
      </c>
      <c r="M65" s="80">
        <v>74</v>
      </c>
      <c r="N65" s="80">
        <v>75</v>
      </c>
      <c r="O65" s="7">
        <f>SUM(C65:N65)</f>
        <v>652</v>
      </c>
      <c r="Q65" s="7"/>
    </row>
    <row r="66" spans="1:17" s="47" customFormat="1" ht="29.25" customHeight="1">
      <c r="A66" s="137" t="s">
        <v>124</v>
      </c>
      <c r="B66" s="82" t="s">
        <v>104</v>
      </c>
      <c r="C66" s="8">
        <f>C67+C68</f>
        <v>240</v>
      </c>
      <c r="D66" s="8">
        <f aca="true" t="shared" si="8" ref="D66:O66">D67+D68</f>
        <v>237</v>
      </c>
      <c r="E66" s="8">
        <f t="shared" si="8"/>
        <v>228</v>
      </c>
      <c r="F66" s="8">
        <f t="shared" si="8"/>
        <v>229</v>
      </c>
      <c r="G66" s="8">
        <f t="shared" si="8"/>
        <v>216</v>
      </c>
      <c r="H66" s="8">
        <f t="shared" si="8"/>
        <v>195</v>
      </c>
      <c r="I66" s="8">
        <f t="shared" si="8"/>
        <v>171</v>
      </c>
      <c r="J66" s="8">
        <f t="shared" si="8"/>
        <v>100</v>
      </c>
      <c r="K66" s="8">
        <f t="shared" si="8"/>
        <v>201</v>
      </c>
      <c r="L66" s="8">
        <f t="shared" si="8"/>
        <v>237</v>
      </c>
      <c r="M66" s="8">
        <f t="shared" si="8"/>
        <v>244</v>
      </c>
      <c r="N66" s="8">
        <f t="shared" si="8"/>
        <v>244</v>
      </c>
      <c r="O66" s="7">
        <f t="shared" si="8"/>
        <v>2542</v>
      </c>
      <c r="Q66" s="7">
        <v>3100</v>
      </c>
    </row>
    <row r="67" spans="1:17" s="47" customFormat="1" ht="33.75" customHeight="1">
      <c r="A67" s="137"/>
      <c r="B67" s="82" t="s">
        <v>105</v>
      </c>
      <c r="C67" s="125">
        <v>90</v>
      </c>
      <c r="D67" s="125">
        <v>83</v>
      </c>
      <c r="E67" s="125">
        <v>75</v>
      </c>
      <c r="F67" s="125">
        <v>75</v>
      </c>
      <c r="G67" s="125">
        <v>68</v>
      </c>
      <c r="H67" s="125">
        <v>60</v>
      </c>
      <c r="I67" s="125">
        <v>45</v>
      </c>
      <c r="J67" s="125">
        <v>30</v>
      </c>
      <c r="K67" s="125">
        <v>75</v>
      </c>
      <c r="L67" s="125">
        <v>83</v>
      </c>
      <c r="M67" s="125">
        <v>90</v>
      </c>
      <c r="N67" s="125">
        <v>90</v>
      </c>
      <c r="O67" s="91">
        <f aca="true" t="shared" si="9" ref="O67:O76">SUM(C67:N67)</f>
        <v>864</v>
      </c>
      <c r="Q67" s="7"/>
    </row>
    <row r="68" spans="1:17" s="47" customFormat="1" ht="35.25" customHeight="1">
      <c r="A68" s="137"/>
      <c r="B68" s="82" t="s">
        <v>106</v>
      </c>
      <c r="C68" s="58">
        <v>150</v>
      </c>
      <c r="D68" s="58">
        <v>154</v>
      </c>
      <c r="E68" s="58">
        <v>153</v>
      </c>
      <c r="F68" s="58">
        <v>154</v>
      </c>
      <c r="G68" s="58">
        <v>148</v>
      </c>
      <c r="H68" s="58">
        <v>135</v>
      </c>
      <c r="I68" s="58">
        <v>126</v>
      </c>
      <c r="J68" s="58">
        <v>70</v>
      </c>
      <c r="K68" s="8">
        <v>126</v>
      </c>
      <c r="L68" s="8">
        <v>154</v>
      </c>
      <c r="M68" s="8">
        <v>154</v>
      </c>
      <c r="N68" s="8">
        <v>154</v>
      </c>
      <c r="O68" s="7">
        <f t="shared" si="9"/>
        <v>1678</v>
      </c>
      <c r="Q68" s="7"/>
    </row>
    <row r="69" spans="1:17" s="47" customFormat="1" ht="32.25" customHeight="1">
      <c r="A69" s="28" t="s">
        <v>21</v>
      </c>
      <c r="B69" s="28"/>
      <c r="C69" s="28" t="s">
        <v>0</v>
      </c>
      <c r="D69" s="28" t="s">
        <v>1</v>
      </c>
      <c r="E69" s="28" t="s">
        <v>2</v>
      </c>
      <c r="F69" s="28" t="s">
        <v>3</v>
      </c>
      <c r="G69" s="28" t="s">
        <v>4</v>
      </c>
      <c r="H69" s="28" t="s">
        <v>22</v>
      </c>
      <c r="I69" s="28" t="s">
        <v>5</v>
      </c>
      <c r="J69" s="28" t="s">
        <v>6</v>
      </c>
      <c r="K69" s="28" t="s">
        <v>7</v>
      </c>
      <c r="L69" s="28" t="s">
        <v>8</v>
      </c>
      <c r="M69" s="28" t="s">
        <v>9</v>
      </c>
      <c r="N69" s="28" t="s">
        <v>10</v>
      </c>
      <c r="O69" s="28" t="s">
        <v>20</v>
      </c>
      <c r="Q69" s="7"/>
    </row>
    <row r="70" spans="1:17" s="47" customFormat="1" ht="34.5" customHeight="1">
      <c r="A70" s="131" t="s">
        <v>125</v>
      </c>
      <c r="B70" s="82" t="s">
        <v>104</v>
      </c>
      <c r="C70" s="8">
        <f>C71+C72</f>
        <v>96</v>
      </c>
      <c r="D70" s="8">
        <f aca="true" t="shared" si="10" ref="D70:O70">D71+D72</f>
        <v>94</v>
      </c>
      <c r="E70" s="8">
        <f t="shared" si="10"/>
        <v>91</v>
      </c>
      <c r="F70" s="8">
        <f t="shared" si="10"/>
        <v>91</v>
      </c>
      <c r="G70" s="8">
        <f t="shared" si="10"/>
        <v>89</v>
      </c>
      <c r="H70" s="8">
        <f t="shared" si="10"/>
        <v>86</v>
      </c>
      <c r="I70" s="8">
        <f t="shared" si="10"/>
        <v>69</v>
      </c>
      <c r="J70" s="8">
        <f t="shared" si="10"/>
        <v>40</v>
      </c>
      <c r="K70" s="8">
        <f t="shared" si="10"/>
        <v>79</v>
      </c>
      <c r="L70" s="8">
        <f t="shared" si="10"/>
        <v>94</v>
      </c>
      <c r="M70" s="8">
        <f t="shared" si="10"/>
        <v>96</v>
      </c>
      <c r="N70" s="8">
        <f t="shared" si="10"/>
        <v>96</v>
      </c>
      <c r="O70" s="7">
        <f t="shared" si="10"/>
        <v>1021</v>
      </c>
      <c r="Q70" s="7"/>
    </row>
    <row r="71" spans="1:17" s="47" customFormat="1" ht="36.75" customHeight="1">
      <c r="A71" s="132"/>
      <c r="B71" s="88" t="s">
        <v>105</v>
      </c>
      <c r="C71" s="125">
        <v>30</v>
      </c>
      <c r="D71" s="125">
        <v>28</v>
      </c>
      <c r="E71" s="125">
        <v>25</v>
      </c>
      <c r="F71" s="125">
        <v>25</v>
      </c>
      <c r="G71" s="125">
        <v>23</v>
      </c>
      <c r="H71" s="125">
        <v>20</v>
      </c>
      <c r="I71" s="125">
        <v>15</v>
      </c>
      <c r="J71" s="125">
        <v>10</v>
      </c>
      <c r="K71" s="125">
        <v>25</v>
      </c>
      <c r="L71" s="125">
        <v>28</v>
      </c>
      <c r="M71" s="125">
        <v>30</v>
      </c>
      <c r="N71" s="125">
        <v>30</v>
      </c>
      <c r="O71" s="7">
        <f t="shared" si="9"/>
        <v>289</v>
      </c>
      <c r="Q71" s="7"/>
    </row>
    <row r="72" spans="1:17" s="47" customFormat="1" ht="34.5" customHeight="1">
      <c r="A72" s="133"/>
      <c r="B72" s="88" t="s">
        <v>106</v>
      </c>
      <c r="C72" s="83">
        <v>66</v>
      </c>
      <c r="D72" s="83">
        <v>66</v>
      </c>
      <c r="E72" s="83">
        <v>66</v>
      </c>
      <c r="F72" s="83">
        <v>66</v>
      </c>
      <c r="G72" s="83">
        <v>66</v>
      </c>
      <c r="H72" s="83">
        <v>66</v>
      </c>
      <c r="I72" s="83">
        <v>54</v>
      </c>
      <c r="J72" s="83">
        <v>30</v>
      </c>
      <c r="K72" s="80">
        <v>54</v>
      </c>
      <c r="L72" s="80">
        <v>66</v>
      </c>
      <c r="M72" s="80">
        <v>66</v>
      </c>
      <c r="N72" s="80">
        <v>66</v>
      </c>
      <c r="O72" s="7">
        <f t="shared" si="9"/>
        <v>732</v>
      </c>
      <c r="Q72" s="7"/>
    </row>
    <row r="73" spans="1:18" s="47" customFormat="1" ht="29.25" customHeight="1">
      <c r="A73" s="25" t="s">
        <v>152</v>
      </c>
      <c r="B73" s="82" t="s">
        <v>114</v>
      </c>
      <c r="C73" s="123">
        <v>70</v>
      </c>
      <c r="D73" s="123">
        <v>68</v>
      </c>
      <c r="E73" s="123">
        <v>70</v>
      </c>
      <c r="F73" s="123">
        <v>72</v>
      </c>
      <c r="G73" s="123">
        <v>65</v>
      </c>
      <c r="H73" s="123">
        <v>45</v>
      </c>
      <c r="I73" s="123">
        <v>40</v>
      </c>
      <c r="J73" s="123">
        <v>35</v>
      </c>
      <c r="K73" s="123">
        <v>70</v>
      </c>
      <c r="L73" s="123">
        <v>72</v>
      </c>
      <c r="M73" s="123">
        <v>73</v>
      </c>
      <c r="N73" s="123">
        <v>70</v>
      </c>
      <c r="O73" s="81">
        <f>SUM(C73:N73)</f>
        <v>750</v>
      </c>
      <c r="P73" s="80">
        <f>SUM(P70:P72)</f>
        <v>0</v>
      </c>
      <c r="Q73" s="80">
        <f>SUM(Q70:Q72)</f>
        <v>0</v>
      </c>
      <c r="R73" s="80">
        <f>SUM(R70:R72)</f>
        <v>0</v>
      </c>
    </row>
    <row r="74" spans="1:18" s="47" customFormat="1" ht="29.25" customHeight="1">
      <c r="A74" s="25" t="s">
        <v>153</v>
      </c>
      <c r="B74" s="82" t="s">
        <v>114</v>
      </c>
      <c r="C74" s="123">
        <v>130</v>
      </c>
      <c r="D74" s="123">
        <v>147</v>
      </c>
      <c r="E74" s="123">
        <v>110</v>
      </c>
      <c r="F74" s="123">
        <v>105</v>
      </c>
      <c r="G74" s="123">
        <v>110</v>
      </c>
      <c r="H74" s="123">
        <v>99</v>
      </c>
      <c r="I74" s="123">
        <v>105</v>
      </c>
      <c r="J74" s="123">
        <v>35</v>
      </c>
      <c r="K74" s="123">
        <v>85</v>
      </c>
      <c r="L74" s="123">
        <v>105</v>
      </c>
      <c r="M74" s="123">
        <v>100</v>
      </c>
      <c r="N74" s="123">
        <v>120</v>
      </c>
      <c r="O74" s="81">
        <f>SUM(C74:N74)</f>
        <v>1251</v>
      </c>
      <c r="P74" s="80">
        <f>SUM(P73)</f>
        <v>0</v>
      </c>
      <c r="Q74" s="80">
        <f>SUM(Q73)</f>
        <v>0</v>
      </c>
      <c r="R74" s="80">
        <f>SUM(R73)</f>
        <v>0</v>
      </c>
    </row>
    <row r="75" spans="1:17" s="47" customFormat="1" ht="29.25" customHeight="1">
      <c r="A75" s="25" t="s">
        <v>126</v>
      </c>
      <c r="B75" s="82" t="s">
        <v>114</v>
      </c>
      <c r="C75" s="125">
        <v>168</v>
      </c>
      <c r="D75" s="125">
        <v>160</v>
      </c>
      <c r="E75" s="125">
        <v>160</v>
      </c>
      <c r="F75" s="125">
        <v>161</v>
      </c>
      <c r="G75" s="125">
        <v>158</v>
      </c>
      <c r="H75" s="125">
        <v>115</v>
      </c>
      <c r="I75" s="125">
        <v>100</v>
      </c>
      <c r="J75" s="125">
        <v>100</v>
      </c>
      <c r="K75" s="125">
        <v>165</v>
      </c>
      <c r="L75" s="125">
        <v>164</v>
      </c>
      <c r="M75" s="125">
        <v>167</v>
      </c>
      <c r="N75" s="125">
        <v>165</v>
      </c>
      <c r="O75" s="7">
        <f t="shared" si="9"/>
        <v>1783</v>
      </c>
      <c r="Q75" s="7">
        <v>2350</v>
      </c>
    </row>
    <row r="76" spans="1:17" s="47" customFormat="1" ht="30" customHeight="1">
      <c r="A76" s="25" t="s">
        <v>127</v>
      </c>
      <c r="B76" s="82" t="s">
        <v>114</v>
      </c>
      <c r="C76" s="83">
        <v>17</v>
      </c>
      <c r="D76" s="83">
        <v>22</v>
      </c>
      <c r="E76" s="83">
        <v>23</v>
      </c>
      <c r="F76" s="84">
        <v>24</v>
      </c>
      <c r="G76" s="83">
        <v>23</v>
      </c>
      <c r="H76" s="83">
        <v>16</v>
      </c>
      <c r="I76" s="83">
        <v>10</v>
      </c>
      <c r="J76" s="83">
        <v>15</v>
      </c>
      <c r="K76" s="80">
        <v>20</v>
      </c>
      <c r="L76" s="80">
        <v>23</v>
      </c>
      <c r="M76" s="80">
        <v>23</v>
      </c>
      <c r="N76" s="80">
        <v>25</v>
      </c>
      <c r="O76" s="7">
        <f t="shared" si="9"/>
        <v>241</v>
      </c>
      <c r="Q76" s="7"/>
    </row>
    <row r="77" spans="1:17" s="47" customFormat="1" ht="27" customHeight="1">
      <c r="A77" s="25" t="s">
        <v>128</v>
      </c>
      <c r="B77" s="82" t="s">
        <v>114</v>
      </c>
      <c r="C77" s="125">
        <v>125</v>
      </c>
      <c r="D77" s="125">
        <v>130</v>
      </c>
      <c r="E77" s="125">
        <v>128</v>
      </c>
      <c r="F77" s="125">
        <v>130</v>
      </c>
      <c r="G77" s="125">
        <v>125</v>
      </c>
      <c r="H77" s="125">
        <v>85</v>
      </c>
      <c r="I77" s="125">
        <v>80</v>
      </c>
      <c r="J77" s="125">
        <v>75</v>
      </c>
      <c r="K77" s="125">
        <v>125</v>
      </c>
      <c r="L77" s="125">
        <v>120</v>
      </c>
      <c r="M77" s="125">
        <v>115</v>
      </c>
      <c r="N77" s="125">
        <v>122</v>
      </c>
      <c r="O77" s="7">
        <f>C77+D77+E77+F77+G77+H77+I77+J77+K77+L77+M77+N77</f>
        <v>1360</v>
      </c>
      <c r="Q77" s="7">
        <v>2555</v>
      </c>
    </row>
    <row r="78" spans="1:17" s="47" customFormat="1" ht="31.5" customHeight="1">
      <c r="A78" s="25" t="s">
        <v>129</v>
      </c>
      <c r="B78" s="82" t="s">
        <v>114</v>
      </c>
      <c r="C78" s="123">
        <v>99</v>
      </c>
      <c r="D78" s="123">
        <v>120</v>
      </c>
      <c r="E78" s="123">
        <v>120</v>
      </c>
      <c r="F78" s="123">
        <v>118</v>
      </c>
      <c r="G78" s="123">
        <v>115</v>
      </c>
      <c r="H78" s="123">
        <v>100</v>
      </c>
      <c r="I78" s="123">
        <v>77</v>
      </c>
      <c r="J78" s="123">
        <v>70</v>
      </c>
      <c r="K78" s="123">
        <v>126</v>
      </c>
      <c r="L78" s="123">
        <v>125</v>
      </c>
      <c r="M78" s="123">
        <v>128</v>
      </c>
      <c r="N78" s="123">
        <v>127</v>
      </c>
      <c r="O78" s="7">
        <f aca="true" t="shared" si="11" ref="O78:O83">SUM(C78:N78)</f>
        <v>1325</v>
      </c>
      <c r="Q78" s="7"/>
    </row>
    <row r="79" spans="1:17" s="47" customFormat="1" ht="31.5" customHeight="1">
      <c r="A79" s="25" t="s">
        <v>130</v>
      </c>
      <c r="B79" s="82" t="s">
        <v>114</v>
      </c>
      <c r="C79" s="83">
        <v>180</v>
      </c>
      <c r="D79" s="83">
        <v>190</v>
      </c>
      <c r="E79" s="83">
        <v>193</v>
      </c>
      <c r="F79" s="83">
        <v>192</v>
      </c>
      <c r="G79" s="83">
        <v>187</v>
      </c>
      <c r="H79" s="83">
        <v>131</v>
      </c>
      <c r="I79" s="83">
        <v>85</v>
      </c>
      <c r="J79" s="83">
        <v>95</v>
      </c>
      <c r="K79" s="80">
        <v>165</v>
      </c>
      <c r="L79" s="80">
        <v>190</v>
      </c>
      <c r="M79" s="80">
        <v>190</v>
      </c>
      <c r="N79" s="80">
        <v>180</v>
      </c>
      <c r="O79" s="7">
        <f t="shared" si="11"/>
        <v>1978</v>
      </c>
      <c r="Q79" s="7">
        <v>3650</v>
      </c>
    </row>
    <row r="80" spans="1:17" s="47" customFormat="1" ht="39" customHeight="1">
      <c r="A80" s="25" t="s">
        <v>131</v>
      </c>
      <c r="B80" s="82" t="s">
        <v>114</v>
      </c>
      <c r="C80" s="83">
        <v>90</v>
      </c>
      <c r="D80" s="83">
        <v>100</v>
      </c>
      <c r="E80" s="83">
        <v>105</v>
      </c>
      <c r="F80" s="83">
        <v>105</v>
      </c>
      <c r="G80" s="83">
        <v>92</v>
      </c>
      <c r="H80" s="83">
        <v>84</v>
      </c>
      <c r="I80" s="83">
        <v>60</v>
      </c>
      <c r="J80" s="83">
        <v>60</v>
      </c>
      <c r="K80" s="80">
        <v>90</v>
      </c>
      <c r="L80" s="80">
        <v>100</v>
      </c>
      <c r="M80" s="80">
        <v>105</v>
      </c>
      <c r="N80" s="80">
        <v>101</v>
      </c>
      <c r="O80" s="7">
        <f t="shared" si="11"/>
        <v>1092</v>
      </c>
      <c r="Q80" s="7"/>
    </row>
    <row r="81" spans="1:17" s="47" customFormat="1" ht="39" customHeight="1">
      <c r="A81" s="25" t="s">
        <v>133</v>
      </c>
      <c r="B81" s="82" t="s">
        <v>114</v>
      </c>
      <c r="C81" s="125">
        <v>93</v>
      </c>
      <c r="D81" s="125">
        <v>87</v>
      </c>
      <c r="E81" s="125">
        <v>103</v>
      </c>
      <c r="F81" s="125">
        <v>103</v>
      </c>
      <c r="G81" s="125">
        <v>94</v>
      </c>
      <c r="H81" s="125">
        <v>92</v>
      </c>
      <c r="I81" s="125">
        <v>62</v>
      </c>
      <c r="J81" s="125">
        <v>55</v>
      </c>
      <c r="K81" s="125">
        <v>58</v>
      </c>
      <c r="L81" s="125">
        <v>102</v>
      </c>
      <c r="M81" s="125">
        <v>104</v>
      </c>
      <c r="N81" s="125">
        <v>115</v>
      </c>
      <c r="O81" s="7">
        <f t="shared" si="11"/>
        <v>1068</v>
      </c>
      <c r="Q81" s="7">
        <v>2850</v>
      </c>
    </row>
    <row r="82" spans="1:17" s="47" customFormat="1" ht="47.25" customHeight="1">
      <c r="A82" s="25" t="s">
        <v>132</v>
      </c>
      <c r="B82" s="86" t="s">
        <v>114</v>
      </c>
      <c r="C82" s="12">
        <v>119</v>
      </c>
      <c r="D82" s="12">
        <v>120.5</v>
      </c>
      <c r="E82" s="12">
        <v>120.8</v>
      </c>
      <c r="F82" s="12">
        <v>116.3</v>
      </c>
      <c r="G82" s="12">
        <v>124</v>
      </c>
      <c r="H82" s="12">
        <v>80</v>
      </c>
      <c r="I82" s="12">
        <v>55</v>
      </c>
      <c r="J82" s="12">
        <v>55</v>
      </c>
      <c r="K82" s="12">
        <v>81</v>
      </c>
      <c r="L82" s="12">
        <v>112.8</v>
      </c>
      <c r="M82" s="12">
        <v>120</v>
      </c>
      <c r="N82" s="12">
        <v>115</v>
      </c>
      <c r="O82" s="97">
        <f t="shared" si="11"/>
        <v>1219.4</v>
      </c>
      <c r="Q82" s="7"/>
    </row>
    <row r="83" spans="1:18" s="47" customFormat="1" ht="21" customHeight="1">
      <c r="A83" s="25" t="s">
        <v>86</v>
      </c>
      <c r="B83" s="25"/>
      <c r="C83" s="12">
        <v>2</v>
      </c>
      <c r="D83" s="12">
        <v>1.5</v>
      </c>
      <c r="E83" s="12">
        <v>1.8</v>
      </c>
      <c r="F83" s="12">
        <v>1.3</v>
      </c>
      <c r="G83" s="12">
        <v>1</v>
      </c>
      <c r="H83" s="12"/>
      <c r="I83" s="12"/>
      <c r="J83" s="12"/>
      <c r="K83" s="12">
        <v>1</v>
      </c>
      <c r="L83" s="12">
        <v>1.8</v>
      </c>
      <c r="M83" s="12">
        <v>2</v>
      </c>
      <c r="N83" s="12">
        <v>2</v>
      </c>
      <c r="O83" s="10">
        <f t="shared" si="11"/>
        <v>14.4</v>
      </c>
      <c r="Q83" s="7"/>
      <c r="R83" s="47">
        <v>662</v>
      </c>
    </row>
    <row r="84" spans="1:17" s="47" customFormat="1" ht="27.75" customHeight="1">
      <c r="A84" s="28" t="s">
        <v>21</v>
      </c>
      <c r="B84" s="28"/>
      <c r="C84" s="28" t="s">
        <v>0</v>
      </c>
      <c r="D84" s="28" t="s">
        <v>1</v>
      </c>
      <c r="E84" s="28" t="s">
        <v>2</v>
      </c>
      <c r="F84" s="28" t="s">
        <v>3</v>
      </c>
      <c r="G84" s="28" t="s">
        <v>4</v>
      </c>
      <c r="H84" s="28" t="s">
        <v>22</v>
      </c>
      <c r="I84" s="28" t="s">
        <v>5</v>
      </c>
      <c r="J84" s="28" t="s">
        <v>6</v>
      </c>
      <c r="K84" s="28" t="s">
        <v>7</v>
      </c>
      <c r="L84" s="28" t="s">
        <v>8</v>
      </c>
      <c r="M84" s="28" t="s">
        <v>9</v>
      </c>
      <c r="N84" s="28" t="s">
        <v>10</v>
      </c>
      <c r="O84" s="28" t="s">
        <v>20</v>
      </c>
      <c r="Q84" s="7"/>
    </row>
    <row r="85" spans="1:17" s="47" customFormat="1" ht="50.25" customHeight="1">
      <c r="A85" s="142" t="s">
        <v>137</v>
      </c>
      <c r="B85" s="82" t="s">
        <v>134</v>
      </c>
      <c r="C85" s="92">
        <f aca="true" t="shared" si="12" ref="C85:N85">C7+C9+C11+C13+C16+C19+C20+C21+C22+C24+C25+C26+C29+C34+C35+C36+C38+C39+C40+C43+C49+C51+C52+C53+C54+C59+C61+C64+C65+C66+C70+C73+C74+C75+C76+C77+C78+C79+C80+C81+C82</f>
        <v>8683.43</v>
      </c>
      <c r="D85" s="92">
        <f t="shared" si="12"/>
        <v>9172.93</v>
      </c>
      <c r="E85" s="92">
        <f t="shared" si="12"/>
        <v>9165.23</v>
      </c>
      <c r="F85" s="92">
        <f t="shared" si="12"/>
        <v>8963.829999999998</v>
      </c>
      <c r="G85" s="92">
        <f t="shared" si="12"/>
        <v>8528.529999999999</v>
      </c>
      <c r="H85" s="92">
        <f t="shared" si="12"/>
        <v>6181.29</v>
      </c>
      <c r="I85" s="92">
        <f t="shared" si="12"/>
        <v>4055.12</v>
      </c>
      <c r="J85" s="92">
        <f t="shared" si="12"/>
        <v>3768.8</v>
      </c>
      <c r="K85" s="92">
        <f t="shared" si="12"/>
        <v>8189.3</v>
      </c>
      <c r="L85" s="92">
        <f t="shared" si="12"/>
        <v>8903.06</v>
      </c>
      <c r="M85" s="92">
        <f t="shared" si="12"/>
        <v>8887.97</v>
      </c>
      <c r="N85" s="92">
        <f t="shared" si="12"/>
        <v>8798.97</v>
      </c>
      <c r="O85" s="10">
        <f>SUM(C85:N85)</f>
        <v>93298.46</v>
      </c>
      <c r="Q85" s="7"/>
    </row>
    <row r="86" spans="1:19" s="47" customFormat="1" ht="24" customHeight="1">
      <c r="A86" s="143"/>
      <c r="B86" s="98" t="s">
        <v>136</v>
      </c>
      <c r="C86" s="92">
        <f>C83</f>
        <v>2</v>
      </c>
      <c r="D86" s="92">
        <f aca="true" t="shared" si="13" ref="D86:N86">D83</f>
        <v>1.5</v>
      </c>
      <c r="E86" s="92">
        <f t="shared" si="13"/>
        <v>1.8</v>
      </c>
      <c r="F86" s="92">
        <f t="shared" si="13"/>
        <v>1.3</v>
      </c>
      <c r="G86" s="92">
        <f t="shared" si="13"/>
        <v>1</v>
      </c>
      <c r="H86" s="92">
        <f t="shared" si="13"/>
        <v>0</v>
      </c>
      <c r="I86" s="92">
        <f t="shared" si="13"/>
        <v>0</v>
      </c>
      <c r="J86" s="92">
        <f t="shared" si="13"/>
        <v>0</v>
      </c>
      <c r="K86" s="92">
        <f t="shared" si="13"/>
        <v>1</v>
      </c>
      <c r="L86" s="92">
        <f t="shared" si="13"/>
        <v>1.8</v>
      </c>
      <c r="M86" s="92">
        <f t="shared" si="13"/>
        <v>2</v>
      </c>
      <c r="N86" s="92">
        <f t="shared" si="13"/>
        <v>2</v>
      </c>
      <c r="O86" s="10">
        <f>O83</f>
        <v>14.4</v>
      </c>
      <c r="P86" s="92" t="e">
        <f>#REF!+#REF!+#REF!+#REF!+P83</f>
        <v>#REF!</v>
      </c>
      <c r="Q86" s="92" t="e">
        <f>#REF!+#REF!+#REF!+#REF!+Q83</f>
        <v>#REF!</v>
      </c>
      <c r="R86" s="92" t="e">
        <f>#REF!+#REF!+#REF!+#REF!+R83</f>
        <v>#REF!</v>
      </c>
      <c r="S86" s="48"/>
    </row>
    <row r="87" spans="1:19" s="47" customFormat="1" ht="27" customHeight="1">
      <c r="A87" s="143"/>
      <c r="B87" s="98" t="s">
        <v>84</v>
      </c>
      <c r="C87" s="92">
        <f aca="true" t="shared" si="14" ref="C87:N87">C8+C10+C12+C14+C23+C27+C30+C37+C44+C50+C55+C60+C62</f>
        <v>88.42999999999999</v>
      </c>
      <c r="D87" s="92">
        <f t="shared" si="14"/>
        <v>88.42999999999999</v>
      </c>
      <c r="E87" s="92">
        <f t="shared" si="14"/>
        <v>88.42999999999999</v>
      </c>
      <c r="F87" s="92">
        <f t="shared" si="14"/>
        <v>88.52999999999999</v>
      </c>
      <c r="G87" s="92">
        <f t="shared" si="14"/>
        <v>87.53</v>
      </c>
      <c r="H87" s="92">
        <f t="shared" si="14"/>
        <v>51.29</v>
      </c>
      <c r="I87" s="92">
        <f t="shared" si="14"/>
        <v>22.12</v>
      </c>
      <c r="J87" s="92">
        <f t="shared" si="14"/>
        <v>34.8</v>
      </c>
      <c r="K87" s="92">
        <f t="shared" si="14"/>
        <v>87.30000000000001</v>
      </c>
      <c r="L87" s="92">
        <f t="shared" si="14"/>
        <v>87.25999999999999</v>
      </c>
      <c r="M87" s="92">
        <f t="shared" si="14"/>
        <v>86.97</v>
      </c>
      <c r="N87" s="92">
        <f t="shared" si="14"/>
        <v>86.97</v>
      </c>
      <c r="O87" s="10">
        <f>SUM(C87:N87)</f>
        <v>898.06</v>
      </c>
      <c r="Q87" s="7"/>
      <c r="S87" s="48"/>
    </row>
    <row r="88" spans="1:19" s="47" customFormat="1" ht="35.25" customHeight="1">
      <c r="A88" s="143"/>
      <c r="B88" s="88" t="s">
        <v>105</v>
      </c>
      <c r="C88" s="8">
        <f aca="true" t="shared" si="15" ref="C88:N88">C17++C31+C41+C45+C56+C67+C71</f>
        <v>620</v>
      </c>
      <c r="D88" s="8">
        <f t="shared" si="15"/>
        <v>669</v>
      </c>
      <c r="E88" s="8">
        <f t="shared" si="15"/>
        <v>665</v>
      </c>
      <c r="F88" s="8">
        <f t="shared" si="15"/>
        <v>645</v>
      </c>
      <c r="G88" s="8">
        <f t="shared" si="15"/>
        <v>601</v>
      </c>
      <c r="H88" s="8">
        <f t="shared" si="15"/>
        <v>379</v>
      </c>
      <c r="I88" s="8">
        <f t="shared" si="15"/>
        <v>164</v>
      </c>
      <c r="J88" s="8">
        <f t="shared" si="15"/>
        <v>152</v>
      </c>
      <c r="K88" s="8">
        <f t="shared" si="15"/>
        <v>570</v>
      </c>
      <c r="L88" s="8">
        <f t="shared" si="15"/>
        <v>647</v>
      </c>
      <c r="M88" s="8">
        <f t="shared" si="15"/>
        <v>657</v>
      </c>
      <c r="N88" s="8">
        <f t="shared" si="15"/>
        <v>649</v>
      </c>
      <c r="O88" s="7">
        <f>SUM(C88:N88)</f>
        <v>6418</v>
      </c>
      <c r="Q88" s="7"/>
      <c r="S88" s="48"/>
    </row>
    <row r="89" spans="1:19" s="47" customFormat="1" ht="44.25" customHeight="1">
      <c r="A89" s="143"/>
      <c r="B89" s="88" t="s">
        <v>135</v>
      </c>
      <c r="C89" s="92">
        <f aca="true" t="shared" si="16" ref="C89:O89">C7+C9+C11+C13+C15+C18+C19+C20+C21+C22+C24+C25+C26+C32+C34+C35+C36+C38+C39+C46+C49+C51+C52+C53+C57+C59+C61+C63+C64+C65+C68+C72+C73+C74+C75+C76+C77+C78+C79+C80+C81+C82</f>
        <v>7918.429999999999</v>
      </c>
      <c r="D89" s="92">
        <f t="shared" si="16"/>
        <v>8342.93</v>
      </c>
      <c r="E89" s="92">
        <f t="shared" si="16"/>
        <v>8348.23</v>
      </c>
      <c r="F89" s="92">
        <f t="shared" si="16"/>
        <v>8181.83</v>
      </c>
      <c r="G89" s="92">
        <f t="shared" si="16"/>
        <v>7790.53</v>
      </c>
      <c r="H89" s="92">
        <f t="shared" si="16"/>
        <v>5672.29</v>
      </c>
      <c r="I89" s="92">
        <f t="shared" si="16"/>
        <v>3789.12</v>
      </c>
      <c r="J89" s="92">
        <f t="shared" si="16"/>
        <v>3533.8</v>
      </c>
      <c r="K89" s="92">
        <f t="shared" si="16"/>
        <v>7457.3</v>
      </c>
      <c r="L89" s="92">
        <f t="shared" si="16"/>
        <v>8102.06</v>
      </c>
      <c r="M89" s="92">
        <f t="shared" si="16"/>
        <v>8080.969999999999</v>
      </c>
      <c r="N89" s="92">
        <f t="shared" si="16"/>
        <v>8002.969999999999</v>
      </c>
      <c r="O89" s="92">
        <f t="shared" si="16"/>
        <v>85220.45999999999</v>
      </c>
      <c r="P89" s="92" t="e">
        <f>P7+P9+P11+P13+P15+P18+P19+P20+P21+P22+#REF!+P24+P25+P26+P32+P34+P35+P36+P38+P39+P46+P49+P51+P52+P53+P57+P59+P61+P63+P64+P65+P68+P72+P75+P76+P77+P78+P79+P80+P81+P82</f>
        <v>#REF!</v>
      </c>
      <c r="Q89" s="92" t="e">
        <f>Q7+Q9+Q11+Q13+Q15+Q18+Q19+Q20+Q21+Q22+#REF!+Q24+Q25+Q26+Q32+Q34+Q35+Q36+Q38+Q39+Q46+Q49+Q51+Q52+Q53+Q57+Q59+Q61+Q63+Q64+Q65+Q68+Q72+Q75+Q76+Q77+Q78+Q79+Q80+Q81+Q82</f>
        <v>#REF!</v>
      </c>
      <c r="R89" s="92" t="e">
        <f>R7+R9+R11+R13+R15+R18+R19+R20+R21+R22+#REF!+R24+R25+R26+R32+R34+R35+R36+R38+R39+R46+R49+R51+R52+R53+R57+R59+R61+R63+R64+R65+R68+R72+R75+R76+R77+R78+R79+R80+R81+R82</f>
        <v>#REF!</v>
      </c>
      <c r="S89" s="48"/>
    </row>
    <row r="90" spans="1:18" s="47" customFormat="1" ht="12.75" customHeight="1">
      <c r="A90" s="143"/>
      <c r="B90" s="98" t="s">
        <v>136</v>
      </c>
      <c r="C90" s="92">
        <f>C83</f>
        <v>2</v>
      </c>
      <c r="D90" s="92">
        <f aca="true" t="shared" si="17" ref="D90:N90">D83</f>
        <v>1.5</v>
      </c>
      <c r="E90" s="92">
        <f t="shared" si="17"/>
        <v>1.8</v>
      </c>
      <c r="F90" s="92">
        <f t="shared" si="17"/>
        <v>1.3</v>
      </c>
      <c r="G90" s="92">
        <f t="shared" si="17"/>
        <v>1</v>
      </c>
      <c r="H90" s="92">
        <f t="shared" si="17"/>
        <v>0</v>
      </c>
      <c r="I90" s="92">
        <f t="shared" si="17"/>
        <v>0</v>
      </c>
      <c r="J90" s="92">
        <f t="shared" si="17"/>
        <v>0</v>
      </c>
      <c r="K90" s="92">
        <f t="shared" si="17"/>
        <v>1</v>
      </c>
      <c r="L90" s="92">
        <f t="shared" si="17"/>
        <v>1.8</v>
      </c>
      <c r="M90" s="92">
        <f t="shared" si="17"/>
        <v>2</v>
      </c>
      <c r="N90" s="92">
        <f t="shared" si="17"/>
        <v>2</v>
      </c>
      <c r="O90" s="10">
        <f>O83</f>
        <v>14.4</v>
      </c>
      <c r="P90" s="92" t="e">
        <f>#REF!+P83</f>
        <v>#REF!</v>
      </c>
      <c r="Q90" s="92" t="e">
        <f>#REF!+Q83</f>
        <v>#REF!</v>
      </c>
      <c r="R90" s="92" t="e">
        <f>#REF!+R83</f>
        <v>#REF!</v>
      </c>
    </row>
    <row r="91" spans="1:18" s="47" customFormat="1" ht="12.75" customHeight="1">
      <c r="A91" s="144"/>
      <c r="B91" s="98" t="s">
        <v>84</v>
      </c>
      <c r="C91" s="92">
        <f aca="true" t="shared" si="18" ref="C91:N91">C8+C10+C12+C14+C23+C27+C33+C37+C47+C50+C58+C60+C62</f>
        <v>88.42999999999999</v>
      </c>
      <c r="D91" s="92">
        <f t="shared" si="18"/>
        <v>88.42999999999999</v>
      </c>
      <c r="E91" s="92">
        <f t="shared" si="18"/>
        <v>88.42999999999999</v>
      </c>
      <c r="F91" s="92">
        <f t="shared" si="18"/>
        <v>88.52999999999999</v>
      </c>
      <c r="G91" s="92">
        <f t="shared" si="18"/>
        <v>87.53</v>
      </c>
      <c r="H91" s="92">
        <f t="shared" si="18"/>
        <v>51.29</v>
      </c>
      <c r="I91" s="92">
        <f t="shared" si="18"/>
        <v>22.12</v>
      </c>
      <c r="J91" s="92">
        <f t="shared" si="18"/>
        <v>34.8</v>
      </c>
      <c r="K91" s="92">
        <f t="shared" si="18"/>
        <v>87.30000000000001</v>
      </c>
      <c r="L91" s="92">
        <f t="shared" si="18"/>
        <v>87.25999999999999</v>
      </c>
      <c r="M91" s="92">
        <f t="shared" si="18"/>
        <v>86.97</v>
      </c>
      <c r="N91" s="92">
        <f t="shared" si="18"/>
        <v>86.97</v>
      </c>
      <c r="O91" s="10">
        <f>SUM(C91:N91)</f>
        <v>898.06</v>
      </c>
      <c r="P91" s="92">
        <f>P8+P10+P12+P14+P23+P27+P33+P37+P47+P50+P58+P60</f>
        <v>0</v>
      </c>
      <c r="Q91" s="92">
        <f>Q8+Q10+Q12+Q14+Q23+Q27+Q33+Q37+Q47+Q50+Q58+Q60</f>
        <v>0</v>
      </c>
      <c r="R91" s="92">
        <f>R8+R10+R12+R14+R23+R27+R33+R37+R47+R50+R58+R60</f>
        <v>0</v>
      </c>
    </row>
    <row r="92" spans="1:19" s="47" customFormat="1" ht="44.25" customHeight="1">
      <c r="A92" s="142" t="s">
        <v>62</v>
      </c>
      <c r="B92" s="82" t="s">
        <v>134</v>
      </c>
      <c r="C92" s="92">
        <f aca="true" t="shared" si="19" ref="C92:O92">C7-C8+C9-C10+C11-C12+C13-C14+C16+C19+C20+C21+C22-C23+C24+C25+C26-C27+C29-C30++C34+C35+C36-C37+C38+C39+C40+C43-C44+C49-C50+C51+C52+C53+C54-C55+C59-C60+C61-C62+C64+C65+C66+C70+C73+C74+C75+C76+C77+C78+C79+C80+C81+C82</f>
        <v>8595</v>
      </c>
      <c r="D92" s="92">
        <f t="shared" si="19"/>
        <v>9084.5</v>
      </c>
      <c r="E92" s="92">
        <f t="shared" si="19"/>
        <v>9076.8</v>
      </c>
      <c r="F92" s="92">
        <f t="shared" si="19"/>
        <v>8875.3</v>
      </c>
      <c r="G92" s="92">
        <f t="shared" si="19"/>
        <v>8441</v>
      </c>
      <c r="H92" s="92">
        <f t="shared" si="19"/>
        <v>6130</v>
      </c>
      <c r="I92" s="92">
        <f t="shared" si="19"/>
        <v>4033</v>
      </c>
      <c r="J92" s="92">
        <f t="shared" si="19"/>
        <v>3734</v>
      </c>
      <c r="K92" s="92">
        <f t="shared" si="19"/>
        <v>8102</v>
      </c>
      <c r="L92" s="92">
        <f t="shared" si="19"/>
        <v>8815.8</v>
      </c>
      <c r="M92" s="92">
        <f t="shared" si="19"/>
        <v>8801</v>
      </c>
      <c r="N92" s="92">
        <f t="shared" si="19"/>
        <v>8712</v>
      </c>
      <c r="O92" s="92">
        <f t="shared" si="19"/>
        <v>92400.4</v>
      </c>
      <c r="P92" s="92" t="e">
        <f>P7-P8+P9-P10+P11-P12+P13-P14+P16+P19+P20+P21+P22-P23+#REF!+P24+P25+P26-P27+P29-P30++P34+P35+P36-P37+P38+P39+P40+P43-P44+P49-P50+P51+P52+P53+P54-P55+P59-P60+P61-P60+P64+P65+P66+P70+P75+P76+P77+P78+P79+P80+P81+P82</f>
        <v>#REF!</v>
      </c>
      <c r="Q92" s="92" t="e">
        <f>Q7-Q8+Q9-Q10+Q11-Q12+Q13-Q14+Q16+Q19+Q20+Q21+Q22-Q23+#REF!+Q24+Q25+Q26-Q27+Q29-Q30++Q34+Q35+Q36-Q37+Q38+Q39+Q40+Q43-Q44+Q49-Q50+Q51+Q52+Q53+Q54-Q55+Q59-Q60+Q61-Q60+Q64+Q65+Q66+Q70+Q75+Q76+Q77+Q78+Q79+Q80+Q81+Q82</f>
        <v>#REF!</v>
      </c>
      <c r="R92" s="92" t="e">
        <f>R7-R8+R9-R10+R11-R12+R13-R14+R16+R19+R20+R21+R22-R23+#REF!+R24+R25+R26-R27+R29-R30++R34+R35+R36-R37+R38+R39+R40+R43-R44+R49-R50+R51+R52+R53+R54-R55+R59-R60+R61-R60+R64+R65+R66+R70+R75+R76+R77+R78+R79+R80+R81+R82</f>
        <v>#REF!</v>
      </c>
      <c r="S92" s="48"/>
    </row>
    <row r="93" spans="1:17" s="47" customFormat="1" ht="14.25" customHeight="1">
      <c r="A93" s="143"/>
      <c r="B93" s="98" t="s">
        <v>86</v>
      </c>
      <c r="C93" s="92">
        <f>C83</f>
        <v>2</v>
      </c>
      <c r="D93" s="92">
        <f aca="true" t="shared" si="20" ref="D93:O93">D83</f>
        <v>1.5</v>
      </c>
      <c r="E93" s="92">
        <f t="shared" si="20"/>
        <v>1.8</v>
      </c>
      <c r="F93" s="92">
        <f t="shared" si="20"/>
        <v>1.3</v>
      </c>
      <c r="G93" s="92">
        <f t="shared" si="20"/>
        <v>1</v>
      </c>
      <c r="H93" s="92">
        <f t="shared" si="20"/>
        <v>0</v>
      </c>
      <c r="I93" s="92">
        <f t="shared" si="20"/>
        <v>0</v>
      </c>
      <c r="J93" s="92">
        <f t="shared" si="20"/>
        <v>0</v>
      </c>
      <c r="K93" s="92">
        <f t="shared" si="20"/>
        <v>1</v>
      </c>
      <c r="L93" s="92">
        <f t="shared" si="20"/>
        <v>1.8</v>
      </c>
      <c r="M93" s="92">
        <f t="shared" si="20"/>
        <v>2</v>
      </c>
      <c r="N93" s="92">
        <f t="shared" si="20"/>
        <v>2</v>
      </c>
      <c r="O93" s="92">
        <f t="shared" si="20"/>
        <v>14.4</v>
      </c>
      <c r="Q93" s="7"/>
    </row>
    <row r="94" spans="1:17" s="47" customFormat="1" ht="34.5" customHeight="1">
      <c r="A94" s="143"/>
      <c r="B94" s="88" t="s">
        <v>105</v>
      </c>
      <c r="C94" s="8">
        <f aca="true" t="shared" si="21" ref="C94:N94">C17+C31+C41+C45+C56+C67+C71</f>
        <v>620</v>
      </c>
      <c r="D94" s="8">
        <f t="shared" si="21"/>
        <v>669</v>
      </c>
      <c r="E94" s="8">
        <f t="shared" si="21"/>
        <v>665</v>
      </c>
      <c r="F94" s="8">
        <f t="shared" si="21"/>
        <v>645</v>
      </c>
      <c r="G94" s="8">
        <f t="shared" si="21"/>
        <v>601</v>
      </c>
      <c r="H94" s="8">
        <f t="shared" si="21"/>
        <v>379</v>
      </c>
      <c r="I94" s="8">
        <f t="shared" si="21"/>
        <v>164</v>
      </c>
      <c r="J94" s="8">
        <f t="shared" si="21"/>
        <v>152</v>
      </c>
      <c r="K94" s="8">
        <f t="shared" si="21"/>
        <v>570</v>
      </c>
      <c r="L94" s="8">
        <f t="shared" si="21"/>
        <v>647</v>
      </c>
      <c r="M94" s="8">
        <f t="shared" si="21"/>
        <v>657</v>
      </c>
      <c r="N94" s="8">
        <f t="shared" si="21"/>
        <v>649</v>
      </c>
      <c r="O94" s="7">
        <f>SUM(C94:N94)</f>
        <v>6418</v>
      </c>
      <c r="Q94" s="7"/>
    </row>
    <row r="95" spans="1:19" s="47" customFormat="1" ht="43.5" customHeight="1">
      <c r="A95" s="143"/>
      <c r="B95" s="88" t="s">
        <v>135</v>
      </c>
      <c r="C95" s="92">
        <f aca="true" t="shared" si="22" ref="C95:O95">C7-C8+C9-C10+C11-C12+C13-C14+C15+C18+C19+C20+C21+C22-C23+C24+C25+C26-C27+C32-C33+C34+C35+C36-C37+C38+C39+C42+C46-C47+C49-C50+C51+C52+C53+C57-C58+C59-C60+C61-C62+C63+C64+C65+C68+C72+C73+C74+C75+C76+C77+C78+C79+C80+C81+C82</f>
        <v>8080</v>
      </c>
      <c r="D95" s="92">
        <f t="shared" si="22"/>
        <v>8514.5</v>
      </c>
      <c r="E95" s="92">
        <f t="shared" si="22"/>
        <v>8524.8</v>
      </c>
      <c r="F95" s="92">
        <f t="shared" si="22"/>
        <v>8350.3</v>
      </c>
      <c r="G95" s="92">
        <f t="shared" si="22"/>
        <v>7947</v>
      </c>
      <c r="H95" s="92">
        <f t="shared" si="22"/>
        <v>5811</v>
      </c>
      <c r="I95" s="92">
        <f t="shared" si="22"/>
        <v>3917</v>
      </c>
      <c r="J95" s="92">
        <f t="shared" si="22"/>
        <v>3629</v>
      </c>
      <c r="K95" s="92">
        <f t="shared" si="22"/>
        <v>7636</v>
      </c>
      <c r="L95" s="92">
        <f t="shared" si="22"/>
        <v>8277.8</v>
      </c>
      <c r="M95" s="92">
        <f t="shared" si="22"/>
        <v>8259</v>
      </c>
      <c r="N95" s="92">
        <f t="shared" si="22"/>
        <v>8176</v>
      </c>
      <c r="O95" s="92">
        <f t="shared" si="22"/>
        <v>87122.4</v>
      </c>
      <c r="P95" s="92" t="e">
        <f>P7-P8+P9-P10+P11-P12+P13-P14+P15+P18+P19+P20+P21+P22-P23+#REF!+P24+P25+P26-P27+P32-P33+P34+P35+P36-P37+P38+P39+P42+P46-P47+P49-P50+P51+P52+P53+P57-P58+P59-P60+P61-P62+P63+P64+P65+P68+P72+P75+P76+P77+P78+P79+P80+P81+P82</f>
        <v>#REF!</v>
      </c>
      <c r="Q95" s="92" t="e">
        <f>Q7-Q8+Q9-Q10+Q11-Q12+Q13-Q14+Q15+Q18+Q19+Q20+Q21+Q22-Q23+#REF!+Q24+Q25+Q26-Q27+Q32-Q33+Q34+Q35+Q36-Q37+Q38+Q39+Q42+Q46-Q47+Q49-Q50+Q51+Q52+Q53+Q57-Q58+Q59-Q60+Q61-Q62+Q63+Q64+Q65+Q68+Q72+Q75+Q76+Q77+Q78+Q79+Q80+Q81+Q82</f>
        <v>#REF!</v>
      </c>
      <c r="R95" s="92" t="e">
        <f>R7-R8+R9-R10+R11-R12+R13-R14+R15+R18+R19+R20+R21+R22-R23+#REF!+R24+R25+R26-R27+R32-R33+R34+R35+R36-R37+R38+R39+R42+R46-R47+R49-R50+R51+R52+R53+R57-R58+R59-R60+R61-R62+R63+R64+R65+R68+R72+R75+R76+R77+R78+R79+R80+R81+R82</f>
        <v>#REF!</v>
      </c>
      <c r="S95" s="48"/>
    </row>
    <row r="96" spans="1:18" s="47" customFormat="1" ht="14.25" customHeight="1">
      <c r="A96" s="144"/>
      <c r="B96" s="98" t="s">
        <v>86</v>
      </c>
      <c r="C96" s="92">
        <f>C83</f>
        <v>2</v>
      </c>
      <c r="D96" s="92">
        <f aca="true" t="shared" si="23" ref="D96:R96">D83</f>
        <v>1.5</v>
      </c>
      <c r="E96" s="92">
        <f t="shared" si="23"/>
        <v>1.8</v>
      </c>
      <c r="F96" s="92">
        <f t="shared" si="23"/>
        <v>1.3</v>
      </c>
      <c r="G96" s="92">
        <f t="shared" si="23"/>
        <v>1</v>
      </c>
      <c r="H96" s="92">
        <f t="shared" si="23"/>
        <v>0</v>
      </c>
      <c r="I96" s="92">
        <f t="shared" si="23"/>
        <v>0</v>
      </c>
      <c r="J96" s="92">
        <f t="shared" si="23"/>
        <v>0</v>
      </c>
      <c r="K96" s="92">
        <f t="shared" si="23"/>
        <v>1</v>
      </c>
      <c r="L96" s="92">
        <f t="shared" si="23"/>
        <v>1.8</v>
      </c>
      <c r="M96" s="92">
        <f t="shared" si="23"/>
        <v>2</v>
      </c>
      <c r="N96" s="92">
        <f t="shared" si="23"/>
        <v>2</v>
      </c>
      <c r="O96" s="92">
        <f t="shared" si="23"/>
        <v>14.4</v>
      </c>
      <c r="P96" s="92">
        <f t="shared" si="23"/>
        <v>0</v>
      </c>
      <c r="Q96" s="92">
        <f t="shared" si="23"/>
        <v>0</v>
      </c>
      <c r="R96" s="92">
        <f t="shared" si="23"/>
        <v>662</v>
      </c>
    </row>
    <row r="97" spans="1:19" s="47" customFormat="1" ht="47.25" customHeight="1">
      <c r="A97" s="142" t="s">
        <v>143</v>
      </c>
      <c r="B97" s="82" t="s">
        <v>144</v>
      </c>
      <c r="C97" s="92">
        <f aca="true" t="shared" si="24" ref="C97:O97">C7-C8+C9-C10+C11-C12+C13-C14+C16+C19+C20+C21+C22-C23+C24+C25+C26-C27+C29-C30+C34+C35+C36-C37+C38+C39+C40+C43-C44+C49-C50+C51+C52+C53+C54-C55+C59-C60+C61-C62+C64+C65+C66+C70+C73+C74+C75+C76+C77+C78+C79+C80+C81+C82-C83</f>
        <v>8593</v>
      </c>
      <c r="D97" s="92">
        <f t="shared" si="24"/>
        <v>9083</v>
      </c>
      <c r="E97" s="92">
        <f t="shared" si="24"/>
        <v>9075</v>
      </c>
      <c r="F97" s="92">
        <f t="shared" si="24"/>
        <v>8874</v>
      </c>
      <c r="G97" s="92">
        <f t="shared" si="24"/>
        <v>8440</v>
      </c>
      <c r="H97" s="92">
        <f t="shared" si="24"/>
        <v>6130</v>
      </c>
      <c r="I97" s="92">
        <f t="shared" si="24"/>
        <v>4033</v>
      </c>
      <c r="J97" s="92">
        <f t="shared" si="24"/>
        <v>3734</v>
      </c>
      <c r="K97" s="92">
        <f t="shared" si="24"/>
        <v>8101</v>
      </c>
      <c r="L97" s="92">
        <f t="shared" si="24"/>
        <v>8814</v>
      </c>
      <c r="M97" s="92">
        <f t="shared" si="24"/>
        <v>8799</v>
      </c>
      <c r="N97" s="92">
        <f t="shared" si="24"/>
        <v>8710</v>
      </c>
      <c r="O97" s="92">
        <f t="shared" si="24"/>
        <v>92386</v>
      </c>
      <c r="P97" s="92" t="e">
        <f>P7-P8+P9-P10+P11-P12+P13-P14+P16+P19+P20+P21-#REF!+P22-#REF!-P23+#REF!+P24+P25+P26-P27+P29-#REF!-P30+P34+P35+P36-P37+P38+P39+P40+P43-P44+P49-P50+P51+P52+P53-#REF!+P54-P55+P59-P60+P61-P62+P64-#REF!+P65-#REF!+P66+P70+P75+P76+P77+P78+P79+P80+P81+P82-P83</f>
        <v>#REF!</v>
      </c>
      <c r="Q97" s="92" t="e">
        <f>Q7-Q8+Q9-Q10+Q11-Q12+Q13-Q14+Q16+Q19+Q20+Q21-#REF!+Q22-#REF!-Q23+#REF!+Q24+Q25+Q26-Q27+Q29-#REF!-Q30+Q34+Q35+Q36-Q37+Q38+Q39+Q40+Q43-Q44+Q49-Q50+Q51+Q52+Q53-#REF!+Q54-Q55+Q59-Q60+Q61-Q62+Q64-#REF!+Q65-#REF!+Q66+Q70+Q75+Q76+Q77+Q78+Q79+Q80+Q81+Q82-Q83</f>
        <v>#REF!</v>
      </c>
      <c r="R97" s="92" t="e">
        <f>R7-R8+R9-R10+R11-R12+R13-R14+R16+R19+R20+R21-#REF!+R22-#REF!-R23+#REF!+R24+R25+R26-R27+R29-#REF!-R30+R34+R35+R36-R37+R38+R39+R40+R43-R44+R49-R50+R51+R52+R53-#REF!+R54-R55+R59-R60+R61-R62+R64-#REF!+R65-#REF!+R66+R70+R75+R76+R77+R78+R79+R80+R81+R82-R83</f>
        <v>#REF!</v>
      </c>
      <c r="S97" s="48">
        <v>92386</v>
      </c>
    </row>
    <row r="98" spans="1:19" s="47" customFormat="1" ht="32.25" customHeight="1">
      <c r="A98" s="143"/>
      <c r="B98" s="88" t="s">
        <v>105</v>
      </c>
      <c r="C98" s="8">
        <f aca="true" t="shared" si="25" ref="C98:R98">C17+C31+C41+C45+C56+C67+C71</f>
        <v>620</v>
      </c>
      <c r="D98" s="8">
        <f t="shared" si="25"/>
        <v>669</v>
      </c>
      <c r="E98" s="8">
        <f t="shared" si="25"/>
        <v>665</v>
      </c>
      <c r="F98" s="8">
        <f t="shared" si="25"/>
        <v>645</v>
      </c>
      <c r="G98" s="8">
        <f t="shared" si="25"/>
        <v>601</v>
      </c>
      <c r="H98" s="8">
        <f t="shared" si="25"/>
        <v>379</v>
      </c>
      <c r="I98" s="8">
        <f t="shared" si="25"/>
        <v>164</v>
      </c>
      <c r="J98" s="8">
        <f t="shared" si="25"/>
        <v>152</v>
      </c>
      <c r="K98" s="8">
        <f t="shared" si="25"/>
        <v>570</v>
      </c>
      <c r="L98" s="8">
        <f t="shared" si="25"/>
        <v>647</v>
      </c>
      <c r="M98" s="8">
        <f t="shared" si="25"/>
        <v>657</v>
      </c>
      <c r="N98" s="8">
        <f t="shared" si="25"/>
        <v>649</v>
      </c>
      <c r="O98" s="7">
        <f t="shared" si="25"/>
        <v>6418</v>
      </c>
      <c r="P98" s="8">
        <f t="shared" si="25"/>
        <v>0</v>
      </c>
      <c r="Q98" s="8">
        <f t="shared" si="25"/>
        <v>0</v>
      </c>
      <c r="R98" s="8">
        <f t="shared" si="25"/>
        <v>0</v>
      </c>
      <c r="S98" s="47">
        <v>6418</v>
      </c>
    </row>
    <row r="99" spans="1:19" s="47" customFormat="1" ht="35.25" customHeight="1">
      <c r="A99" s="144"/>
      <c r="B99" s="88" t="s">
        <v>145</v>
      </c>
      <c r="C99" s="92">
        <f aca="true" t="shared" si="26" ref="C99:O99">C7-C8+C9-C10+C11-C12+C13-C14+C15+C18+C19+C20+C21+C22-C23+C24+C25+C26-C27+C32-C33+C34+C35+C36-C37+C38+C39+C42+C46-C47+C49-C50+C51+C52+C53+C57-C58+C59-C60+C61-C62+C63+C64+C65+C68+C72+C73+C74+C75+C76+C77+C78+C79+C80+C81+C82-C83</f>
        <v>8078</v>
      </c>
      <c r="D99" s="92">
        <f t="shared" si="26"/>
        <v>8513</v>
      </c>
      <c r="E99" s="92">
        <f t="shared" si="26"/>
        <v>8523</v>
      </c>
      <c r="F99" s="92">
        <f t="shared" si="26"/>
        <v>8349</v>
      </c>
      <c r="G99" s="92">
        <f t="shared" si="26"/>
        <v>7946</v>
      </c>
      <c r="H99" s="92">
        <f t="shared" si="26"/>
        <v>5811</v>
      </c>
      <c r="I99" s="92">
        <f t="shared" si="26"/>
        <v>3917</v>
      </c>
      <c r="J99" s="92">
        <f t="shared" si="26"/>
        <v>3629</v>
      </c>
      <c r="K99" s="92">
        <f t="shared" si="26"/>
        <v>7635</v>
      </c>
      <c r="L99" s="92">
        <f t="shared" si="26"/>
        <v>8276</v>
      </c>
      <c r="M99" s="92">
        <f t="shared" si="26"/>
        <v>8257</v>
      </c>
      <c r="N99" s="92">
        <f t="shared" si="26"/>
        <v>8174</v>
      </c>
      <c r="O99" s="92">
        <f t="shared" si="26"/>
        <v>87108</v>
      </c>
      <c r="P99" s="92" t="e">
        <f>P7-P8+P9-P10+P11-P12+P13-P14+P15+P18+P19+P20+P21+P22-P23+P24+P25+P26-P27+P32-P33+P34+P35+P36-P37+P38+P39+P42+P46-P47+P49-P50+P51+P52+P53+P57-P58+P59-P60+P61-P62+P63+P64+P65-#REF!+P68+P72+P73+P74+P75+P76+P77+P78+P79+P80+P81+P82-P83</f>
        <v>#REF!</v>
      </c>
      <c r="Q99" s="92" t="e">
        <f>Q7-Q8+Q9-Q10+Q11-Q12+Q13-Q14+Q15+Q18+Q19+Q20+Q21+Q22-Q23+Q24+Q25+Q26-Q27+Q32-Q33+Q34+Q35+Q36-Q37+Q38+Q39+Q42+Q46-Q47+Q49-Q50+Q51+Q52+Q53+Q57-Q58+Q59-Q60+Q61-Q62+Q63+Q64+Q65-#REF!+Q68+Q72+Q73+Q74+Q75+Q76+Q77+Q78+Q79+Q80+Q81+Q82-Q83</f>
        <v>#REF!</v>
      </c>
      <c r="R99" s="92" t="e">
        <f>R7-R8+R9-R10+R11-R12+R13-R14+R15+R18+R19+R20+R21+R22-R23+R24+R25+R26-R27+R32-R33+R34+R35+R36-R37+R38+R39+R42+R46-R47+R49-R50+R51+R52+R53+R57-R58+R59-R60+R61-R62+R63+R64+R65-#REF!+R68+R72+R73+R74+R75+R76+R77+R78+R79+R80+R81+R82-R83</f>
        <v>#REF!</v>
      </c>
      <c r="S99" s="48">
        <v>87108</v>
      </c>
    </row>
    <row r="101" spans="15:17" ht="12.75">
      <c r="O101" s="46"/>
      <c r="Q101" s="46"/>
    </row>
    <row r="102" spans="15:17" ht="12.75">
      <c r="O102" s="46"/>
      <c r="Q102" s="46"/>
    </row>
  </sheetData>
  <sheetProtection/>
  <mergeCells count="10">
    <mergeCell ref="A97:A99"/>
    <mergeCell ref="A56:A57"/>
    <mergeCell ref="A66:A68"/>
    <mergeCell ref="A70:A72"/>
    <mergeCell ref="A3:O3"/>
    <mergeCell ref="A4:O4"/>
    <mergeCell ref="A16:A18"/>
    <mergeCell ref="A40:A42"/>
    <mergeCell ref="A85:A91"/>
    <mergeCell ref="A92:A9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  <rowBreaks count="3" manualBreakCount="3">
    <brk id="27" max="255" man="1"/>
    <brk id="47" max="18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70"/>
  <sheetViews>
    <sheetView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5" sqref="G35"/>
    </sheetView>
  </sheetViews>
  <sheetFormatPr defaultColWidth="9.00390625" defaultRowHeight="12.75"/>
  <cols>
    <col min="1" max="1" width="13.375" style="49" customWidth="1"/>
    <col min="2" max="2" width="9.00390625" style="49" customWidth="1"/>
    <col min="3" max="3" width="8.25390625" style="49" customWidth="1"/>
    <col min="4" max="4" width="8.75390625" style="49" customWidth="1"/>
    <col min="5" max="6" width="8.25390625" style="49" customWidth="1"/>
    <col min="7" max="7" width="8.375" style="49" customWidth="1"/>
    <col min="8" max="8" width="8.25390625" style="49" customWidth="1"/>
    <col min="9" max="10" width="7.625" style="49" customWidth="1"/>
    <col min="11" max="11" width="8.25390625" style="49" customWidth="1"/>
    <col min="12" max="12" width="8.75390625" style="49" customWidth="1"/>
    <col min="13" max="13" width="8.375" style="49" customWidth="1"/>
    <col min="14" max="14" width="8.625" style="49" customWidth="1"/>
    <col min="15" max="15" width="9.25390625" style="79" customWidth="1"/>
    <col min="16" max="16" width="10.375" style="49" bestFit="1" customWidth="1"/>
    <col min="17" max="16384" width="9.125" style="49" customWidth="1"/>
  </cols>
  <sheetData>
    <row r="2" spans="1:15" s="26" customFormat="1" ht="12.75" customHeight="1">
      <c r="A2" s="138" t="s">
        <v>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26" customFormat="1" ht="16.5" customHeight="1">
      <c r="A3" s="139" t="s">
        <v>165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ht="12">
      <c r="O4" s="50"/>
    </row>
    <row r="5" spans="1:15" s="53" customFormat="1" ht="15.75" customHeight="1">
      <c r="A5" s="51" t="s">
        <v>21</v>
      </c>
      <c r="B5" s="51"/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22</v>
      </c>
      <c r="I5" s="52" t="s">
        <v>5</v>
      </c>
      <c r="J5" s="52" t="s">
        <v>6</v>
      </c>
      <c r="K5" s="52" t="s">
        <v>7</v>
      </c>
      <c r="L5" s="52" t="s">
        <v>8</v>
      </c>
      <c r="M5" s="52" t="s">
        <v>9</v>
      </c>
      <c r="N5" s="52" t="s">
        <v>10</v>
      </c>
      <c r="O5" s="28" t="s">
        <v>60</v>
      </c>
    </row>
    <row r="6" spans="1:15" s="53" customFormat="1" ht="42.75" customHeight="1">
      <c r="A6" s="54" t="s">
        <v>154</v>
      </c>
      <c r="B6" s="4" t="s">
        <v>117</v>
      </c>
      <c r="C6" s="103">
        <v>145</v>
      </c>
      <c r="D6" s="103">
        <v>140</v>
      </c>
      <c r="E6" s="103">
        <v>135</v>
      </c>
      <c r="F6" s="103">
        <v>140</v>
      </c>
      <c r="G6" s="103">
        <v>120</v>
      </c>
      <c r="H6" s="103">
        <v>120</v>
      </c>
      <c r="I6" s="103">
        <v>100</v>
      </c>
      <c r="J6" s="103">
        <v>100</v>
      </c>
      <c r="K6" s="5">
        <v>90</v>
      </c>
      <c r="L6" s="5">
        <v>100</v>
      </c>
      <c r="M6" s="5">
        <v>130</v>
      </c>
      <c r="N6" s="5">
        <v>130</v>
      </c>
      <c r="O6" s="20">
        <f>SUM(C6:N6)</f>
        <v>1450</v>
      </c>
    </row>
    <row r="7" spans="1:15" s="53" customFormat="1" ht="61.5" customHeight="1">
      <c r="A7" s="54" t="s">
        <v>87</v>
      </c>
      <c r="B7" s="4" t="s">
        <v>117</v>
      </c>
      <c r="C7" s="14">
        <v>71</v>
      </c>
      <c r="D7" s="9">
        <v>70</v>
      </c>
      <c r="E7" s="9">
        <v>51</v>
      </c>
      <c r="F7" s="9">
        <v>57</v>
      </c>
      <c r="G7" s="9">
        <v>50</v>
      </c>
      <c r="H7" s="9">
        <v>40</v>
      </c>
      <c r="I7" s="9">
        <v>30</v>
      </c>
      <c r="J7" s="9">
        <v>29</v>
      </c>
      <c r="K7" s="9">
        <v>51</v>
      </c>
      <c r="L7" s="9">
        <v>60</v>
      </c>
      <c r="M7" s="9">
        <v>59</v>
      </c>
      <c r="N7" s="9">
        <v>60</v>
      </c>
      <c r="O7" s="20">
        <f>C7+D7+E7+F7+G7+H7+I7+J7+K7+L7+M7+N7</f>
        <v>628</v>
      </c>
    </row>
    <row r="8" spans="1:15" s="53" customFormat="1" ht="22.5" customHeight="1">
      <c r="A8" s="54" t="s">
        <v>76</v>
      </c>
      <c r="B8" s="54"/>
      <c r="C8" s="55">
        <v>3</v>
      </c>
      <c r="D8" s="55">
        <v>4</v>
      </c>
      <c r="E8" s="55">
        <v>3</v>
      </c>
      <c r="F8" s="56">
        <v>2</v>
      </c>
      <c r="G8" s="56">
        <v>2</v>
      </c>
      <c r="H8" s="56">
        <v>2</v>
      </c>
      <c r="I8" s="56">
        <v>1</v>
      </c>
      <c r="J8" s="56">
        <v>2</v>
      </c>
      <c r="K8" s="56">
        <v>2</v>
      </c>
      <c r="L8" s="56">
        <v>3</v>
      </c>
      <c r="M8" s="56">
        <v>2</v>
      </c>
      <c r="N8" s="56">
        <v>2</v>
      </c>
      <c r="O8" s="11">
        <v>28</v>
      </c>
    </row>
    <row r="9" spans="1:15" s="53" customFormat="1" ht="41.25" customHeight="1">
      <c r="A9" s="54" t="s">
        <v>66</v>
      </c>
      <c r="B9" s="4" t="s">
        <v>117</v>
      </c>
      <c r="C9" s="25">
        <v>17</v>
      </c>
      <c r="D9" s="25">
        <v>14</v>
      </c>
      <c r="E9" s="25">
        <v>12</v>
      </c>
      <c r="F9" s="25">
        <v>11</v>
      </c>
      <c r="G9" s="25">
        <v>12</v>
      </c>
      <c r="H9" s="25">
        <v>10</v>
      </c>
      <c r="I9" s="25">
        <v>9</v>
      </c>
      <c r="J9" s="25">
        <v>12</v>
      </c>
      <c r="K9" s="25">
        <v>14</v>
      </c>
      <c r="L9" s="25">
        <v>12</v>
      </c>
      <c r="M9" s="25">
        <v>15</v>
      </c>
      <c r="N9" s="25">
        <v>16</v>
      </c>
      <c r="O9" s="11">
        <f>SUM(C9:N9)</f>
        <v>154</v>
      </c>
    </row>
    <row r="10" spans="1:15" s="53" customFormat="1" ht="15" customHeight="1">
      <c r="A10" s="57" t="s">
        <v>100</v>
      </c>
      <c r="B10" s="57"/>
      <c r="C10" s="14">
        <v>3</v>
      </c>
      <c r="D10" s="14">
        <v>2</v>
      </c>
      <c r="E10" s="25">
        <v>2</v>
      </c>
      <c r="F10" s="58">
        <v>2</v>
      </c>
      <c r="G10" s="58">
        <v>3</v>
      </c>
      <c r="H10" s="58">
        <v>2</v>
      </c>
      <c r="I10" s="58">
        <v>2</v>
      </c>
      <c r="J10" s="58">
        <v>2</v>
      </c>
      <c r="K10" s="58">
        <v>2</v>
      </c>
      <c r="L10" s="58">
        <v>2</v>
      </c>
      <c r="M10" s="58">
        <v>2</v>
      </c>
      <c r="N10" s="58">
        <v>2</v>
      </c>
      <c r="O10" s="11">
        <f aca="true" t="shared" si="0" ref="O10:O19">SUM(C10:N10)</f>
        <v>26</v>
      </c>
    </row>
    <row r="11" spans="1:15" s="53" customFormat="1" ht="15" customHeight="1">
      <c r="A11" s="57" t="s">
        <v>101</v>
      </c>
      <c r="B11" s="57"/>
      <c r="C11" s="14">
        <v>1</v>
      </c>
      <c r="D11" s="14">
        <v>1</v>
      </c>
      <c r="E11" s="25">
        <v>1</v>
      </c>
      <c r="F11" s="58"/>
      <c r="G11" s="58">
        <v>1</v>
      </c>
      <c r="H11" s="58"/>
      <c r="I11" s="58">
        <v>1</v>
      </c>
      <c r="J11" s="58"/>
      <c r="K11" s="58">
        <v>1</v>
      </c>
      <c r="L11" s="58">
        <v>1</v>
      </c>
      <c r="M11" s="58">
        <v>1</v>
      </c>
      <c r="N11" s="58">
        <v>1</v>
      </c>
      <c r="O11" s="11">
        <f t="shared" si="0"/>
        <v>9</v>
      </c>
    </row>
    <row r="12" spans="1:15" s="53" customFormat="1" ht="15" customHeight="1">
      <c r="A12" s="57" t="s">
        <v>93</v>
      </c>
      <c r="B12" s="57"/>
      <c r="C12" s="14">
        <v>1</v>
      </c>
      <c r="D12" s="14">
        <v>1</v>
      </c>
      <c r="E12" s="25"/>
      <c r="F12" s="58">
        <v>1</v>
      </c>
      <c r="G12" s="58"/>
      <c r="H12" s="58"/>
      <c r="I12" s="58"/>
      <c r="J12" s="58">
        <v>1</v>
      </c>
      <c r="K12" s="58">
        <v>1</v>
      </c>
      <c r="L12" s="58">
        <v>1</v>
      </c>
      <c r="M12" s="58">
        <v>1</v>
      </c>
      <c r="N12" s="58">
        <v>1</v>
      </c>
      <c r="O12" s="11">
        <f t="shared" si="0"/>
        <v>8</v>
      </c>
    </row>
    <row r="13" spans="1:15" s="53" customFormat="1" ht="15" customHeight="1">
      <c r="A13" s="57" t="s">
        <v>94</v>
      </c>
      <c r="B13" s="57"/>
      <c r="C13" s="14">
        <v>1</v>
      </c>
      <c r="D13" s="14">
        <v>1</v>
      </c>
      <c r="E13" s="25"/>
      <c r="F13" s="58">
        <v>1</v>
      </c>
      <c r="G13" s="58"/>
      <c r="H13" s="58">
        <v>1</v>
      </c>
      <c r="I13" s="58"/>
      <c r="J13" s="58"/>
      <c r="K13" s="58">
        <v>1</v>
      </c>
      <c r="L13" s="58"/>
      <c r="M13" s="58">
        <v>1</v>
      </c>
      <c r="N13" s="58">
        <v>1</v>
      </c>
      <c r="O13" s="11">
        <f t="shared" si="0"/>
        <v>7</v>
      </c>
    </row>
    <row r="14" spans="1:15" s="53" customFormat="1" ht="15" customHeight="1">
      <c r="A14" s="57" t="s">
        <v>95</v>
      </c>
      <c r="B14" s="57"/>
      <c r="C14" s="14">
        <v>1</v>
      </c>
      <c r="D14" s="14"/>
      <c r="E14" s="25">
        <v>1</v>
      </c>
      <c r="F14" s="58"/>
      <c r="G14" s="58">
        <v>1</v>
      </c>
      <c r="H14" s="58"/>
      <c r="I14" s="58"/>
      <c r="J14" s="58">
        <v>1</v>
      </c>
      <c r="K14" s="58">
        <v>1</v>
      </c>
      <c r="L14" s="58">
        <v>1</v>
      </c>
      <c r="M14" s="58">
        <v>1</v>
      </c>
      <c r="N14" s="58">
        <v>1</v>
      </c>
      <c r="O14" s="11">
        <f t="shared" si="0"/>
        <v>8</v>
      </c>
    </row>
    <row r="15" spans="1:15" s="53" customFormat="1" ht="15" customHeight="1">
      <c r="A15" s="57" t="s">
        <v>97</v>
      </c>
      <c r="B15" s="57"/>
      <c r="C15" s="14">
        <v>3</v>
      </c>
      <c r="D15" s="14">
        <v>3</v>
      </c>
      <c r="E15" s="25">
        <v>2</v>
      </c>
      <c r="F15" s="58">
        <v>2</v>
      </c>
      <c r="G15" s="58">
        <v>2</v>
      </c>
      <c r="H15" s="58">
        <v>2</v>
      </c>
      <c r="I15" s="58">
        <v>2</v>
      </c>
      <c r="J15" s="58">
        <v>2</v>
      </c>
      <c r="K15" s="58">
        <v>3</v>
      </c>
      <c r="L15" s="58">
        <v>2</v>
      </c>
      <c r="M15" s="58">
        <v>3</v>
      </c>
      <c r="N15" s="58">
        <v>3</v>
      </c>
      <c r="O15" s="11">
        <f t="shared" si="0"/>
        <v>29</v>
      </c>
    </row>
    <row r="16" spans="1:15" s="53" customFormat="1" ht="19.5" customHeight="1">
      <c r="A16" s="57" t="s">
        <v>96</v>
      </c>
      <c r="B16" s="57"/>
      <c r="C16" s="14">
        <v>2</v>
      </c>
      <c r="D16" s="14">
        <v>1</v>
      </c>
      <c r="E16" s="25">
        <v>1</v>
      </c>
      <c r="F16" s="58">
        <v>1</v>
      </c>
      <c r="G16" s="58"/>
      <c r="H16" s="58">
        <v>1</v>
      </c>
      <c r="I16" s="58"/>
      <c r="J16" s="58">
        <v>1</v>
      </c>
      <c r="K16" s="58">
        <v>1</v>
      </c>
      <c r="L16" s="58">
        <v>1</v>
      </c>
      <c r="M16" s="58">
        <v>1</v>
      </c>
      <c r="N16" s="58">
        <v>2</v>
      </c>
      <c r="O16" s="11">
        <f t="shared" si="0"/>
        <v>12</v>
      </c>
    </row>
    <row r="17" spans="1:15" s="53" customFormat="1" ht="18" customHeight="1">
      <c r="A17" s="57" t="s">
        <v>98</v>
      </c>
      <c r="B17" s="57"/>
      <c r="C17" s="59">
        <v>1</v>
      </c>
      <c r="D17" s="59">
        <v>1</v>
      </c>
      <c r="E17" s="59">
        <v>1</v>
      </c>
      <c r="F17" s="59"/>
      <c r="G17" s="59"/>
      <c r="H17" s="59"/>
      <c r="I17" s="59"/>
      <c r="J17" s="59">
        <v>1</v>
      </c>
      <c r="K17" s="59"/>
      <c r="L17" s="59"/>
      <c r="M17" s="59">
        <v>1</v>
      </c>
      <c r="N17" s="60">
        <v>1</v>
      </c>
      <c r="O17" s="11">
        <f t="shared" si="0"/>
        <v>6</v>
      </c>
    </row>
    <row r="18" spans="1:15" s="53" customFormat="1" ht="16.5" customHeight="1">
      <c r="A18" s="57" t="s">
        <v>99</v>
      </c>
      <c r="B18" s="57"/>
      <c r="C18" s="14">
        <v>1</v>
      </c>
      <c r="D18" s="14">
        <v>1</v>
      </c>
      <c r="E18" s="25">
        <v>1</v>
      </c>
      <c r="F18" s="58">
        <v>1</v>
      </c>
      <c r="G18" s="58">
        <v>2</v>
      </c>
      <c r="H18" s="58">
        <v>1</v>
      </c>
      <c r="I18" s="58">
        <v>1</v>
      </c>
      <c r="J18" s="58">
        <v>1</v>
      </c>
      <c r="K18" s="58">
        <v>1</v>
      </c>
      <c r="L18" s="58">
        <v>1</v>
      </c>
      <c r="M18" s="58">
        <v>1</v>
      </c>
      <c r="N18" s="58">
        <v>1</v>
      </c>
      <c r="O18" s="11">
        <f t="shared" si="0"/>
        <v>13</v>
      </c>
    </row>
    <row r="19" spans="1:15" s="53" customFormat="1" ht="21.75" customHeight="1">
      <c r="A19" s="57" t="s">
        <v>102</v>
      </c>
      <c r="B19" s="57"/>
      <c r="C19" s="14">
        <v>3</v>
      </c>
      <c r="D19" s="14">
        <v>3</v>
      </c>
      <c r="E19" s="25">
        <v>3</v>
      </c>
      <c r="F19" s="58">
        <v>3</v>
      </c>
      <c r="G19" s="58">
        <v>3</v>
      </c>
      <c r="H19" s="58">
        <v>3</v>
      </c>
      <c r="I19" s="58">
        <v>3</v>
      </c>
      <c r="J19" s="58">
        <v>3</v>
      </c>
      <c r="K19" s="58">
        <v>3</v>
      </c>
      <c r="L19" s="58">
        <v>3</v>
      </c>
      <c r="M19" s="58">
        <v>3</v>
      </c>
      <c r="N19" s="58">
        <v>3</v>
      </c>
      <c r="O19" s="11">
        <f t="shared" si="0"/>
        <v>36</v>
      </c>
    </row>
    <row r="20" spans="1:15" s="53" customFormat="1" ht="78" customHeight="1">
      <c r="A20" s="54" t="s">
        <v>63</v>
      </c>
      <c r="B20" s="4" t="s">
        <v>117</v>
      </c>
      <c r="C20" s="14">
        <v>60</v>
      </c>
      <c r="D20" s="14">
        <v>61</v>
      </c>
      <c r="E20" s="14">
        <v>62</v>
      </c>
      <c r="F20" s="14">
        <v>61</v>
      </c>
      <c r="G20" s="14">
        <v>65</v>
      </c>
      <c r="H20" s="14">
        <v>70</v>
      </c>
      <c r="I20" s="14">
        <v>67</v>
      </c>
      <c r="J20" s="61">
        <v>65</v>
      </c>
      <c r="K20" s="61">
        <v>60</v>
      </c>
      <c r="L20" s="61">
        <v>61</v>
      </c>
      <c r="M20" s="61">
        <v>58</v>
      </c>
      <c r="N20" s="61">
        <v>60</v>
      </c>
      <c r="O20" s="20">
        <f>C20+D20+E20+F20+G20+H20+I20+J20+K20+L20+M20+N20</f>
        <v>750</v>
      </c>
    </row>
    <row r="21" spans="1:15" s="53" customFormat="1" ht="33" customHeight="1">
      <c r="A21" s="51" t="s">
        <v>21</v>
      </c>
      <c r="B21" s="51"/>
      <c r="C21" s="52" t="s">
        <v>0</v>
      </c>
      <c r="D21" s="52" t="s">
        <v>1</v>
      </c>
      <c r="E21" s="52" t="s">
        <v>2</v>
      </c>
      <c r="F21" s="52" t="s">
        <v>3</v>
      </c>
      <c r="G21" s="52" t="s">
        <v>4</v>
      </c>
      <c r="H21" s="52" t="s">
        <v>22</v>
      </c>
      <c r="I21" s="52" t="s">
        <v>5</v>
      </c>
      <c r="J21" s="52" t="s">
        <v>6</v>
      </c>
      <c r="K21" s="52" t="s">
        <v>7</v>
      </c>
      <c r="L21" s="52" t="s">
        <v>8</v>
      </c>
      <c r="M21" s="52" t="s">
        <v>9</v>
      </c>
      <c r="N21" s="52" t="s">
        <v>10</v>
      </c>
      <c r="O21" s="28" t="s">
        <v>60</v>
      </c>
    </row>
    <row r="22" spans="1:15" s="53" customFormat="1" ht="63" customHeight="1">
      <c r="A22" s="62" t="s">
        <v>88</v>
      </c>
      <c r="B22" s="4" t="s">
        <v>117</v>
      </c>
      <c r="C22" s="13">
        <v>4</v>
      </c>
      <c r="D22" s="13">
        <v>4</v>
      </c>
      <c r="E22" s="13">
        <v>4</v>
      </c>
      <c r="F22" s="13">
        <v>4</v>
      </c>
      <c r="G22" s="13">
        <v>4</v>
      </c>
      <c r="H22" s="13">
        <v>3</v>
      </c>
      <c r="I22" s="13">
        <v>2</v>
      </c>
      <c r="J22" s="13">
        <v>2</v>
      </c>
      <c r="K22" s="13">
        <v>3</v>
      </c>
      <c r="L22" s="13">
        <v>4</v>
      </c>
      <c r="M22" s="13">
        <v>4</v>
      </c>
      <c r="N22" s="13">
        <v>4</v>
      </c>
      <c r="O22" s="20">
        <f>C22+D22+E22+F22+G22+H22+I22+J22+K22+L22+M22+N22</f>
        <v>42</v>
      </c>
    </row>
    <row r="23" spans="1:15" s="53" customFormat="1" ht="73.5" customHeight="1">
      <c r="A23" s="62" t="s">
        <v>138</v>
      </c>
      <c r="B23" s="4" t="s">
        <v>117</v>
      </c>
      <c r="C23" s="103">
        <v>5</v>
      </c>
      <c r="D23" s="103">
        <v>5</v>
      </c>
      <c r="E23" s="103">
        <v>3</v>
      </c>
      <c r="F23" s="103">
        <v>5</v>
      </c>
      <c r="G23" s="103">
        <v>4</v>
      </c>
      <c r="H23" s="103">
        <v>4</v>
      </c>
      <c r="I23" s="103">
        <v>4</v>
      </c>
      <c r="J23" s="103">
        <v>4</v>
      </c>
      <c r="K23" s="5">
        <v>3</v>
      </c>
      <c r="L23" s="5">
        <v>3</v>
      </c>
      <c r="M23" s="5">
        <v>5</v>
      </c>
      <c r="N23" s="5">
        <v>5</v>
      </c>
      <c r="O23" s="20">
        <f>SUM(C23:N23)</f>
        <v>50</v>
      </c>
    </row>
    <row r="24" spans="1:15" s="53" customFormat="1" ht="63" customHeight="1">
      <c r="A24" s="63" t="s">
        <v>89</v>
      </c>
      <c r="B24" s="63"/>
      <c r="C24" s="11">
        <f aca="true" t="shared" si="1" ref="C24:O24">C6+C7+C20+C22+C23</f>
        <v>285</v>
      </c>
      <c r="D24" s="11">
        <f t="shared" si="1"/>
        <v>280</v>
      </c>
      <c r="E24" s="11">
        <f t="shared" si="1"/>
        <v>255</v>
      </c>
      <c r="F24" s="11">
        <f t="shared" si="1"/>
        <v>267</v>
      </c>
      <c r="G24" s="11">
        <f t="shared" si="1"/>
        <v>243</v>
      </c>
      <c r="H24" s="11">
        <f t="shared" si="1"/>
        <v>237</v>
      </c>
      <c r="I24" s="11">
        <f t="shared" si="1"/>
        <v>203</v>
      </c>
      <c r="J24" s="11">
        <f t="shared" si="1"/>
        <v>200</v>
      </c>
      <c r="K24" s="11">
        <f t="shared" si="1"/>
        <v>207</v>
      </c>
      <c r="L24" s="11">
        <f t="shared" si="1"/>
        <v>228</v>
      </c>
      <c r="M24" s="11">
        <f t="shared" si="1"/>
        <v>256</v>
      </c>
      <c r="N24" s="11">
        <f t="shared" si="1"/>
        <v>259</v>
      </c>
      <c r="O24" s="11">
        <f t="shared" si="1"/>
        <v>2920</v>
      </c>
    </row>
    <row r="25" spans="1:15" s="53" customFormat="1" ht="17.25" customHeight="1">
      <c r="A25" s="63" t="s">
        <v>76</v>
      </c>
      <c r="B25" s="63"/>
      <c r="C25" s="11">
        <f>C8</f>
        <v>3</v>
      </c>
      <c r="D25" s="11">
        <f aca="true" t="shared" si="2" ref="D25:O25">D8</f>
        <v>4</v>
      </c>
      <c r="E25" s="11">
        <f t="shared" si="2"/>
        <v>3</v>
      </c>
      <c r="F25" s="11">
        <f t="shared" si="2"/>
        <v>2</v>
      </c>
      <c r="G25" s="11">
        <f t="shared" si="2"/>
        <v>2</v>
      </c>
      <c r="H25" s="11">
        <f t="shared" si="2"/>
        <v>2</v>
      </c>
      <c r="I25" s="11">
        <f t="shared" si="2"/>
        <v>1</v>
      </c>
      <c r="J25" s="11">
        <f t="shared" si="2"/>
        <v>2</v>
      </c>
      <c r="K25" s="11">
        <f t="shared" si="2"/>
        <v>2</v>
      </c>
      <c r="L25" s="11">
        <f t="shared" si="2"/>
        <v>3</v>
      </c>
      <c r="M25" s="11">
        <f t="shared" si="2"/>
        <v>2</v>
      </c>
      <c r="N25" s="11">
        <f t="shared" si="2"/>
        <v>2</v>
      </c>
      <c r="O25" s="11">
        <f t="shared" si="2"/>
        <v>28</v>
      </c>
    </row>
    <row r="26" spans="1:15" s="53" customFormat="1" ht="35.25" customHeight="1">
      <c r="A26" s="63" t="s">
        <v>151</v>
      </c>
      <c r="B26" s="63"/>
      <c r="C26" s="11">
        <f>C24-C25</f>
        <v>282</v>
      </c>
      <c r="D26" s="11">
        <f aca="true" t="shared" si="3" ref="D26:O26">D24-D25</f>
        <v>276</v>
      </c>
      <c r="E26" s="11">
        <f t="shared" si="3"/>
        <v>252</v>
      </c>
      <c r="F26" s="11">
        <f t="shared" si="3"/>
        <v>265</v>
      </c>
      <c r="G26" s="11">
        <f t="shared" si="3"/>
        <v>241</v>
      </c>
      <c r="H26" s="11">
        <f t="shared" si="3"/>
        <v>235</v>
      </c>
      <c r="I26" s="11">
        <f t="shared" si="3"/>
        <v>202</v>
      </c>
      <c r="J26" s="11">
        <f t="shared" si="3"/>
        <v>198</v>
      </c>
      <c r="K26" s="11">
        <f t="shared" si="3"/>
        <v>205</v>
      </c>
      <c r="L26" s="11">
        <f t="shared" si="3"/>
        <v>225</v>
      </c>
      <c r="M26" s="11">
        <f t="shared" si="3"/>
        <v>254</v>
      </c>
      <c r="N26" s="11">
        <f t="shared" si="3"/>
        <v>257</v>
      </c>
      <c r="O26" s="11">
        <f t="shared" si="3"/>
        <v>2892</v>
      </c>
    </row>
    <row r="27" spans="1:15" s="53" customFormat="1" ht="61.5" customHeight="1">
      <c r="A27" s="54" t="s">
        <v>90</v>
      </c>
      <c r="B27" s="4" t="s">
        <v>112</v>
      </c>
      <c r="C27" s="18">
        <f>C29+C30</f>
        <v>115</v>
      </c>
      <c r="D27" s="18">
        <f aca="true" t="shared" si="4" ref="D27:O27">D29+D30</f>
        <v>125</v>
      </c>
      <c r="E27" s="18">
        <f t="shared" si="4"/>
        <v>140</v>
      </c>
      <c r="F27" s="18">
        <f t="shared" si="4"/>
        <v>120</v>
      </c>
      <c r="G27" s="18">
        <f t="shared" si="4"/>
        <v>122</v>
      </c>
      <c r="H27" s="18">
        <f t="shared" si="4"/>
        <v>105</v>
      </c>
      <c r="I27" s="18">
        <f t="shared" si="4"/>
        <v>70</v>
      </c>
      <c r="J27" s="18">
        <f t="shared" si="4"/>
        <v>65</v>
      </c>
      <c r="K27" s="18">
        <f t="shared" si="4"/>
        <v>110</v>
      </c>
      <c r="L27" s="18">
        <f t="shared" si="4"/>
        <v>120</v>
      </c>
      <c r="M27" s="18">
        <f t="shared" si="4"/>
        <v>128</v>
      </c>
      <c r="N27" s="18">
        <f t="shared" si="4"/>
        <v>125</v>
      </c>
      <c r="O27" s="19">
        <f t="shared" si="4"/>
        <v>1345</v>
      </c>
    </row>
    <row r="28" spans="1:15" s="53" customFormat="1" ht="14.25" customHeight="1">
      <c r="A28" s="54" t="s">
        <v>76</v>
      </c>
      <c r="B28" s="54"/>
      <c r="C28" s="12">
        <v>5</v>
      </c>
      <c r="D28" s="12">
        <v>3</v>
      </c>
      <c r="E28" s="12">
        <v>5</v>
      </c>
      <c r="F28" s="12">
        <v>7</v>
      </c>
      <c r="G28" s="12">
        <v>2</v>
      </c>
      <c r="H28" s="12">
        <v>3</v>
      </c>
      <c r="I28" s="12">
        <v>4</v>
      </c>
      <c r="J28" s="12">
        <v>3</v>
      </c>
      <c r="K28" s="12">
        <v>5</v>
      </c>
      <c r="L28" s="12">
        <v>5</v>
      </c>
      <c r="M28" s="12">
        <v>4</v>
      </c>
      <c r="N28" s="12">
        <v>5</v>
      </c>
      <c r="O28" s="20">
        <f>SUM(C28:N28)</f>
        <v>51</v>
      </c>
    </row>
    <row r="29" spans="1:15" s="53" customFormat="1" ht="57.75" customHeight="1">
      <c r="A29" s="147"/>
      <c r="B29" s="15" t="s">
        <v>105</v>
      </c>
      <c r="C29" s="13">
        <v>45</v>
      </c>
      <c r="D29" s="13">
        <v>50</v>
      </c>
      <c r="E29" s="13">
        <v>60</v>
      </c>
      <c r="F29" s="13">
        <v>55</v>
      </c>
      <c r="G29" s="13">
        <v>52</v>
      </c>
      <c r="H29" s="13">
        <v>45</v>
      </c>
      <c r="I29" s="13">
        <v>25</v>
      </c>
      <c r="J29" s="13">
        <v>25</v>
      </c>
      <c r="K29" s="5">
        <v>45</v>
      </c>
      <c r="L29" s="5">
        <v>40</v>
      </c>
      <c r="M29" s="6">
        <v>48</v>
      </c>
      <c r="N29" s="6">
        <v>45</v>
      </c>
      <c r="O29" s="20">
        <f>SUM(C29:N29)</f>
        <v>535</v>
      </c>
    </row>
    <row r="30" spans="1:15" s="53" customFormat="1" ht="54.75" customHeight="1">
      <c r="A30" s="148"/>
      <c r="B30" s="4" t="s">
        <v>113</v>
      </c>
      <c r="C30" s="6">
        <v>70</v>
      </c>
      <c r="D30" s="6">
        <v>75</v>
      </c>
      <c r="E30" s="6">
        <v>80</v>
      </c>
      <c r="F30" s="6">
        <v>65</v>
      </c>
      <c r="G30" s="6">
        <v>70</v>
      </c>
      <c r="H30" s="6">
        <v>60</v>
      </c>
      <c r="I30" s="6">
        <v>45</v>
      </c>
      <c r="J30" s="6">
        <v>40</v>
      </c>
      <c r="K30" s="6">
        <v>65</v>
      </c>
      <c r="L30" s="6">
        <v>80</v>
      </c>
      <c r="M30" s="6">
        <v>80</v>
      </c>
      <c r="N30" s="6">
        <v>80</v>
      </c>
      <c r="O30" s="20">
        <f>SUM(C30:N30)</f>
        <v>810</v>
      </c>
    </row>
    <row r="31" spans="1:15" s="53" customFormat="1" ht="26.25" customHeight="1">
      <c r="A31" s="54" t="s">
        <v>76</v>
      </c>
      <c r="B31" s="15"/>
      <c r="C31" s="12">
        <v>5</v>
      </c>
      <c r="D31" s="12">
        <v>3</v>
      </c>
      <c r="E31" s="12">
        <v>5</v>
      </c>
      <c r="F31" s="12">
        <v>7</v>
      </c>
      <c r="G31" s="12">
        <v>2</v>
      </c>
      <c r="H31" s="12">
        <v>3</v>
      </c>
      <c r="I31" s="12">
        <v>4</v>
      </c>
      <c r="J31" s="12">
        <v>3</v>
      </c>
      <c r="K31" s="12">
        <v>5</v>
      </c>
      <c r="L31" s="12">
        <v>5</v>
      </c>
      <c r="M31" s="12">
        <v>4</v>
      </c>
      <c r="N31" s="12">
        <v>5</v>
      </c>
      <c r="O31" s="20">
        <f>SUM(C31:N31)</f>
        <v>51</v>
      </c>
    </row>
    <row r="32" spans="1:15" s="53" customFormat="1" ht="24.75" customHeight="1">
      <c r="A32" s="51" t="s">
        <v>21</v>
      </c>
      <c r="B32" s="51"/>
      <c r="C32" s="52" t="s">
        <v>0</v>
      </c>
      <c r="D32" s="52" t="s">
        <v>1</v>
      </c>
      <c r="E32" s="52" t="s">
        <v>2</v>
      </c>
      <c r="F32" s="52" t="s">
        <v>3</v>
      </c>
      <c r="G32" s="52" t="s">
        <v>4</v>
      </c>
      <c r="H32" s="52" t="s">
        <v>22</v>
      </c>
      <c r="I32" s="52" t="s">
        <v>5</v>
      </c>
      <c r="J32" s="52" t="s">
        <v>6</v>
      </c>
      <c r="K32" s="52" t="s">
        <v>7</v>
      </c>
      <c r="L32" s="52" t="s">
        <v>8</v>
      </c>
      <c r="M32" s="52" t="s">
        <v>9</v>
      </c>
      <c r="N32" s="52" t="s">
        <v>10</v>
      </c>
      <c r="O32" s="28" t="s">
        <v>60</v>
      </c>
    </row>
    <row r="33" spans="1:15" s="53" customFormat="1" ht="63" customHeight="1">
      <c r="A33" s="149" t="s">
        <v>139</v>
      </c>
      <c r="B33" s="4" t="s">
        <v>112</v>
      </c>
      <c r="C33" s="6">
        <f>C27-C28</f>
        <v>110</v>
      </c>
      <c r="D33" s="6">
        <f aca="true" t="shared" si="5" ref="D33:N33">D27-D28</f>
        <v>122</v>
      </c>
      <c r="E33" s="6">
        <f t="shared" si="5"/>
        <v>135</v>
      </c>
      <c r="F33" s="6">
        <f t="shared" si="5"/>
        <v>113</v>
      </c>
      <c r="G33" s="6">
        <f t="shared" si="5"/>
        <v>120</v>
      </c>
      <c r="H33" s="6">
        <f t="shared" si="5"/>
        <v>102</v>
      </c>
      <c r="I33" s="6">
        <f t="shared" si="5"/>
        <v>66</v>
      </c>
      <c r="J33" s="6">
        <f t="shared" si="5"/>
        <v>62</v>
      </c>
      <c r="K33" s="6">
        <f t="shared" si="5"/>
        <v>105</v>
      </c>
      <c r="L33" s="6">
        <f t="shared" si="5"/>
        <v>115</v>
      </c>
      <c r="M33" s="6">
        <f t="shared" si="5"/>
        <v>124</v>
      </c>
      <c r="N33" s="6">
        <f t="shared" si="5"/>
        <v>120</v>
      </c>
      <c r="O33" s="6">
        <f>O34+O35</f>
        <v>1294</v>
      </c>
    </row>
    <row r="34" spans="1:15" s="53" customFormat="1" ht="57.75" customHeight="1">
      <c r="A34" s="150"/>
      <c r="B34" s="15" t="s">
        <v>105</v>
      </c>
      <c r="C34" s="13">
        <v>45</v>
      </c>
      <c r="D34" s="13">
        <v>50</v>
      </c>
      <c r="E34" s="13">
        <v>60</v>
      </c>
      <c r="F34" s="13">
        <v>55</v>
      </c>
      <c r="G34" s="13">
        <v>52</v>
      </c>
      <c r="H34" s="13">
        <v>45</v>
      </c>
      <c r="I34" s="13">
        <v>25</v>
      </c>
      <c r="J34" s="13">
        <v>25</v>
      </c>
      <c r="K34" s="5">
        <v>45</v>
      </c>
      <c r="L34" s="5">
        <v>40</v>
      </c>
      <c r="M34" s="6">
        <v>48</v>
      </c>
      <c r="N34" s="6">
        <v>45</v>
      </c>
      <c r="O34" s="17">
        <f>SUM(C34:N34)</f>
        <v>535</v>
      </c>
    </row>
    <row r="35" spans="1:15" s="53" customFormat="1" ht="61.5" customHeight="1">
      <c r="A35" s="151"/>
      <c r="B35" s="4" t="s">
        <v>113</v>
      </c>
      <c r="C35" s="6">
        <f aca="true" t="shared" si="6" ref="C35:N35">C30-C31</f>
        <v>65</v>
      </c>
      <c r="D35" s="6">
        <f t="shared" si="6"/>
        <v>72</v>
      </c>
      <c r="E35" s="6">
        <f t="shared" si="6"/>
        <v>75</v>
      </c>
      <c r="F35" s="6">
        <f t="shared" si="6"/>
        <v>58</v>
      </c>
      <c r="G35" s="6">
        <f t="shared" si="6"/>
        <v>68</v>
      </c>
      <c r="H35" s="6">
        <f t="shared" si="6"/>
        <v>57</v>
      </c>
      <c r="I35" s="6">
        <f t="shared" si="6"/>
        <v>41</v>
      </c>
      <c r="J35" s="6">
        <f t="shared" si="6"/>
        <v>37</v>
      </c>
      <c r="K35" s="6">
        <f t="shared" si="6"/>
        <v>60</v>
      </c>
      <c r="L35" s="6">
        <f t="shared" si="6"/>
        <v>75</v>
      </c>
      <c r="M35" s="6">
        <f t="shared" si="6"/>
        <v>76</v>
      </c>
      <c r="N35" s="6">
        <f t="shared" si="6"/>
        <v>75</v>
      </c>
      <c r="O35" s="17">
        <f>SUM(C35:N35)</f>
        <v>759</v>
      </c>
    </row>
    <row r="36" spans="1:15" s="53" customFormat="1" ht="44.25" customHeight="1">
      <c r="A36" s="54" t="s">
        <v>71</v>
      </c>
      <c r="B36" s="4" t="s">
        <v>117</v>
      </c>
      <c r="C36" s="104">
        <v>15.42</v>
      </c>
      <c r="D36" s="104">
        <v>15.42</v>
      </c>
      <c r="E36" s="104">
        <v>15.42</v>
      </c>
      <c r="F36" s="104">
        <v>15.42</v>
      </c>
      <c r="G36" s="104">
        <v>15.42</v>
      </c>
      <c r="H36" s="104">
        <v>15.42</v>
      </c>
      <c r="I36" s="104">
        <v>15.42</v>
      </c>
      <c r="J36" s="104">
        <v>15.42</v>
      </c>
      <c r="K36" s="104">
        <v>15.42</v>
      </c>
      <c r="L36" s="104">
        <v>15.42</v>
      </c>
      <c r="M36" s="104">
        <v>15.4</v>
      </c>
      <c r="N36" s="104">
        <v>15.4</v>
      </c>
      <c r="O36" s="20">
        <f>C36+D36+E36+F36+G36+H36+I36+J36+K36+L36+M36+N36</f>
        <v>185</v>
      </c>
    </row>
    <row r="37" spans="1:15" s="53" customFormat="1" ht="15.75" customHeight="1" hidden="1">
      <c r="A37" s="51" t="s">
        <v>21</v>
      </c>
      <c r="B37" s="51"/>
      <c r="C37" s="52" t="s">
        <v>0</v>
      </c>
      <c r="D37" s="52" t="s">
        <v>1</v>
      </c>
      <c r="E37" s="52" t="s">
        <v>2</v>
      </c>
      <c r="F37" s="52" t="s">
        <v>3</v>
      </c>
      <c r="G37" s="52" t="s">
        <v>4</v>
      </c>
      <c r="H37" s="52" t="s">
        <v>22</v>
      </c>
      <c r="I37" s="52" t="s">
        <v>5</v>
      </c>
      <c r="J37" s="52" t="s">
        <v>6</v>
      </c>
      <c r="K37" s="52" t="s">
        <v>7</v>
      </c>
      <c r="L37" s="52" t="s">
        <v>8</v>
      </c>
      <c r="M37" s="52" t="s">
        <v>9</v>
      </c>
      <c r="N37" s="52" t="s">
        <v>10</v>
      </c>
      <c r="O37" s="28" t="s">
        <v>60</v>
      </c>
    </row>
    <row r="38" spans="1:15" s="53" customFormat="1" ht="128.25" customHeight="1">
      <c r="A38" s="54" t="s">
        <v>64</v>
      </c>
      <c r="B38" s="4" t="s">
        <v>114</v>
      </c>
      <c r="C38" s="105">
        <v>2.318</v>
      </c>
      <c r="D38" s="105">
        <v>2.318</v>
      </c>
      <c r="E38" s="105">
        <v>2.196</v>
      </c>
      <c r="F38" s="105">
        <v>2.196</v>
      </c>
      <c r="G38" s="105">
        <v>2.196</v>
      </c>
      <c r="H38" s="105">
        <v>2.196</v>
      </c>
      <c r="I38" s="105">
        <v>2.196</v>
      </c>
      <c r="J38" s="105">
        <v>2.196</v>
      </c>
      <c r="K38" s="105">
        <v>2.196</v>
      </c>
      <c r="L38" s="105">
        <v>2.196</v>
      </c>
      <c r="M38" s="105">
        <v>2.318</v>
      </c>
      <c r="N38" s="105">
        <v>2.318</v>
      </c>
      <c r="O38" s="64">
        <f>C38+D38+E38+F38+G38+H38+I38+J38+K38+L38+M38+N38</f>
        <v>26.840000000000007</v>
      </c>
    </row>
    <row r="39" spans="1:15" s="53" customFormat="1" ht="47.25" customHeight="1">
      <c r="A39" s="54" t="s">
        <v>24</v>
      </c>
      <c r="B39" s="4" t="s">
        <v>114</v>
      </c>
      <c r="C39" s="13">
        <v>16.283</v>
      </c>
      <c r="D39" s="13">
        <v>16.283</v>
      </c>
      <c r="E39" s="13">
        <v>15.426</v>
      </c>
      <c r="F39" s="13">
        <v>15.426</v>
      </c>
      <c r="G39" s="13">
        <v>15.426</v>
      </c>
      <c r="H39" s="13">
        <v>15.426</v>
      </c>
      <c r="I39" s="13">
        <v>15.426</v>
      </c>
      <c r="J39" s="13">
        <v>15.426</v>
      </c>
      <c r="K39" s="13">
        <v>15.426</v>
      </c>
      <c r="L39" s="13">
        <v>15.426</v>
      </c>
      <c r="M39" s="13">
        <v>16.283</v>
      </c>
      <c r="N39" s="13">
        <v>16.283</v>
      </c>
      <c r="O39" s="106">
        <f>SUM(C39:N39)</f>
        <v>188.54000000000002</v>
      </c>
    </row>
    <row r="40" spans="1:15" s="53" customFormat="1" ht="66" customHeight="1">
      <c r="A40" s="54" t="s">
        <v>57</v>
      </c>
      <c r="B40" s="4" t="s">
        <v>114</v>
      </c>
      <c r="C40" s="16">
        <v>13</v>
      </c>
      <c r="D40" s="16">
        <v>14</v>
      </c>
      <c r="E40" s="16">
        <v>13</v>
      </c>
      <c r="F40" s="16">
        <v>12</v>
      </c>
      <c r="G40" s="16">
        <v>11</v>
      </c>
      <c r="H40" s="16">
        <v>10</v>
      </c>
      <c r="I40" s="16">
        <v>4</v>
      </c>
      <c r="J40" s="5">
        <v>3</v>
      </c>
      <c r="K40" s="5">
        <v>9</v>
      </c>
      <c r="L40" s="5">
        <v>11</v>
      </c>
      <c r="M40" s="5">
        <v>13</v>
      </c>
      <c r="N40" s="5">
        <v>12</v>
      </c>
      <c r="O40" s="20">
        <f>C40+D40+E40+F40+G40+H40+I40+J40+K40+L40+M40+N40</f>
        <v>125</v>
      </c>
    </row>
    <row r="41" spans="1:15" s="53" customFormat="1" ht="29.25" customHeight="1">
      <c r="A41" s="51" t="s">
        <v>21</v>
      </c>
      <c r="B41" s="51"/>
      <c r="C41" s="52" t="s">
        <v>0</v>
      </c>
      <c r="D41" s="52" t="s">
        <v>1</v>
      </c>
      <c r="E41" s="52" t="s">
        <v>2</v>
      </c>
      <c r="F41" s="52" t="s">
        <v>3</v>
      </c>
      <c r="G41" s="52" t="s">
        <v>4</v>
      </c>
      <c r="H41" s="52" t="s">
        <v>22</v>
      </c>
      <c r="I41" s="52" t="s">
        <v>5</v>
      </c>
      <c r="J41" s="52" t="s">
        <v>6</v>
      </c>
      <c r="K41" s="52" t="s">
        <v>7</v>
      </c>
      <c r="L41" s="52" t="s">
        <v>8</v>
      </c>
      <c r="M41" s="52" t="s">
        <v>9</v>
      </c>
      <c r="N41" s="52" t="s">
        <v>10</v>
      </c>
      <c r="O41" s="28" t="s">
        <v>60</v>
      </c>
    </row>
    <row r="42" spans="1:15" s="53" customFormat="1" ht="64.5" customHeight="1">
      <c r="A42" s="54" t="s">
        <v>72</v>
      </c>
      <c r="B42" s="4" t="s">
        <v>114</v>
      </c>
      <c r="C42" s="13">
        <v>4</v>
      </c>
      <c r="D42" s="13">
        <v>3</v>
      </c>
      <c r="E42" s="13">
        <v>4</v>
      </c>
      <c r="F42" s="13">
        <v>5</v>
      </c>
      <c r="G42" s="13">
        <v>3</v>
      </c>
      <c r="H42" s="13">
        <v>2</v>
      </c>
      <c r="I42" s="13">
        <v>2</v>
      </c>
      <c r="J42" s="13">
        <v>1</v>
      </c>
      <c r="K42" s="13">
        <v>4</v>
      </c>
      <c r="L42" s="13">
        <v>3</v>
      </c>
      <c r="M42" s="13">
        <v>3</v>
      </c>
      <c r="N42" s="13">
        <v>3</v>
      </c>
      <c r="O42" s="20">
        <f>C42+D42+E42+F42+G42+H42+I42+J42+K42+L42+M42+N42</f>
        <v>37</v>
      </c>
    </row>
    <row r="43" spans="1:15" s="53" customFormat="1" ht="62.25" customHeight="1">
      <c r="A43" s="100" t="s">
        <v>159</v>
      </c>
      <c r="B43" s="4"/>
      <c r="C43" s="107">
        <v>18</v>
      </c>
      <c r="D43" s="107">
        <v>17</v>
      </c>
      <c r="E43" s="107">
        <v>17</v>
      </c>
      <c r="F43" s="107">
        <v>17</v>
      </c>
      <c r="G43" s="107">
        <v>17</v>
      </c>
      <c r="H43" s="107">
        <v>16</v>
      </c>
      <c r="I43" s="107">
        <v>15</v>
      </c>
      <c r="J43" s="107">
        <v>15</v>
      </c>
      <c r="K43" s="107">
        <v>17</v>
      </c>
      <c r="L43" s="107">
        <v>17</v>
      </c>
      <c r="M43" s="107">
        <v>17</v>
      </c>
      <c r="N43" s="107">
        <v>17</v>
      </c>
      <c r="O43" s="20">
        <f>C43+D43+E43+F43+G43+H43+I43+J43+K43+L43+M43+N43</f>
        <v>200</v>
      </c>
    </row>
    <row r="44" spans="1:15" s="53" customFormat="1" ht="123" customHeight="1">
      <c r="A44" s="152" t="s">
        <v>141</v>
      </c>
      <c r="B44" s="4" t="s">
        <v>140</v>
      </c>
      <c r="C44" s="10">
        <f>'ДДЗ вода'!C70+'ЗОШ вода'!C85+'Позаш. вода'!C24+'Позаш. вода'!C27+'Позаш. вода'!C36+'Позаш. вода'!C38+'Позаш. вода'!C39+'Позаш. вода'!C40+C43</f>
        <v>18087.950999999997</v>
      </c>
      <c r="D44" s="10">
        <f>'ДДЗ вода'!D70+'ЗОШ вода'!D85+'Позаш. вода'!D24+'Позаш. вода'!D27+'Позаш. вода'!D36+'Позаш. вода'!D38+'Позаш. вода'!D39+'Позаш. вода'!D40+D43</f>
        <v>18388.427999999996</v>
      </c>
      <c r="E44" s="10">
        <f>'ДДЗ вода'!E70+'ЗОШ вода'!E85+'Позаш. вода'!E24+'Позаш. вода'!E27+'Позаш. вода'!E36+'Позаш. вода'!E38+'Позаш. вода'!E39+'Позаш. вода'!E40+E43</f>
        <v>18300.748999999996</v>
      </c>
      <c r="F44" s="10">
        <f>'ДДЗ вода'!F70+'ЗОШ вода'!F85+'Позаш. вода'!F24+'Позаш. вода'!F27+'Позаш. вода'!F36+'Позаш. вода'!F38+'Позаш. вода'!F39+'Позаш. вода'!F40+F43</f>
        <v>18198.278999999995</v>
      </c>
      <c r="G44" s="10">
        <f>'ДДЗ вода'!G70+'ЗОШ вода'!G85+'Позаш. вода'!G24+'Позаш. вода'!G27+'Позаш. вода'!G36+'Позаш. вода'!G38+'Позаш. вода'!G39+'Позаш. вода'!G40+G43</f>
        <v>17147.025999999994</v>
      </c>
      <c r="H44" s="10">
        <f>'ДДЗ вода'!H70+'ЗОШ вода'!H85+'Позаш. вода'!H24+'Позаш. вода'!H27+'Позаш. вода'!H36+'Позаш. вода'!H38+'Позаш. вода'!H39+'Позаш. вода'!H40+H43</f>
        <v>13001.809</v>
      </c>
      <c r="I44" s="10">
        <f>'ДДЗ вода'!I70+'ЗОШ вода'!I85+'Позаш. вода'!I24+'Позаш. вода'!I27+'Позаш. вода'!I36+'Позаш. вода'!I38+'Позаш. вода'!I39+'Позаш. вода'!I40+I43</f>
        <v>9555.615</v>
      </c>
      <c r="J44" s="10">
        <f>'ДДЗ вода'!J70+'ЗОШ вода'!J85+'Позаш. вода'!J24+'Позаш. вода'!J27+'Позаш. вода'!J36+'Позаш. вода'!J38+'Позаш. вода'!J39+'Позаш. вода'!J40+J43</f>
        <v>9259.295</v>
      </c>
      <c r="K44" s="10">
        <f>'ДДЗ вода'!K70+'ЗОШ вода'!K85+'Позаш. вода'!K24+'Позаш. вода'!K27+'Позаш. вода'!K36+'Позаш. вода'!K38+'Позаш. вода'!K39+'Позаш. вода'!K40+K43</f>
        <v>16569.795</v>
      </c>
      <c r="L44" s="10">
        <f>'ДДЗ вода'!L70+'ЗОШ вода'!L85+'Позаш. вода'!L24+'Позаш. вода'!L27+'Позаш. вода'!L36+'Позаш. вода'!L38+'Позаш. вода'!L39+'Позаш. вода'!L40+L43</f>
        <v>17911.554999999997</v>
      </c>
      <c r="M44" s="10">
        <f>'ДДЗ вода'!M70+'ЗОШ вода'!M85+'Позаш. вода'!M24+'Позаш. вода'!M27+'Позаш. вода'!M36+'Позаш. вода'!M38+'Позаш. вода'!M39+'Позаш. вода'!M40+M43</f>
        <v>17992.424000000003</v>
      </c>
      <c r="N44" s="10">
        <f>'ДДЗ вода'!N70+'ЗОШ вода'!N85+'Позаш. вода'!N24+'Позаш. вода'!N27+'Позаш. вода'!N36+'Позаш. вода'!N38+'Позаш. вода'!N39+'Позаш. вода'!N40+N43</f>
        <v>17825.424000000003</v>
      </c>
      <c r="O44" s="10">
        <f>'ДДЗ вода'!O70+'ЗОШ вода'!O85+'Позаш. вода'!O24+'Позаш. вода'!O27+'Позаш. вода'!O36+'Позаш. вода'!O38+'Позаш. вода'!O39+'Позаш. вода'!O40+O43</f>
        <v>192238.35000000003</v>
      </c>
    </row>
    <row r="45" spans="1:15" s="53" customFormat="1" ht="18.75" customHeight="1">
      <c r="A45" s="153"/>
      <c r="B45" s="37" t="s">
        <v>136</v>
      </c>
      <c r="C45" s="11">
        <f>'ЗОШ вода'!C86</f>
        <v>2</v>
      </c>
      <c r="D45" s="11">
        <f>'ЗОШ вода'!D86</f>
        <v>1.5</v>
      </c>
      <c r="E45" s="11">
        <f>'ЗОШ вода'!E86</f>
        <v>1.8</v>
      </c>
      <c r="F45" s="11">
        <f>'ЗОШ вода'!F86</f>
        <v>1.3</v>
      </c>
      <c r="G45" s="11">
        <f>'ЗОШ вода'!G86</f>
        <v>1</v>
      </c>
      <c r="H45" s="11">
        <f>'ЗОШ вода'!H86</f>
        <v>0</v>
      </c>
      <c r="I45" s="11">
        <f>'ЗОШ вода'!I86</f>
        <v>0</v>
      </c>
      <c r="J45" s="11">
        <f>'ЗОШ вода'!J86</f>
        <v>0</v>
      </c>
      <c r="K45" s="11">
        <f>'ЗОШ вода'!K86</f>
        <v>1</v>
      </c>
      <c r="L45" s="11">
        <f>'ЗОШ вода'!L86</f>
        <v>1.8</v>
      </c>
      <c r="M45" s="11">
        <f>'ЗОШ вода'!M86</f>
        <v>2</v>
      </c>
      <c r="N45" s="11">
        <f>'ЗОШ вода'!N86</f>
        <v>2</v>
      </c>
      <c r="O45" s="11">
        <f>SUM(C45:N45)</f>
        <v>14.4</v>
      </c>
    </row>
    <row r="46" spans="1:15" s="53" customFormat="1" ht="18" customHeight="1">
      <c r="A46" s="153"/>
      <c r="B46" s="37" t="s">
        <v>84</v>
      </c>
      <c r="C46" s="10">
        <f>'ДДЗ вода'!C71+'ЗОШ вода'!C87+'Позаш. вода'!C25+'Позаш. вода'!C28</f>
        <v>97.92999999999999</v>
      </c>
      <c r="D46" s="10">
        <f>'ДДЗ вода'!D71+'ЗОШ вода'!D87+'Позаш. вода'!D25+'Позаш. вода'!D28</f>
        <v>96.907</v>
      </c>
      <c r="E46" s="10">
        <f>'ДДЗ вода'!E71+'ЗОШ вода'!E87+'Позаш. вода'!E25+'Позаш. вода'!E28</f>
        <v>97.907</v>
      </c>
      <c r="F46" s="10">
        <f>'ДДЗ вода'!F71+'ЗОШ вода'!F87+'Позаш. вода'!F25+'Позаш. вода'!F28</f>
        <v>98.93699999999998</v>
      </c>
      <c r="G46" s="10">
        <f>'ДДЗ вода'!G71+'ЗОШ вода'!G87+'Позаш. вода'!G25+'Позаш. вода'!G28</f>
        <v>92.984</v>
      </c>
      <c r="H46" s="10">
        <f>'ДДЗ вода'!H71+'ЗОШ вода'!H87+'Позаш. вода'!H25+'Позаш. вода'!H28</f>
        <v>57.766999999999996</v>
      </c>
      <c r="I46" s="10">
        <f>'ДДЗ вода'!I71+'ЗОШ вода'!I87+'Позаш. вода'!I25+'Позаш. вода'!I28</f>
        <v>28.573</v>
      </c>
      <c r="J46" s="10">
        <f>'ДДЗ вода'!J71+'ЗОШ вода'!J87+'Позаш. вода'!J25+'Позаш. вода'!J28</f>
        <v>41.253</v>
      </c>
      <c r="K46" s="10">
        <f>'ДДЗ вода'!K71+'ЗОШ вода'!K87+'Позаш. вода'!K25+'Позаш. вода'!K28</f>
        <v>95.75300000000001</v>
      </c>
      <c r="L46" s="10">
        <f>'ДДЗ вода'!L71+'ЗОШ вода'!L87+'Позаш. вода'!L25+'Позаш. вода'!L28</f>
        <v>96.713</v>
      </c>
      <c r="M46" s="10">
        <f>'ДДЗ вода'!M71+'ЗОШ вода'!M87+'Позаш. вода'!M25+'Позаш. вода'!M28</f>
        <v>94.423</v>
      </c>
      <c r="N46" s="10">
        <f>'ДДЗ вода'!N71+'ЗОШ вода'!N87+'Позаш. вода'!N25+'Позаш. вода'!N28</f>
        <v>95.423</v>
      </c>
      <c r="O46" s="10">
        <f>SUM(C46:N46)</f>
        <v>994.5699999999999</v>
      </c>
    </row>
    <row r="47" spans="1:15" s="53" customFormat="1" ht="59.25" customHeight="1">
      <c r="A47" s="153"/>
      <c r="B47" s="15" t="s">
        <v>105</v>
      </c>
      <c r="C47" s="11">
        <f>'ДДЗ вода'!C72+'ЗОШ вода'!C88+'Позаш. вода'!C29</f>
        <v>2116</v>
      </c>
      <c r="D47" s="11">
        <f>'ДДЗ вода'!D72+'ЗОШ вода'!D88+'Позаш. вода'!D29</f>
        <v>2136</v>
      </c>
      <c r="E47" s="11">
        <f>'ДДЗ вода'!E72+'ЗОШ вода'!E88+'Позаш. вода'!E29</f>
        <v>2117</v>
      </c>
      <c r="F47" s="11">
        <f>'ДДЗ вода'!F72+'ЗОШ вода'!F88+'Позаш. вода'!F29</f>
        <v>2079</v>
      </c>
      <c r="G47" s="11">
        <f>'ДДЗ вода'!G72+'ЗОШ вода'!G88+'Позаш. вода'!G29</f>
        <v>1877</v>
      </c>
      <c r="H47" s="11">
        <f>'ДДЗ вода'!H72+'ЗОШ вода'!H88+'Позаш. вода'!H29</f>
        <v>1252</v>
      </c>
      <c r="I47" s="11">
        <f>'ДДЗ вода'!I72+'ЗОШ вода'!I88+'Позаш. вода'!I29</f>
        <v>797</v>
      </c>
      <c r="J47" s="11">
        <f>'ДДЗ вода'!J72+'ЗОШ вода'!J88+'Позаш. вода'!J29</f>
        <v>817</v>
      </c>
      <c r="K47" s="11">
        <f>'ДДЗ вода'!K72+'ЗОШ вода'!K88+'Позаш. вода'!K29</f>
        <v>1660</v>
      </c>
      <c r="L47" s="11">
        <f>'ДДЗ вода'!L72+'ЗОШ вода'!L88+'Позаш. вода'!L29</f>
        <v>2032</v>
      </c>
      <c r="M47" s="11">
        <f>'ДДЗ вода'!M72+'ЗОШ вода'!M88+'Позаш. вода'!M29</f>
        <v>2087</v>
      </c>
      <c r="N47" s="11">
        <f>'ДДЗ вода'!N72+'ЗОШ вода'!N88+'Позаш. вода'!N29</f>
        <v>2046</v>
      </c>
      <c r="O47" s="11">
        <f>'ДДЗ вода'!O72+'ЗОШ вода'!O88+'Позаш. вода'!O29</f>
        <v>21016</v>
      </c>
    </row>
    <row r="48" spans="1:15" s="53" customFormat="1" ht="55.5" customHeight="1">
      <c r="A48" s="153"/>
      <c r="B48" s="15" t="s">
        <v>135</v>
      </c>
      <c r="C48" s="65">
        <f>'ДДЗ вода'!C73+'ЗОШ вода'!C89+'Позаш. вода'!C24+'Позаш. вода'!C30+'Позаш. вода'!C36+'Позаш. вода'!C38+'Позаш. вода'!C39+'Позаш. вода'!C40+'Позаш. вода'!C42+C43</f>
        <v>15995.951</v>
      </c>
      <c r="D48" s="65">
        <f>'ДДЗ вода'!D73+'ЗОШ вода'!D89+'Позаш. вода'!D24+'Позаш. вода'!D30+'Позаш. вода'!D36+'Позаш. вода'!D38+'Позаш. вода'!D39+'Позаш. вода'!D40+'Позаш. вода'!D42+D43</f>
        <v>16254.427999999998</v>
      </c>
      <c r="E48" s="65">
        <f>'ДДЗ вода'!E73+'ЗОШ вода'!E89+'Позаш. вода'!E24+'Позаш. вода'!E30+'Позаш. вода'!E36+'Позаш. вода'!E38+'Позаш. вода'!E39+'Позаш. вода'!E40+'Позаш. вода'!E42+E43</f>
        <v>16190.748999999998</v>
      </c>
      <c r="F48" s="65">
        <f>'ДДЗ вода'!F73+'ЗОШ вода'!F89+'Позаш. вода'!F24+'Позаш. вода'!F30+'Позаш. вода'!F36+'Позаш. вода'!F38+'Позаш. вода'!F39+'Позаш. вода'!F40+'Позаш. вода'!F42+F43</f>
        <v>16142.279</v>
      </c>
      <c r="G48" s="65">
        <f>'ДДЗ вода'!G73+'ЗОШ вода'!G89+'Позаш. вода'!G24+'Позаш. вода'!G30+'Позаш. вода'!G36+'Позаш. вода'!G38+'Позаш. вода'!G39+'Позаш. вода'!G40+'Позаш. вода'!G42+G43</f>
        <v>15281.026</v>
      </c>
      <c r="H48" s="65">
        <f>'ДДЗ вода'!H73+'ЗОШ вода'!H89+'Позаш. вода'!H24+'Позаш. вода'!H30+'Позаш. вода'!H36+'Позаш. вода'!H38+'Позаш. вода'!H39+'Позаш. вода'!H40+'Позаш. вода'!H42+H43</f>
        <v>11754.809</v>
      </c>
      <c r="I48" s="65">
        <f>'ДДЗ вода'!I73+'ЗОШ вода'!I89+'Позаш. вода'!I24+'Позаш. вода'!I30+'Позаш. вода'!I36+'Позаш. вода'!I38+'Позаш. вода'!I39+'Позаш. вода'!I40+'Позаш. вода'!I42+I43</f>
        <v>8773.615</v>
      </c>
      <c r="J48" s="65">
        <f>'ДДЗ вода'!J73+'ЗОШ вода'!J89+'Позаш. вода'!J24+'Позаш. вода'!J30+'Позаш. вода'!J36+'Позаш. вода'!J38+'Позаш. вода'!J39+'Позаш. вода'!J40+'Позаш. вода'!J42+J43</f>
        <v>8475.295</v>
      </c>
      <c r="K48" s="65">
        <f>'ДДЗ вода'!K73+'ЗОШ вода'!K89+'Позаш. вода'!K24+'Позаш. вода'!K30+'Позаш. вода'!K36+'Позаш. вода'!K38+'Позаш. вода'!K39+'Позаш. вода'!K40+'Позаш. вода'!K42+K43</f>
        <v>14896.795</v>
      </c>
      <c r="L48" s="65">
        <f>'ДДЗ вода'!L73+'ЗОШ вода'!L89+'Позаш. вода'!L24+'Позаш. вода'!L30+'Позаш. вода'!L36+'Позаш. вода'!L38+'Позаш. вода'!L39+'Позаш. вода'!L40+'Позаш. вода'!L42+L43</f>
        <v>15888.555</v>
      </c>
      <c r="M48" s="65">
        <f>'ДДЗ вода'!M73+'ЗОШ вода'!M89+'Позаш. вода'!M24+'Позаш. вода'!M30+'Позаш. вода'!M36+'Позаш. вода'!M38+'Позаш. вода'!M39+'Позаш. вода'!M40+'Позаш. вода'!M42+M43</f>
        <v>15913.423999999997</v>
      </c>
      <c r="N48" s="65">
        <f>'ДДЗ вода'!N73+'ЗОШ вода'!N89+'Позаш. вода'!N24+'Позаш. вода'!N30+'Позаш. вода'!N36+'Позаш. вода'!N38+'Позаш. вода'!N39+'Позаш. вода'!N40+'Позаш. вода'!N42+N43</f>
        <v>15790.423999999997</v>
      </c>
      <c r="O48" s="65">
        <f>'ДДЗ вода'!O73+'ЗОШ вода'!O89+'Позаш. вода'!O24+'Позаш. вода'!O30+'Позаш. вода'!O36+'Позаш. вода'!O38+'Позаш. вода'!O39+'Позаш. вода'!O40+'Позаш. вода'!O42+O43</f>
        <v>171357.34999999998</v>
      </c>
    </row>
    <row r="49" spans="1:15" s="53" customFormat="1" ht="18.75" customHeight="1">
      <c r="A49" s="153"/>
      <c r="B49" s="37" t="s">
        <v>136</v>
      </c>
      <c r="C49" s="11">
        <f>'ЗОШ вода'!C90</f>
        <v>2</v>
      </c>
      <c r="D49" s="11">
        <f>'ЗОШ вода'!D90</f>
        <v>1.5</v>
      </c>
      <c r="E49" s="11">
        <f>'ЗОШ вода'!E90</f>
        <v>1.8</v>
      </c>
      <c r="F49" s="11">
        <f>'ЗОШ вода'!F90</f>
        <v>1.3</v>
      </c>
      <c r="G49" s="11">
        <f>'ЗОШ вода'!G90</f>
        <v>1</v>
      </c>
      <c r="H49" s="11">
        <f>'ЗОШ вода'!H90</f>
        <v>0</v>
      </c>
      <c r="I49" s="11">
        <f>'ЗОШ вода'!I90</f>
        <v>0</v>
      </c>
      <c r="J49" s="11">
        <f>'ЗОШ вода'!J90</f>
        <v>0</v>
      </c>
      <c r="K49" s="11">
        <f>'ЗОШ вода'!K90</f>
        <v>1</v>
      </c>
      <c r="L49" s="11">
        <f>'ЗОШ вода'!L90</f>
        <v>1.8</v>
      </c>
      <c r="M49" s="11">
        <f>'ЗОШ вода'!M90</f>
        <v>2</v>
      </c>
      <c r="N49" s="11">
        <f>'ЗОШ вода'!N90</f>
        <v>2</v>
      </c>
      <c r="O49" s="11">
        <f>'ЗОШ вода'!O90</f>
        <v>14.4</v>
      </c>
    </row>
    <row r="50" spans="1:15" s="53" customFormat="1" ht="20.25" customHeight="1">
      <c r="A50" s="154"/>
      <c r="B50" s="37" t="s">
        <v>84</v>
      </c>
      <c r="C50" s="10">
        <f>'ДДЗ вода'!C74+'ЗОШ вода'!C91+'Позаш. вода'!C25+'Позаш. вода'!C31</f>
        <v>97.92999999999999</v>
      </c>
      <c r="D50" s="10">
        <f>'ДДЗ вода'!D74+'ЗОШ вода'!D91+'Позаш. вода'!D25+'Позаш. вода'!D31</f>
        <v>96.907</v>
      </c>
      <c r="E50" s="10">
        <f>'ДДЗ вода'!E74+'ЗОШ вода'!E91+'Позаш. вода'!E25+'Позаш. вода'!E31</f>
        <v>97.907</v>
      </c>
      <c r="F50" s="10">
        <f>'ДДЗ вода'!F74+'ЗОШ вода'!F91+'Позаш. вода'!F25+'Позаш. вода'!F31</f>
        <v>98.93699999999998</v>
      </c>
      <c r="G50" s="10">
        <f>'ДДЗ вода'!G74+'ЗОШ вода'!G91+'Позаш. вода'!G25+'Позаш. вода'!G31</f>
        <v>92.984</v>
      </c>
      <c r="H50" s="10">
        <f>'ДДЗ вода'!H74+'ЗОШ вода'!H91+'Позаш. вода'!H25+'Позаш. вода'!H31</f>
        <v>57.766999999999996</v>
      </c>
      <c r="I50" s="10">
        <f>'ДДЗ вода'!I74+'ЗОШ вода'!I91+'Позаш. вода'!I25+'Позаш. вода'!I31</f>
        <v>28.573</v>
      </c>
      <c r="J50" s="10">
        <f>'ДДЗ вода'!J74+'ЗОШ вода'!J91+'Позаш. вода'!J25+'Позаш. вода'!J31</f>
        <v>41.253</v>
      </c>
      <c r="K50" s="10">
        <f>'ДДЗ вода'!K74+'ЗОШ вода'!K91+'Позаш. вода'!K25+'Позаш. вода'!K31</f>
        <v>95.75300000000001</v>
      </c>
      <c r="L50" s="10">
        <f>'ДДЗ вода'!L74+'ЗОШ вода'!L91+'Позаш. вода'!L25+'Позаш. вода'!L31</f>
        <v>96.713</v>
      </c>
      <c r="M50" s="10">
        <f>'ДДЗ вода'!M74+'ЗОШ вода'!M91+'Позаш. вода'!M25+'Позаш. вода'!M31</f>
        <v>94.423</v>
      </c>
      <c r="N50" s="10">
        <f>'ДДЗ вода'!N74+'ЗОШ вода'!N91+'Позаш. вода'!N25+'Позаш. вода'!N31</f>
        <v>95.423</v>
      </c>
      <c r="O50" s="10">
        <f>SUM(C50:N50)</f>
        <v>994.5699999999999</v>
      </c>
    </row>
    <row r="51" spans="1:15" s="53" customFormat="1" ht="44.25" customHeight="1">
      <c r="A51" s="7"/>
      <c r="B51" s="129"/>
      <c r="C51" s="99" t="s">
        <v>0</v>
      </c>
      <c r="D51" s="99" t="s">
        <v>1</v>
      </c>
      <c r="E51" s="99" t="s">
        <v>2</v>
      </c>
      <c r="F51" s="99" t="s">
        <v>3</v>
      </c>
      <c r="G51" s="99" t="s">
        <v>4</v>
      </c>
      <c r="H51" s="99" t="s">
        <v>22</v>
      </c>
      <c r="I51" s="99" t="s">
        <v>5</v>
      </c>
      <c r="J51" s="99" t="s">
        <v>6</v>
      </c>
      <c r="K51" s="99" t="s">
        <v>7</v>
      </c>
      <c r="L51" s="99" t="s">
        <v>8</v>
      </c>
      <c r="M51" s="99" t="s">
        <v>9</v>
      </c>
      <c r="N51" s="99" t="s">
        <v>10</v>
      </c>
      <c r="O51" s="28" t="s">
        <v>60</v>
      </c>
    </row>
    <row r="52" spans="1:15" s="53" customFormat="1" ht="107.25" customHeight="1">
      <c r="A52" s="156" t="s">
        <v>142</v>
      </c>
      <c r="B52" s="4" t="s">
        <v>140</v>
      </c>
      <c r="C52" s="65">
        <f>'ДДЗ вода'!C75+'ЗОШ вода'!C92+'Позаш. вода'!C26+'Позаш. вода'!C33+'Позаш. вода'!C36+'Позаш. вода'!C38+'Позаш. вода'!C39+'Позаш. вода'!C40+C43</f>
        <v>17990.020999999997</v>
      </c>
      <c r="D52" s="65">
        <f>'ДДЗ вода'!D75+'ЗОШ вода'!D92+'Позаш. вода'!D26+'Позаш. вода'!D33+'Позаш. вода'!D36+'Позаш. вода'!D38+'Позаш. вода'!D39+'Позаш. вода'!D40+D43</f>
        <v>18291.520999999997</v>
      </c>
      <c r="E52" s="65">
        <f>'ДДЗ вода'!E75+'ЗОШ вода'!E92+'Позаш. вода'!E26+'Позаш. вода'!E33+'Позаш. вода'!E36+'Позаш. вода'!E38+'Позаш. вода'!E39+'Позаш. вода'!E40+E43</f>
        <v>18202.841999999993</v>
      </c>
      <c r="F52" s="65">
        <f>'ДДЗ вода'!F75+'ЗОШ вода'!F92+'Позаш. вода'!F26+'Позаш. вода'!F33+'Позаш. вода'!F36+'Позаш. вода'!F38+'Позаш. вода'!F39+'Позаш. вода'!F40+F43</f>
        <v>18099.341999999997</v>
      </c>
      <c r="G52" s="65">
        <f>'ДДЗ вода'!G75+'ЗОШ вода'!G92+'Позаш. вода'!G26+'Позаш. вода'!G33+'Позаш. вода'!G36+'Позаш. вода'!G38+'Позаш. вода'!G39+'Позаш. вода'!G40+G43</f>
        <v>17054.041999999998</v>
      </c>
      <c r="H52" s="65">
        <f>'ДДЗ вода'!H75+'ЗОШ вода'!H92+'Позаш. вода'!H26+'Позаш. вода'!H33+'Позаш. вода'!H36+'Позаш. вода'!H38+'Позаш. вода'!H39+'Позаш. вода'!H40+H43</f>
        <v>12944.042</v>
      </c>
      <c r="I52" s="65">
        <f>'ДДЗ вода'!I75+'ЗОШ вода'!I92+'Позаш. вода'!I26+'Позаш. вода'!I33+'Позаш. вода'!I36+'Позаш. вода'!I38+'Позаш. вода'!I39+'Позаш. вода'!I40+I43</f>
        <v>9527.042</v>
      </c>
      <c r="J52" s="65">
        <f>'ДДЗ вода'!J75+'ЗОШ вода'!J92+'Позаш. вода'!J26+'Позаш. вода'!J33+'Позаш. вода'!J36+'Позаш. вода'!J38+'Позаш. вода'!J39+'Позаш. вода'!J40+J43</f>
        <v>9218.042</v>
      </c>
      <c r="K52" s="65">
        <f>'ДДЗ вода'!K75+'ЗОШ вода'!K92+'Позаш. вода'!K26+'Позаш. вода'!K33+'Позаш. вода'!K36+'Позаш. вода'!K38+'Позаш. вода'!K39+'Позаш. вода'!K40+K43</f>
        <v>16474.041999999998</v>
      </c>
      <c r="L52" s="65">
        <f>'ДДЗ вода'!L75+'ЗОШ вода'!L92+'Позаш. вода'!L26+'Позаш. вода'!L33+'Позаш. вода'!L36+'Позаш. вода'!L38+'Позаш. вода'!L39+'Позаш. вода'!L40+L43</f>
        <v>17814.842</v>
      </c>
      <c r="M52" s="65">
        <f>'ДДЗ вода'!M75+'ЗОШ вода'!M92+'Позаш. вода'!M26+'Позаш. вода'!M33+'Позаш. вода'!M36+'Позаш. вода'!M38+'Позаш. вода'!M39+'Позаш. вода'!M40+M43</f>
        <v>17898.001</v>
      </c>
      <c r="N52" s="65">
        <f>'ДДЗ вода'!N75+'ЗОШ вода'!N92+'Позаш. вода'!N26+'Позаш. вода'!N33+'Позаш. вода'!N36+'Позаш. вода'!N38+'Позаш. вода'!N39+'Позаш. вода'!N40+N43</f>
        <v>17730.001</v>
      </c>
      <c r="O52" s="65">
        <f>'ДДЗ вода'!O75+'ЗОШ вода'!O92+'Позаш. вода'!O26+'Позаш. вода'!O33+'Позаш. вода'!O36+'Позаш. вода'!O38+'Позаш. вода'!O39+'Позаш. вода'!O40+O43</f>
        <v>191243.78000000003</v>
      </c>
    </row>
    <row r="53" spans="1:15" s="53" customFormat="1" ht="27" customHeight="1">
      <c r="A53" s="157"/>
      <c r="B53" s="37" t="s">
        <v>86</v>
      </c>
      <c r="C53" s="11">
        <f>'ЗОШ вода'!C93</f>
        <v>2</v>
      </c>
      <c r="D53" s="11">
        <f>'ЗОШ вода'!D93</f>
        <v>1.5</v>
      </c>
      <c r="E53" s="11">
        <f>'ЗОШ вода'!E93</f>
        <v>1.8</v>
      </c>
      <c r="F53" s="11">
        <f>'ЗОШ вода'!F93</f>
        <v>1.3</v>
      </c>
      <c r="G53" s="11">
        <f>'ЗОШ вода'!G93</f>
        <v>1</v>
      </c>
      <c r="H53" s="11">
        <f>'ЗОШ вода'!H93</f>
        <v>0</v>
      </c>
      <c r="I53" s="11">
        <f>'ЗОШ вода'!I93</f>
        <v>0</v>
      </c>
      <c r="J53" s="11">
        <f>'ЗОШ вода'!J93</f>
        <v>0</v>
      </c>
      <c r="K53" s="11">
        <f>'ЗОШ вода'!K93</f>
        <v>1</v>
      </c>
      <c r="L53" s="11">
        <f>'ЗОШ вода'!L93</f>
        <v>1.8</v>
      </c>
      <c r="M53" s="11">
        <f>'ЗОШ вода'!M93</f>
        <v>2</v>
      </c>
      <c r="N53" s="11">
        <f>'ЗОШ вода'!N93</f>
        <v>2</v>
      </c>
      <c r="O53" s="11">
        <f>'ЗОШ вода'!O93</f>
        <v>14.4</v>
      </c>
    </row>
    <row r="54" spans="1:15" s="53" customFormat="1" ht="60.75" customHeight="1">
      <c r="A54" s="157"/>
      <c r="B54" s="15" t="s">
        <v>105</v>
      </c>
      <c r="C54" s="11">
        <f>'ДДЗ вода'!C76+'ЗОШ вода'!C94+'Позаш. вода'!C34</f>
        <v>2116</v>
      </c>
      <c r="D54" s="11">
        <f>'ДДЗ вода'!D76+'ЗОШ вода'!D94+'Позаш. вода'!D34</f>
        <v>2136</v>
      </c>
      <c r="E54" s="11">
        <f>'ДДЗ вода'!E76+'ЗОШ вода'!E94+'Позаш. вода'!E34</f>
        <v>2117</v>
      </c>
      <c r="F54" s="11">
        <f>'ДДЗ вода'!F76+'ЗОШ вода'!F94+'Позаш. вода'!F34</f>
        <v>2079</v>
      </c>
      <c r="G54" s="11">
        <f>'ДДЗ вода'!G76+'ЗОШ вода'!G94+'Позаш. вода'!G34</f>
        <v>1877</v>
      </c>
      <c r="H54" s="11">
        <f>'ДДЗ вода'!H76+'ЗОШ вода'!H94+'Позаш. вода'!H34</f>
        <v>1252</v>
      </c>
      <c r="I54" s="11">
        <f>'ДДЗ вода'!I76+'ЗОШ вода'!I94+'Позаш. вода'!I34</f>
        <v>797</v>
      </c>
      <c r="J54" s="11">
        <f>'ДДЗ вода'!J76+'ЗОШ вода'!J94+'Позаш. вода'!J34</f>
        <v>817</v>
      </c>
      <c r="K54" s="11">
        <f>'ДДЗ вода'!K76+'ЗОШ вода'!K94+'Позаш. вода'!K34</f>
        <v>1660</v>
      </c>
      <c r="L54" s="11">
        <f>'ДДЗ вода'!L76+'ЗОШ вода'!L94+'Позаш. вода'!L34</f>
        <v>2032</v>
      </c>
      <c r="M54" s="11">
        <f>'ДДЗ вода'!M76+'ЗОШ вода'!M94+'Позаш. вода'!M34</f>
        <v>2087</v>
      </c>
      <c r="N54" s="11">
        <f>'ДДЗ вода'!N76+'ЗОШ вода'!N94+'Позаш. вода'!N34</f>
        <v>2046</v>
      </c>
      <c r="O54" s="11">
        <f>SUM(C54:N54)</f>
        <v>21016</v>
      </c>
    </row>
    <row r="55" spans="1:15" s="53" customFormat="1" ht="84" customHeight="1">
      <c r="A55" s="157"/>
      <c r="B55" s="15" t="s">
        <v>135</v>
      </c>
      <c r="C55" s="65">
        <f>'ДДЗ вода'!C77+'ЗОШ вода'!C95+'Позаш. вода'!C26+'Позаш. вода'!C35+'Позаш. вода'!C36+'Позаш. вода'!C38+'Позаш. вода'!C39+'Позаш. вода'!C40+'Позаш. вода'!C42+C43</f>
        <v>16148.020999999999</v>
      </c>
      <c r="D55" s="65">
        <f>'ДДЗ вода'!D77+'ЗОШ вода'!D95+'Позаш. вода'!D26+'Позаш. вода'!D35+'Позаш. вода'!D36+'Позаш. вода'!D38+'Позаш. вода'!D39+'Позаш. вода'!D40+'Позаш. вода'!D42+D43</f>
        <v>16417.521</v>
      </c>
      <c r="E55" s="65">
        <f>'ДДЗ вода'!E77+'ЗОШ вода'!E95+'Позаш. вода'!E26+'Позаш. вода'!E35+'Позаш. вода'!E36+'Позаш. вода'!E38+'Позаш. вода'!E39+'Позаш. вода'!E40+'Позаш. вода'!E42+E43</f>
        <v>16357.841999999999</v>
      </c>
      <c r="F55" s="65">
        <f>'ДДЗ вода'!F77+'ЗОШ вода'!F95+'Позаш. вода'!F26+'Позаш. вода'!F35+'Позаш. вода'!F36+'Позаш. вода'!F38+'Позаш. вода'!F39+'Позаш. вода'!F40+'Позаш. вода'!F42+F43</f>
        <v>16300.341999999999</v>
      </c>
      <c r="G55" s="65">
        <f>'ДДЗ вода'!G77+'ЗОШ вода'!G95+'Позаш. вода'!G26+'Позаш. вода'!G35+'Позаш. вода'!G36+'Позаш. вода'!G38+'Позаш. вода'!G39+'Позаш. вода'!G40+'Позаш. вода'!G42+G43</f>
        <v>15432.042</v>
      </c>
      <c r="H55" s="65">
        <f>'ДДЗ вода'!H77+'ЗОШ вода'!H95+'Позаш. вода'!H26+'Позаш. вода'!H35+'Позаш. вода'!H36+'Позаш. вода'!H38+'Позаш. вода'!H39+'Позаш. вода'!H40+'Позаш. вода'!H42+H43</f>
        <v>11887.042</v>
      </c>
      <c r="I55" s="65">
        <f>'ДДЗ вода'!I77+'ЗОШ вода'!I95+'Позаш. вода'!I26+'Позаш. вода'!I35+'Позаш. вода'!I36+'Позаш. вода'!I38+'Позаш. вода'!I39+'Позаш. вода'!I40+'Позаш. вода'!I42+I43</f>
        <v>8895.042</v>
      </c>
      <c r="J55" s="65">
        <f>'ДДЗ вода'!J77+'ЗОШ вода'!J95+'Позаш. вода'!J26+'Позаш. вода'!J35+'Позаш. вода'!J36+'Позаш. вода'!J38+'Позаш. вода'!J39+'Позаш. вода'!J40+'Позаш. вода'!J42+J43</f>
        <v>8564.042</v>
      </c>
      <c r="K55" s="65">
        <f>'ДДЗ вода'!K77+'ЗОШ вода'!K95+'Позаш. вода'!K26+'Позаш. вода'!K35+'Позаш. вода'!K36+'Позаш. вода'!K38+'Позаш. вода'!K39+'Позаш. вода'!K40+'Позаш. вода'!K42+K43</f>
        <v>15067.042</v>
      </c>
      <c r="L55" s="65">
        <f>'ДДЗ вода'!L77+'ЗОШ вода'!L95+'Позаш. вода'!L26+'Позаш. вода'!L35+'Позаш. вода'!L36+'Позаш. вода'!L38+'Позаш. вода'!L39+'Позаш. вода'!L40+'Позаш. вода'!L42+L43</f>
        <v>16054.841999999999</v>
      </c>
      <c r="M55" s="65">
        <f>'ДДЗ вода'!M77+'ЗОШ вода'!M95+'Позаш. вода'!M26+'Позаш. вода'!M35+'Позаш. вода'!M36+'Позаш. вода'!M38+'Позаш. вода'!M39+'Позаш. вода'!M40+'Позаш. вода'!M42+M43</f>
        <v>16084.000999999998</v>
      </c>
      <c r="N55" s="65">
        <f>'ДДЗ вода'!N77+'ЗОШ вода'!N95+'Позаш. вода'!N26+'Позаш. вода'!N35+'Позаш. вода'!N36+'Позаш. вода'!N38+'Позаш. вода'!N39+'Позаш. вода'!N40+'Позаш. вода'!N42+N43</f>
        <v>15955.000999999998</v>
      </c>
      <c r="O55" s="65">
        <f>'ДДЗ вода'!O77+'ЗОШ вода'!O95+'Позаш. вода'!O26+'Позаш. вода'!O35+'Позаш. вода'!O36+'Позаш. вода'!O38+'Позаш. вода'!O39+'Позаш. вода'!O40+'Позаш. вода'!O42+O43</f>
        <v>173162.77999999997</v>
      </c>
    </row>
    <row r="56" spans="1:15" s="53" customFormat="1" ht="46.5" customHeight="1">
      <c r="A56" s="158"/>
      <c r="B56" s="37" t="s">
        <v>86</v>
      </c>
      <c r="C56" s="11">
        <f>'ЗОШ вода'!C96</f>
        <v>2</v>
      </c>
      <c r="D56" s="11">
        <f>'ЗОШ вода'!D96</f>
        <v>1.5</v>
      </c>
      <c r="E56" s="11">
        <f>'ЗОШ вода'!E96</f>
        <v>1.8</v>
      </c>
      <c r="F56" s="11">
        <f>'ЗОШ вода'!F96</f>
        <v>1.3</v>
      </c>
      <c r="G56" s="11">
        <f>'ЗОШ вода'!G96</f>
        <v>1</v>
      </c>
      <c r="H56" s="11">
        <f>'ЗОШ вода'!H96</f>
        <v>0</v>
      </c>
      <c r="I56" s="11">
        <f>'ЗОШ вода'!I96</f>
        <v>0</v>
      </c>
      <c r="J56" s="11">
        <f>'ЗОШ вода'!J96</f>
        <v>0</v>
      </c>
      <c r="K56" s="11">
        <f>'ЗОШ вода'!K96</f>
        <v>1</v>
      </c>
      <c r="L56" s="11">
        <f>'ЗОШ вода'!L96</f>
        <v>1.8</v>
      </c>
      <c r="M56" s="11">
        <f>'ЗОШ вода'!M96</f>
        <v>2</v>
      </c>
      <c r="N56" s="11">
        <f>'ЗОШ вода'!N96</f>
        <v>2</v>
      </c>
      <c r="O56" s="11">
        <f>'ЗОШ вода'!O96</f>
        <v>14.4</v>
      </c>
    </row>
    <row r="57" spans="1:16" s="53" customFormat="1" ht="96" customHeight="1">
      <c r="A57" s="152" t="s">
        <v>146</v>
      </c>
      <c r="B57" s="4" t="s">
        <v>147</v>
      </c>
      <c r="C57" s="65">
        <f>'ДДЗ вода'!C75+'ЗОШ вода'!C97+'Позаш. вода'!C26+'Позаш. вода'!C33+'Позаш. вода'!C36+'Позаш. вода'!C38+'Позаш. вода'!C39+'Позаш. вода'!C40+C43</f>
        <v>17988.020999999997</v>
      </c>
      <c r="D57" s="65">
        <f>'ДДЗ вода'!D75+'ЗОШ вода'!D97+'Позаш. вода'!D26+'Позаш. вода'!D33+'Позаш. вода'!D36+'Позаш. вода'!D38+'Позаш. вода'!D39+'Позаш. вода'!D40+D43</f>
        <v>18290.020999999997</v>
      </c>
      <c r="E57" s="65">
        <f>'ДДЗ вода'!E75+'ЗОШ вода'!E97+'Позаш. вода'!E26+'Позаш. вода'!E33+'Позаш. вода'!E36+'Позаш. вода'!E38+'Позаш. вода'!E39+'Позаш. вода'!E40+E43</f>
        <v>18201.041999999998</v>
      </c>
      <c r="F57" s="65">
        <f>'ДДЗ вода'!F75+'ЗОШ вода'!F97+'Позаш. вода'!F26+'Позаш. вода'!F33+'Позаш. вода'!F36+'Позаш. вода'!F38+'Позаш. вода'!F39+'Позаш. вода'!F40+F43</f>
        <v>18098.041999999998</v>
      </c>
      <c r="G57" s="65">
        <f>'ДДЗ вода'!G75+'ЗОШ вода'!G97+'Позаш. вода'!G26+'Позаш. вода'!G33+'Позаш. вода'!G36+'Позаш. вода'!G38+'Позаш. вода'!G39+'Позаш. вода'!G40+G43</f>
        <v>17053.041999999998</v>
      </c>
      <c r="H57" s="65">
        <f>'ДДЗ вода'!H75+'ЗОШ вода'!H97+'Позаш. вода'!H26+'Позаш. вода'!H33+'Позаш. вода'!H36+'Позаш. вода'!H38+'Позаш. вода'!H39+'Позаш. вода'!H40+H43</f>
        <v>12944.042</v>
      </c>
      <c r="I57" s="65">
        <f>'ДДЗ вода'!I75+'ЗОШ вода'!I97+'Позаш. вода'!I26+'Позаш. вода'!I33+'Позаш. вода'!I36+'Позаш. вода'!I38+'Позаш. вода'!I39+'Позаш. вода'!I40+I43</f>
        <v>9527.042</v>
      </c>
      <c r="J57" s="65">
        <f>'ДДЗ вода'!J75+'ЗОШ вода'!J97+'Позаш. вода'!J26+'Позаш. вода'!J33+'Позаш. вода'!J36+'Позаш. вода'!J38+'Позаш. вода'!J39+'Позаш. вода'!J40+J43</f>
        <v>9218.042</v>
      </c>
      <c r="K57" s="65">
        <f>'ДДЗ вода'!K75+'ЗОШ вода'!K97+'Позаш. вода'!K26+'Позаш. вода'!K33+'Позаш. вода'!K36+'Позаш. вода'!K38+'Позаш. вода'!K39+'Позаш. вода'!K40+K43</f>
        <v>16473.041999999998</v>
      </c>
      <c r="L57" s="65">
        <f>'ДДЗ вода'!L75+'ЗОШ вода'!L97+'Позаш. вода'!L26+'Позаш. вода'!L33+'Позаш. вода'!L36+'Позаш. вода'!L38+'Позаш. вода'!L39+'Позаш. вода'!L40+L43</f>
        <v>17813.041999999998</v>
      </c>
      <c r="M57" s="65">
        <f>'ДДЗ вода'!M75+'ЗОШ вода'!M97+'Позаш. вода'!M26+'Позаш. вода'!M33+'Позаш. вода'!M36+'Позаш. вода'!M38+'Позаш. вода'!M39+'Позаш. вода'!M40+M43</f>
        <v>17896.001</v>
      </c>
      <c r="N57" s="65">
        <f>'ДДЗ вода'!N75+'ЗОШ вода'!N97+'Позаш. вода'!N26+'Позаш. вода'!N33+'Позаш. вода'!N36+'Позаш. вода'!N38+'Позаш. вода'!N39+'Позаш. вода'!N40+N43</f>
        <v>17728.001</v>
      </c>
      <c r="O57" s="65">
        <f>'ДДЗ вода'!O75+'ЗОШ вода'!O97+'Позаш. вода'!O26+'Позаш. вода'!O33+'Позаш. вода'!O36+'Позаш. вода'!O38+'Позаш. вода'!O39+'Позаш. вода'!O40+O43</f>
        <v>191229.38</v>
      </c>
      <c r="P57" s="66"/>
    </row>
    <row r="58" spans="1:16" s="53" customFormat="1" ht="51" customHeight="1">
      <c r="A58" s="153"/>
      <c r="B58" s="4"/>
      <c r="C58" s="52" t="s">
        <v>0</v>
      </c>
      <c r="D58" s="52" t="s">
        <v>1</v>
      </c>
      <c r="E58" s="52" t="s">
        <v>2</v>
      </c>
      <c r="F58" s="52" t="s">
        <v>3</v>
      </c>
      <c r="G58" s="52" t="s">
        <v>4</v>
      </c>
      <c r="H58" s="52" t="s">
        <v>22</v>
      </c>
      <c r="I58" s="52" t="s">
        <v>5</v>
      </c>
      <c r="J58" s="52" t="s">
        <v>6</v>
      </c>
      <c r="K58" s="52" t="s">
        <v>7</v>
      </c>
      <c r="L58" s="52" t="s">
        <v>8</v>
      </c>
      <c r="M58" s="52" t="s">
        <v>9</v>
      </c>
      <c r="N58" s="52" t="s">
        <v>10</v>
      </c>
      <c r="O58" s="130" t="s">
        <v>60</v>
      </c>
      <c r="P58" s="66"/>
    </row>
    <row r="59" spans="1:16" s="53" customFormat="1" ht="78" customHeight="1">
      <c r="A59" s="153"/>
      <c r="B59" s="15" t="s">
        <v>105</v>
      </c>
      <c r="C59" s="11">
        <f>'ДДЗ вода'!C76+'ЗОШ вода'!C98+'Позаш. вода'!C34</f>
        <v>2116</v>
      </c>
      <c r="D59" s="11">
        <f>'ДДЗ вода'!D76+'ЗОШ вода'!D98+'Позаш. вода'!D34</f>
        <v>2136</v>
      </c>
      <c r="E59" s="11">
        <f>'ДДЗ вода'!E76+'ЗОШ вода'!E98+'Позаш. вода'!E34</f>
        <v>2117</v>
      </c>
      <c r="F59" s="11">
        <f>'ДДЗ вода'!F76+'ЗОШ вода'!F98+'Позаш. вода'!F34</f>
        <v>2079</v>
      </c>
      <c r="G59" s="11">
        <f>'ДДЗ вода'!G76+'ЗОШ вода'!G98+'Позаш. вода'!G34</f>
        <v>1877</v>
      </c>
      <c r="H59" s="11">
        <f>'ДДЗ вода'!H76+'ЗОШ вода'!H98+'Позаш. вода'!H34</f>
        <v>1252</v>
      </c>
      <c r="I59" s="11">
        <f>'ДДЗ вода'!I76+'ЗОШ вода'!I98+'Позаш. вода'!I34</f>
        <v>797</v>
      </c>
      <c r="J59" s="11">
        <f>'ДДЗ вода'!J76+'ЗОШ вода'!J98+'Позаш. вода'!J34</f>
        <v>817</v>
      </c>
      <c r="K59" s="11">
        <f>'ДДЗ вода'!K76+'ЗОШ вода'!K98+'Позаш. вода'!K34</f>
        <v>1660</v>
      </c>
      <c r="L59" s="11">
        <f>'ДДЗ вода'!L76+'ЗОШ вода'!L98+'Позаш. вода'!L34</f>
        <v>2032</v>
      </c>
      <c r="M59" s="11">
        <f>'ДДЗ вода'!M76+'ЗОШ вода'!M98+'Позаш. вода'!M34</f>
        <v>2087</v>
      </c>
      <c r="N59" s="11">
        <f>'ДДЗ вода'!N76+'ЗОШ вода'!N98+'Позаш. вода'!N34</f>
        <v>2046</v>
      </c>
      <c r="O59" s="11">
        <f>'ДДЗ вода'!O76+'ЗОШ вода'!O98+'Позаш. вода'!O34</f>
        <v>21016</v>
      </c>
      <c r="P59" s="67">
        <f>'ДДЗ вода'!O76+'ЗОШ вода'!O98+'Позаш. вода'!O34</f>
        <v>21016</v>
      </c>
    </row>
    <row r="60" spans="1:16" s="53" customFormat="1" ht="90" customHeight="1">
      <c r="A60" s="154"/>
      <c r="B60" s="15" t="s">
        <v>145</v>
      </c>
      <c r="C60" s="65">
        <f>'ДДЗ вода'!C77+'ЗОШ вода'!C99+'Позаш. вода'!C26+'Позаш. вода'!C35+'Позаш. вода'!C36+'Позаш. вода'!C38+'Позаш. вода'!C39+'Позаш. вода'!C40+'Позаш. вода'!C42+C43</f>
        <v>16146.020999999999</v>
      </c>
      <c r="D60" s="65">
        <f>'ДДЗ вода'!D77+'ЗОШ вода'!D99+'Позаш. вода'!D26+'Позаш. вода'!D35+'Позаш. вода'!D36+'Позаш. вода'!D38+'Позаш. вода'!D39+'Позаш. вода'!D40+'Позаш. вода'!D42+D43</f>
        <v>16416.021</v>
      </c>
      <c r="E60" s="65">
        <f>'ДДЗ вода'!E77+'ЗОШ вода'!E99+'Позаш. вода'!E26+'Позаш. вода'!E35+'Позаш. вода'!E36+'Позаш. вода'!E38+'Позаш. вода'!E39+'Позаш. вода'!E40+'Позаш. вода'!E42+E43</f>
        <v>16356.042</v>
      </c>
      <c r="F60" s="65">
        <f>'ДДЗ вода'!F77+'ЗОШ вода'!F99+'Позаш. вода'!F26+'Позаш. вода'!F35+'Позаш. вода'!F36+'Позаш. вода'!F38+'Позаш. вода'!F39+'Позаш. вода'!F40+'Позаш. вода'!F42+F43</f>
        <v>16299.042</v>
      </c>
      <c r="G60" s="65">
        <f>'ДДЗ вода'!G77+'ЗОШ вода'!G99+'Позаш. вода'!G26+'Позаш. вода'!G35+'Позаш. вода'!G36+'Позаш. вода'!G38+'Позаш. вода'!G39+'Позаш. вода'!G40+'Позаш. вода'!G42+G43</f>
        <v>15431.042</v>
      </c>
      <c r="H60" s="65">
        <f>'ДДЗ вода'!H77+'ЗОШ вода'!H99+'Позаш. вода'!H26+'Позаш. вода'!H35+'Позаш. вода'!H36+'Позаш. вода'!H38+'Позаш. вода'!H39+'Позаш. вода'!H40+'Позаш. вода'!H42+H43</f>
        <v>11887.042</v>
      </c>
      <c r="I60" s="65">
        <f>'ДДЗ вода'!I77+'ЗОШ вода'!I99+'Позаш. вода'!I26+'Позаш. вода'!I35+'Позаш. вода'!I36+'Позаш. вода'!I38+'Позаш. вода'!I39+'Позаш. вода'!I40+'Позаш. вода'!I42+I43</f>
        <v>8895.042</v>
      </c>
      <c r="J60" s="65">
        <f>'ДДЗ вода'!J77+'ЗОШ вода'!J99+'Позаш. вода'!J26+'Позаш. вода'!J35+'Позаш. вода'!J36+'Позаш. вода'!J38+'Позаш. вода'!J39+'Позаш. вода'!J40+'Позаш. вода'!J42+J43</f>
        <v>8564.042</v>
      </c>
      <c r="K60" s="65">
        <f>'ДДЗ вода'!K77+'ЗОШ вода'!K99+'Позаш. вода'!K26+'Позаш. вода'!K35+'Позаш. вода'!K36+'Позаш. вода'!K38+'Позаш. вода'!K39+'Позаш. вода'!K40+'Позаш. вода'!K42+K43</f>
        <v>15066.042</v>
      </c>
      <c r="L60" s="65">
        <f>'ДДЗ вода'!L77+'ЗОШ вода'!L99+'Позаш. вода'!L26+'Позаш. вода'!L35+'Позаш. вода'!L36+'Позаш. вода'!L38+'Позаш. вода'!L39+'Позаш. вода'!L40+'Позаш. вода'!L42+L43</f>
        <v>16053.042</v>
      </c>
      <c r="M60" s="65">
        <f>'ДДЗ вода'!M77+'ЗОШ вода'!M99+'Позаш. вода'!M26+'Позаш. вода'!M35+'Позаш. вода'!M36+'Позаш. вода'!M38+'Позаш. вода'!M39+'Позаш. вода'!M40+'Позаш. вода'!M42+M43</f>
        <v>16082.000999999998</v>
      </c>
      <c r="N60" s="65">
        <f>'ДДЗ вода'!N77+'ЗОШ вода'!N99+'Позаш. вода'!N26+'Позаш. вода'!N35+'Позаш. вода'!N36+'Позаш. вода'!N38+'Позаш. вода'!N39+'Позаш. вода'!N40+'Позаш. вода'!N42+N43</f>
        <v>15953.000999999998</v>
      </c>
      <c r="O60" s="65">
        <f>'ДДЗ вода'!O77+'ЗОШ вода'!O99+'Позаш. вода'!O26+'Позаш. вода'!O35+'Позаш. вода'!O36+'Позаш. вода'!O38+'Позаш. вода'!O39+'Позаш. вода'!O40+'Позаш. вода'!O42+O43</f>
        <v>173148.38</v>
      </c>
      <c r="P60" s="66">
        <f>'ДДЗ вода'!O77+'ЗОШ вода'!O99+'Позаш. вода'!O26+'Позаш. вода'!O35+'Позаш. вода'!O36+'Позаш. вода'!O38+'Позаш. вода'!O39+'Позаш. вода'!O40+'Позаш. вода'!O42+'Позаш. вода'!O43</f>
        <v>173148.38</v>
      </c>
    </row>
    <row r="61" spans="1:15" s="53" customFormat="1" ht="42" customHeight="1">
      <c r="A61" s="68" t="s">
        <v>61</v>
      </c>
      <c r="B61" s="4" t="s">
        <v>117</v>
      </c>
      <c r="C61" s="108">
        <v>2</v>
      </c>
      <c r="D61" s="108">
        <v>1</v>
      </c>
      <c r="E61" s="108">
        <v>1</v>
      </c>
      <c r="F61" s="108">
        <v>2</v>
      </c>
      <c r="G61" s="108">
        <v>1</v>
      </c>
      <c r="H61" s="108">
        <v>1</v>
      </c>
      <c r="I61" s="108">
        <v>1</v>
      </c>
      <c r="J61" s="108">
        <v>1</v>
      </c>
      <c r="K61" s="108">
        <v>1</v>
      </c>
      <c r="L61" s="108">
        <v>1</v>
      </c>
      <c r="M61" s="108">
        <v>2</v>
      </c>
      <c r="N61" s="108">
        <v>1</v>
      </c>
      <c r="O61" s="20">
        <f>C61+D61+E61+F61+G61+H61+I61+J61+K61+L61+M61+N61</f>
        <v>15</v>
      </c>
    </row>
    <row r="62" spans="1:15" s="53" customFormat="1" ht="39.75" customHeight="1">
      <c r="A62" s="54" t="s">
        <v>19</v>
      </c>
      <c r="B62" s="4" t="s">
        <v>117</v>
      </c>
      <c r="C62" s="5">
        <v>15</v>
      </c>
      <c r="D62" s="23">
        <v>15</v>
      </c>
      <c r="E62" s="23">
        <v>16</v>
      </c>
      <c r="F62" s="5">
        <v>16</v>
      </c>
      <c r="G62" s="23">
        <v>14</v>
      </c>
      <c r="H62" s="23">
        <v>12</v>
      </c>
      <c r="I62" s="13">
        <v>10</v>
      </c>
      <c r="J62" s="13">
        <v>10</v>
      </c>
      <c r="K62" s="13">
        <v>14</v>
      </c>
      <c r="L62" s="13">
        <v>16</v>
      </c>
      <c r="M62" s="13">
        <v>16</v>
      </c>
      <c r="N62" s="13">
        <v>16</v>
      </c>
      <c r="O62" s="20">
        <f>C62+D62+E62+F62+G62+H62+I62+J62+K62+L62+M62+N62</f>
        <v>170</v>
      </c>
    </row>
    <row r="63" spans="1:15" s="53" customFormat="1" ht="73.5" customHeight="1">
      <c r="A63" s="69" t="s">
        <v>73</v>
      </c>
      <c r="B63" s="69"/>
      <c r="C63" s="11">
        <f>C61+C62</f>
        <v>17</v>
      </c>
      <c r="D63" s="11">
        <f aca="true" t="shared" si="7" ref="D63:O63">D61+D62</f>
        <v>16</v>
      </c>
      <c r="E63" s="11">
        <f t="shared" si="7"/>
        <v>17</v>
      </c>
      <c r="F63" s="11">
        <f t="shared" si="7"/>
        <v>18</v>
      </c>
      <c r="G63" s="11">
        <f t="shared" si="7"/>
        <v>15</v>
      </c>
      <c r="H63" s="11">
        <f t="shared" si="7"/>
        <v>13</v>
      </c>
      <c r="I63" s="11">
        <f t="shared" si="7"/>
        <v>11</v>
      </c>
      <c r="J63" s="11">
        <f t="shared" si="7"/>
        <v>11</v>
      </c>
      <c r="K63" s="11">
        <f t="shared" si="7"/>
        <v>15</v>
      </c>
      <c r="L63" s="11">
        <f t="shared" si="7"/>
        <v>17</v>
      </c>
      <c r="M63" s="11">
        <f t="shared" si="7"/>
        <v>18</v>
      </c>
      <c r="N63" s="11">
        <f t="shared" si="7"/>
        <v>17</v>
      </c>
      <c r="O63" s="11">
        <f t="shared" si="7"/>
        <v>185</v>
      </c>
    </row>
    <row r="64" spans="1:15" s="53" customFormat="1" ht="55.5" customHeight="1">
      <c r="A64" s="63" t="s">
        <v>74</v>
      </c>
      <c r="B64" s="4" t="s">
        <v>117</v>
      </c>
      <c r="C64" s="14">
        <v>7.752</v>
      </c>
      <c r="D64" s="14">
        <v>7.752</v>
      </c>
      <c r="E64" s="14">
        <v>7.344</v>
      </c>
      <c r="F64" s="14">
        <v>7.344</v>
      </c>
      <c r="G64" s="14">
        <v>7.344</v>
      </c>
      <c r="H64" s="14">
        <v>7.344</v>
      </c>
      <c r="I64" s="14">
        <v>7.344</v>
      </c>
      <c r="J64" s="14">
        <v>7.344</v>
      </c>
      <c r="K64" s="14">
        <v>7.344</v>
      </c>
      <c r="L64" s="14">
        <v>7.344</v>
      </c>
      <c r="M64" s="14">
        <v>7.752</v>
      </c>
      <c r="N64" s="14">
        <v>7.752</v>
      </c>
      <c r="O64" s="106">
        <f>C64+D64+E64+F64+G64+H64+I64+J64+K64+L64+M64+N64</f>
        <v>89.75999999999999</v>
      </c>
    </row>
    <row r="65" spans="1:15" s="53" customFormat="1" ht="18.75" customHeight="1">
      <c r="A65" s="70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2"/>
    </row>
    <row r="66" spans="1:15" s="78" customFormat="1" ht="33" customHeight="1">
      <c r="A66" s="73"/>
      <c r="B66" s="73"/>
      <c r="C66" s="155" t="s">
        <v>118</v>
      </c>
      <c r="D66" s="155"/>
      <c r="E66" s="155"/>
      <c r="F66" s="155"/>
      <c r="G66" s="155"/>
      <c r="H66" s="155"/>
      <c r="I66" s="74"/>
      <c r="J66" s="75"/>
      <c r="K66" s="155" t="s">
        <v>103</v>
      </c>
      <c r="L66" s="155"/>
      <c r="M66" s="155"/>
      <c r="N66" s="76"/>
      <c r="O66" s="77"/>
    </row>
    <row r="67" ht="12" hidden="1"/>
    <row r="68" ht="12" hidden="1">
      <c r="O68" s="49"/>
    </row>
    <row r="69" ht="12" hidden="1"/>
    <row r="70" ht="12" hidden="1">
      <c r="O70" s="49"/>
    </row>
    <row r="71" ht="12" hidden="1"/>
    <row r="72" ht="12" hidden="1"/>
    <row r="73" ht="12" hidden="1"/>
    <row r="74" ht="12" hidden="1"/>
    <row r="75" ht="12" hidden="1"/>
    <row r="76" ht="12" hidden="1"/>
    <row r="77" ht="12" hidden="1"/>
  </sheetData>
  <sheetProtection/>
  <mergeCells count="9">
    <mergeCell ref="A29:A30"/>
    <mergeCell ref="A2:O2"/>
    <mergeCell ref="A33:A35"/>
    <mergeCell ref="A44:A50"/>
    <mergeCell ref="A3:O3"/>
    <mergeCell ref="K66:M66"/>
    <mergeCell ref="C66:H66"/>
    <mergeCell ref="A52:A56"/>
    <mergeCell ref="A57:A60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Стеценко Світлана Миколаївна</cp:lastModifiedBy>
  <cp:lastPrinted>2018-10-18T07:43:08Z</cp:lastPrinted>
  <dcterms:created xsi:type="dcterms:W3CDTF">2004-07-05T12:07:17Z</dcterms:created>
  <dcterms:modified xsi:type="dcterms:W3CDTF">2018-12-20T14:09:22Z</dcterms:modified>
  <cp:category/>
  <cp:version/>
  <cp:contentType/>
  <cp:contentStatus/>
</cp:coreProperties>
</file>