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каса з субвенцією 17650,0" sheetId="1" r:id="rId1"/>
  </sheets>
  <definedNames>
    <definedName name="_xlfn.AGGREGATE" hidden="1">#NAME?</definedName>
    <definedName name="_xlnm.Print_Titles" localSheetId="0">'каса з субвенцією 17650,0'!$14:$14</definedName>
    <definedName name="_xlnm.Print_Area" localSheetId="0">'каса з субвенцією 17650,0'!$B$1:$N$383</definedName>
  </definedNames>
  <calcPr fullCalcOnLoad="1"/>
</workbook>
</file>

<file path=xl/sharedStrings.xml><?xml version="1.0" encoding="utf-8"?>
<sst xmlns="http://schemas.openxmlformats.org/spreadsheetml/2006/main" count="843" uniqueCount="469">
  <si>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</si>
  <si>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</si>
  <si>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</si>
  <si>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</si>
  <si>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</si>
  <si>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</si>
  <si>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</si>
  <si>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</si>
  <si>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</si>
  <si>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</si>
  <si>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</si>
  <si>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</si>
  <si>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</si>
  <si>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</si>
  <si>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</si>
  <si>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</si>
  <si>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</si>
  <si>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</si>
  <si>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</si>
  <si>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</si>
  <si>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</si>
  <si>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</si>
  <si>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</si>
  <si>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</si>
  <si>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</si>
  <si>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</si>
  <si>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</si>
  <si>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</si>
  <si>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</si>
  <si>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</si>
  <si>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</si>
  <si>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</si>
  <si>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</si>
  <si>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</si>
  <si>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</si>
  <si>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</si>
  <si>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</si>
  <si>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</si>
  <si>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</si>
  <si>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</si>
  <si>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</si>
  <si>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</si>
  <si>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</si>
  <si>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</si>
  <si>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</si>
  <si>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</si>
  <si>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</si>
  <si>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</si>
  <si>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</si>
  <si>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</si>
  <si>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</si>
  <si>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</si>
  <si>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</si>
  <si>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</si>
  <si>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</si>
  <si>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</si>
  <si>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</si>
  <si>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</si>
  <si>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</si>
  <si>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</si>
  <si>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</si>
  <si>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</si>
  <si>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</si>
  <si>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</si>
  <si>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</si>
  <si>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</si>
  <si>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</si>
  <si>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</si>
  <si>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</si>
  <si>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</si>
  <si>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</si>
  <si>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</si>
  <si>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</si>
  <si>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</si>
  <si>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</si>
  <si>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</si>
  <si>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</si>
  <si>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</si>
  <si>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</si>
  <si>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</si>
  <si>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</si>
  <si>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</si>
  <si>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</si>
  <si>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</si>
  <si>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</si>
  <si>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</si>
  <si>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</si>
  <si>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</si>
  <si>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</si>
  <si>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</si>
  <si>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</si>
  <si>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</si>
  <si>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</si>
  <si>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</si>
  <si>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</si>
  <si>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</si>
  <si>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</si>
  <si>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</si>
  <si>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</si>
  <si>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</si>
  <si>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</si>
  <si>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</si>
  <si>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</si>
  <si>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</si>
  <si>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</si>
  <si>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</si>
  <si>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</si>
  <si>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</si>
  <si>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</si>
  <si>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</si>
  <si>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</si>
  <si>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</si>
  <si>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</si>
  <si>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</si>
  <si>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</si>
  <si>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</si>
  <si>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</si>
  <si>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</si>
  <si>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</si>
  <si>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</si>
  <si>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</si>
  <si>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</si>
  <si>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</si>
  <si>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</si>
  <si>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</si>
  <si>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</si>
  <si>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</si>
  <si>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</si>
  <si>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</si>
  <si>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</si>
  <si>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</si>
  <si>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</si>
  <si>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</si>
  <si>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</si>
  <si>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</si>
  <si>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</si>
  <si>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</si>
  <si>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</si>
  <si>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</si>
  <si>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</si>
  <si>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</si>
  <si>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</si>
  <si>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</si>
  <si>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</si>
  <si>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</si>
  <si>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</si>
  <si>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</si>
  <si>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</si>
  <si>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</si>
  <si>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</si>
  <si>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</si>
  <si>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</si>
  <si>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</si>
  <si>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</si>
  <si>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</si>
  <si>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</si>
  <si>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</si>
  <si>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</si>
  <si>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</si>
  <si>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</si>
  <si>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</si>
  <si>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</si>
  <si>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</si>
  <si>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</si>
  <si>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</si>
  <si>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</si>
  <si>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</si>
  <si>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</si>
  <si>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</si>
  <si>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</si>
  <si>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</si>
  <si>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</si>
  <si>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</si>
  <si>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</si>
  <si>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</si>
  <si>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доріг та ліній освітлення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</si>
  <si>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</si>
  <si>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</si>
  <si>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</si>
  <si>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</si>
  <si>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</si>
  <si>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</si>
  <si>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</si>
  <si>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</si>
  <si>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</si>
  <si>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</si>
  <si>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</si>
  <si>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</si>
  <si>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</si>
  <si>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</si>
  <si>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</si>
  <si>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</si>
  <si>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</si>
  <si>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</si>
  <si>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</si>
  <si>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</si>
  <si>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</si>
  <si>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</si>
  <si>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</si>
  <si>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</si>
  <si>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</si>
  <si>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</si>
  <si>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</si>
  <si>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</si>
  <si>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Театральної площі</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</si>
  <si>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</si>
  <si>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</si>
  <si>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</si>
  <si>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</si>
  <si>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</si>
  <si>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</si>
  <si>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</si>
  <si>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</si>
  <si>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</si>
  <si>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</si>
  <si>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</si>
  <si>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</si>
  <si>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</si>
  <si>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</si>
  <si>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</si>
  <si>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</si>
  <si>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</si>
  <si>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</si>
  <si>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</si>
  <si>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</si>
  <si>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</si>
  <si>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</si>
  <si>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</si>
  <si>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</si>
  <si>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</si>
  <si>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</si>
  <si>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</si>
  <si>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</si>
  <si>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</si>
  <si>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</si>
  <si>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</si>
  <si>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</si>
  <si>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</si>
  <si>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</si>
  <si>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</si>
  <si>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</si>
  <si>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</si>
  <si>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</si>
  <si>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</si>
  <si>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</si>
  <si>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</si>
  <si>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</si>
  <si>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</si>
  <si>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</si>
  <si>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</si>
  <si>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</si>
  <si>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</si>
  <si>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</si>
  <si>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</si>
  <si>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</si>
  <si>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</si>
  <si>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</si>
  <si>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</si>
  <si>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</si>
  <si>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</si>
  <si>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</si>
  <si>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</si>
  <si>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</si>
  <si>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</si>
  <si>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</si>
  <si>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</si>
  <si>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</si>
  <si>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</si>
  <si>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</si>
  <si>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</si>
  <si>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</si>
  <si>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</si>
  <si>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</si>
  <si>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</si>
  <si>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будівлі по вул. Герасима Кондратьєва,159</t>
  </si>
  <si>
    <t>4116430</t>
  </si>
  <si>
    <t>6430</t>
  </si>
  <si>
    <t>0443</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</si>
  <si>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</si>
  <si>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</si>
  <si>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</si>
  <si>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</si>
  <si>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</si>
  <si>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</si>
  <si>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</si>
  <si>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</si>
  <si>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</si>
  <si>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</si>
  <si>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</si>
  <si>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</si>
  <si>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</si>
  <si>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</si>
  <si>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</si>
  <si>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</si>
  <si>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</si>
  <si>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</si>
  <si>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</si>
  <si>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</si>
  <si>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</si>
  <si>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</si>
  <si>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</si>
  <si>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</si>
  <si>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</si>
  <si>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</si>
  <si>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</si>
  <si>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</si>
  <si>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</si>
  <si>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</si>
  <si>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</si>
  <si>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</si>
  <si>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</si>
  <si>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</si>
  <si>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</si>
  <si>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</si>
  <si>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</si>
  <si>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</si>
  <si>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</si>
  <si>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</si>
  <si>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</si>
  <si>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</si>
  <si>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</si>
  <si>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</si>
  <si>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</si>
  <si>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</si>
  <si>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</si>
  <si>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</si>
  <si>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</si>
  <si>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</si>
  <si>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</si>
  <si>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</si>
  <si>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</si>
  <si>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</si>
  <si>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</si>
  <si>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</si>
  <si>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</si>
  <si>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</si>
  <si>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</si>
  <si>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</si>
  <si>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</si>
  <si>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</si>
  <si>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</si>
  <si>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</si>
  <si>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</si>
  <si>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</si>
  <si>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</si>
  <si>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</si>
  <si>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</si>
  <si>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</si>
  <si>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</si>
  <si>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</si>
  <si>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</si>
  <si>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</si>
  <si>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</si>
  <si>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</si>
  <si>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</si>
  <si>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</si>
  <si>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</si>
  <si>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</si>
  <si>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</si>
  <si>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</si>
  <si>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</si>
  <si>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</si>
  <si>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</si>
  <si>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</si>
  <si>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</si>
  <si>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</si>
  <si>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</si>
  <si>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</si>
  <si>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</si>
  <si>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</si>
  <si>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</si>
  <si>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</si>
  <si>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</si>
  <si>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</si>
  <si>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</si>
  <si>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</si>
  <si>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</si>
  <si>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</si>
  <si>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</si>
  <si>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</si>
  <si>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</si>
  <si>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</si>
  <si>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</si>
  <si>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</si>
  <si>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</si>
  <si>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</si>
  <si>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</si>
  <si>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</si>
  <si>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</si>
  <si>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</si>
  <si>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</si>
  <si>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</si>
  <si>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</si>
  <si>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</si>
  <si>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</si>
  <si>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</si>
  <si>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</si>
  <si>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</si>
  <si>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</si>
  <si>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</si>
  <si>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</si>
  <si>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</si>
  <si>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Будівництво спортивного залу КУ Піщанська ЗОШ І-ІІ ступенів по вул. Шкільна, 26</t>
  </si>
  <si>
    <t>0315062</t>
  </si>
  <si>
    <t>5062</t>
  </si>
  <si>
    <t>Підтримка спорту вищих досягнень та організацій, які здійснюють фізкультурно-спортивну діяльність в регіоні</t>
  </si>
  <si>
    <t>Будівництво спортивного майданчика за адресою: м. Суми, вул. Нахімова, 2</t>
  </si>
  <si>
    <t>Будівництво дитячого майданчика в районі житлового будинку № 96/3 по вул. Косівщинській</t>
  </si>
  <si>
    <t>Будівництво дитячого майданчика в районі житлових будинків № 23 та № 53 по вул. Білопільський шлях</t>
  </si>
  <si>
    <t>Будівництво спортивного майданчика в районі житлового будинку № 96/3 по вул. Косівщинська</t>
  </si>
  <si>
    <t>Будівництво дитячого садка у 12 МР</t>
  </si>
  <si>
    <t>Будівництво дитячого майданчика в районі житлового будинку № 103/1 по просп. Курський</t>
  </si>
  <si>
    <t xml:space="preserve">Будівництво дитячого майданчика в районі житлового будинку №3 по пров. Одеський </t>
  </si>
  <si>
    <t xml:space="preserve"> Будівництво дитячого майданчика в районі житлового будинку № 15 по вул. Шишкарівська</t>
  </si>
  <si>
    <t>Будівництво дитячого майданчика в районі житлового будинку №2 по вул. Олександра Аніщенка</t>
  </si>
  <si>
    <t>Реконструкція каналізаційного залізобетонного самотічного колектора Д - 600 мм по вул. Сеченова від залізничної дороги (вул. Київська) до перехрестя вул. Слобідської та вул. Вигонопоселенській</t>
  </si>
  <si>
    <t>Будівництво дитячого майданчика в районі житлового будинку № 49 по просп. М.Лушпи</t>
  </si>
  <si>
    <t>Будівництво дитячого майданчика в районі житлових будинків № 73, 75, 77 по вул. Металургів</t>
  </si>
  <si>
    <t>Будівництво дитячого майданчика в районі житлового будинку № 34 по вул. Харківська</t>
  </si>
  <si>
    <t>Будівництво майданчика для шорт-треку в парку культури та відпочинку ім. І.М. Кожедуба</t>
  </si>
  <si>
    <t>Виконання програми «Програма економічного і соціального розвитку м. Суми на 2017 рік»</t>
  </si>
  <si>
    <t>Реконструкція лінії освітлення від житлового будинку №81 А по вул. Ковпака до КУ СЗОШ І-ІІІ ступенів №22 по вул. Ковпака, 57</t>
  </si>
  <si>
    <t>Розробка схем та проектних рішень масового застосування</t>
  </si>
  <si>
    <t>Будівництво каналізації по вул. Молодіжній</t>
  </si>
  <si>
    <t>Будівництво дитячого майданчика в районі житлового будинку № 22 по вул. 2-га Залізнична</t>
  </si>
  <si>
    <t>Будівництво дитячого майданчика в районі житлового будинку № 1 по вул. Новомістенська</t>
  </si>
  <si>
    <t>Будівництво дитячого майданчика в районі житлового будинку № 1/2 по вул. Новомістенська</t>
  </si>
  <si>
    <t>1015030</t>
  </si>
  <si>
    <t>1015031</t>
  </si>
  <si>
    <t xml:space="preserve">КУ «Центр обслуговування учасників бойових дій, учасників антитерористичної операції та членів їх сімей» Сумської міської ради </t>
  </si>
  <si>
    <t>Реконструкція житлового будинку з влаштуванням пандусу по вул. Харківська, 1/1 (4-й під'їзд)</t>
  </si>
  <si>
    <t>Реконструкція житлового будинку з влаштуванням пандусу по вул. Прокоф'єва, 24Б</t>
  </si>
  <si>
    <t>Будівництво дитячого майданчика в районі житлового будинку № 125 по просп. Курський</t>
  </si>
  <si>
    <t>Касові видатки</t>
  </si>
  <si>
    <t>у т.ч. за рахунок субвенції з держбюджету</t>
  </si>
  <si>
    <t>у т.ч. за рахунок субвенції з обласного бюджету</t>
  </si>
  <si>
    <t>у т.ч. за рахунок субвенцій з держбюджету</t>
  </si>
  <si>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</si>
  <si>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</si>
  <si>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</si>
  <si>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</si>
  <si>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</si>
  <si>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Інші субвенції,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</si>
  <si>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</si>
  <si>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</si>
  <si>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</si>
  <si>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Будівництво скейт-парку в міському парку  ім. І.М. Кожедуба</t>
  </si>
  <si>
    <t>Збереження, розвиток, реконструкція та реставрація пам’яток історії та культури, в т.ч.:</t>
  </si>
  <si>
    <t>Будівництво дороги по вул. Р.Корсокова (від вул. Серпневої до меж житлового масиву)</t>
  </si>
  <si>
    <t>Реконструкція спортивного майданчика з влаштуванням штучного покриття на території КУ СЗОШ І-ІІІ ступенів № 22 по вул. Ковпака, 57</t>
  </si>
  <si>
    <t>Реконструкція Сумської дитячої художньої школи ім. М.Г. Лисенка з добудовою класів скульптури по вул. Псільська, 7 в м. Суми</t>
  </si>
  <si>
    <t>Всього (кошти бюджету розвитку міського бюджету та субвенції з державного бюджету місцевим бюджетам на здійснення заходів щодо соціально-економічного розвитку окремих територій)</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</si>
  <si>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</si>
  <si>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Видатки, передбачені на проведення природоохоронних заходів</t>
  </si>
  <si>
    <t>тис.грн.</t>
  </si>
  <si>
    <t xml:space="preserve">Добудова шляхопроводу по вул. 20 років Перемоги з реконструкцією дороги від вул. Прокоф'єва до вул. Роменської </t>
  </si>
  <si>
    <t>Реконструкція будівлі міжшкільного навчально-виробничого комбінату з влаштуванням туалету по вул. М.Раскової, 72</t>
  </si>
  <si>
    <t>Найменування головного розпорядника, відповідального виконавця, бюджетної програми або напряму видатків згідно з типовою відомчою/ТПКВКМБ /ТКВКБМС/Назва об’єктів відповідно  до проектно- кошторисної документації тощо</t>
  </si>
  <si>
    <t>Інформація про виконання видатків бюджету розвитку та інших коштів міського бюджету за 2017 рік</t>
  </si>
  <si>
    <t>міської ради від 21 грудня 2016 року № 1538–МР</t>
  </si>
  <si>
    <t>(зі змінами), за підсумками 2017 року</t>
  </si>
  <si>
    <t>до Інформації   про   стан   виконання   Програми</t>
  </si>
  <si>
    <t xml:space="preserve">на  2017  рік, затвердженої  рішенням  Сумської </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</si>
  <si>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</si>
  <si>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 xml:space="preserve">                            Додаток 5</t>
  </si>
  <si>
    <t>Сумської міської ради</t>
  </si>
  <si>
    <t>Заступник директора департаменту фінансів, економіки та інвестицій</t>
  </si>
  <si>
    <t>Л.І. Співакова</t>
  </si>
  <si>
    <t>економічного  і  соціального  розвитку  м. Суми</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</si>
</sst>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1">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6"/>
      <name val="Times New Roman"/>
      <family val="1"/>
    </font>
    <font>
      <sz val="16"/>
      <color indexed="8"/>
      <name val="Times New Roman"/>
      <family val="1"/>
    </font>
    <font>
      <b/>
      <sz val="16"/>
      <name val="Times New Roman"/>
      <family val="1"/>
    </font>
    <font>
      <i/>
      <sz val="16"/>
      <name val="Times New Roman"/>
      <family val="1"/>
    </font>
    <font>
      <b/>
      <i/>
      <sz val="16"/>
      <name val="Times New Roman"/>
      <family val="1"/>
    </font>
    <font>
      <b/>
      <sz val="22"/>
      <color indexed="8"/>
      <name val="Times New Roman"/>
      <family val="1"/>
    </font>
    <font>
      <sz val="22"/>
      <name val="Times New Roman"/>
      <family val="1"/>
    </font>
    <font>
      <sz val="22"/>
      <color indexed="8"/>
      <name val="Times New Roman"/>
      <family val="1"/>
    </font>
    <font>
      <sz val="18"/>
      <name val="Times New Roman"/>
      <family val="1"/>
    </font>
    <font>
      <sz val="18"/>
      <color indexed="8"/>
      <name val="Times New Roman"/>
      <family val="1"/>
    </font>
    <font>
      <sz val="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39"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40"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14">
    <xf numFmtId="0" fontId="0" fillId="0" borderId="0" xfId="0" applyAlignment="1">
      <alignment/>
    </xf>
    <xf numFmtId="0" fontId="26" fillId="0" borderId="12" xfId="0" applyFont="1" applyFill="1" applyBorder="1" applyAlignment="1">
      <alignment horizontal="left" vertical="center" wrapText="1"/>
    </xf>
    <xf numFmtId="0" fontId="27" fillId="0" borderId="12" xfId="0" applyFont="1" applyFill="1" applyBorder="1" applyAlignment="1">
      <alignment horizontal="left" vertical="center" wrapText="1"/>
    </xf>
    <xf numFmtId="192" fontId="24" fillId="0" borderId="12" xfId="0" applyNumberFormat="1" applyFont="1" applyFill="1" applyBorder="1" applyAlignment="1">
      <alignment/>
    </xf>
    <xf numFmtId="192" fontId="24" fillId="0" borderId="12" xfId="95" applyNumberFormat="1" applyFont="1" applyFill="1" applyBorder="1" applyAlignment="1">
      <alignment/>
      <protection/>
    </xf>
    <xf numFmtId="0" fontId="30" fillId="0" borderId="0" xfId="0" applyNumberFormat="1" applyFont="1" applyFill="1" applyAlignment="1" applyProtection="1">
      <alignment horizontal="left"/>
      <protection/>
    </xf>
    <xf numFmtId="0" fontId="30" fillId="0" borderId="0" xfId="0" applyFont="1" applyFill="1" applyBorder="1" applyAlignment="1">
      <alignment horizontal="left"/>
    </xf>
    <xf numFmtId="0" fontId="26" fillId="0" borderId="12" xfId="0" applyFont="1" applyFill="1" applyBorder="1" applyAlignment="1">
      <alignment/>
    </xf>
    <xf numFmtId="0" fontId="27" fillId="0" borderId="12" xfId="0" applyFont="1" applyFill="1" applyBorder="1" applyAlignment="1">
      <alignment/>
    </xf>
    <xf numFmtId="0" fontId="24" fillId="0" borderId="0" xfId="0" applyNumberFormat="1" applyFont="1" applyFill="1" applyAlignment="1" applyProtection="1">
      <alignment horizontal="center"/>
      <protection/>
    </xf>
    <xf numFmtId="0" fontId="24" fillId="0" borderId="0" xfId="0" applyNumberFormat="1" applyFont="1" applyFill="1" applyAlignment="1" applyProtection="1">
      <alignment/>
      <protection/>
    </xf>
    <xf numFmtId="0" fontId="24" fillId="0" borderId="0" xfId="0" applyFont="1" applyFill="1" applyBorder="1" applyAlignment="1">
      <alignment/>
    </xf>
    <xf numFmtId="0" fontId="24" fillId="0" borderId="0" xfId="0" applyFont="1" applyFill="1" applyAlignment="1">
      <alignment/>
    </xf>
    <xf numFmtId="0" fontId="25" fillId="0" borderId="0" xfId="0" applyNumberFormat="1" applyFont="1" applyFill="1" applyAlignment="1" applyProtection="1">
      <alignment horizontal="left"/>
      <protection/>
    </xf>
    <xf numFmtId="0" fontId="24" fillId="0" borderId="0" xfId="0" applyFont="1" applyFill="1" applyAlignment="1">
      <alignment horizontal="left" vertical="center" wrapText="1"/>
    </xf>
    <xf numFmtId="0" fontId="24" fillId="0" borderId="0" xfId="0" applyFont="1" applyFill="1" applyAlignment="1">
      <alignment horizontal="left" wrapText="1"/>
    </xf>
    <xf numFmtId="0" fontId="24" fillId="0" borderId="0" xfId="0" applyFont="1" applyFill="1" applyAlignment="1">
      <alignment horizontal="left"/>
    </xf>
    <xf numFmtId="0" fontId="24" fillId="0" borderId="0" xfId="0" applyNumberFormat="1" applyFont="1" applyFill="1" applyAlignment="1" applyProtection="1">
      <alignment vertical="top"/>
      <protection/>
    </xf>
    <xf numFmtId="0" fontId="24" fillId="0" borderId="0" xfId="0" applyFont="1" applyFill="1" applyAlignment="1">
      <alignment horizontal="left" vertical="center"/>
    </xf>
    <xf numFmtId="0" fontId="24" fillId="0" borderId="13" xfId="0" applyFont="1" applyFill="1" applyBorder="1" applyAlignment="1">
      <alignment horizontal="center"/>
    </xf>
    <xf numFmtId="0" fontId="24" fillId="0" borderId="0" xfId="0" applyFont="1" applyFill="1" applyBorder="1" applyAlignment="1">
      <alignment horizontal="center"/>
    </xf>
    <xf numFmtId="0" fontId="32" fillId="0" borderId="0" xfId="0" applyFont="1" applyFill="1" applyAlignment="1">
      <alignment horizontal="right"/>
    </xf>
    <xf numFmtId="0" fontId="24" fillId="0" borderId="12" xfId="0" applyNumberFormat="1" applyFont="1" applyFill="1" applyBorder="1" applyAlignment="1" applyProtection="1">
      <alignment horizontal="center" vertical="center" wrapText="1"/>
      <protection/>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xf>
    <xf numFmtId="0" fontId="24" fillId="0" borderId="0" xfId="0" applyFont="1" applyFill="1" applyAlignment="1">
      <alignment horizontal="center"/>
    </xf>
    <xf numFmtId="49" fontId="26" fillId="0" borderId="12" xfId="0" applyNumberFormat="1" applyFont="1" applyFill="1" applyBorder="1" applyAlignment="1" applyProtection="1">
      <alignment horizontal="center" vertical="center"/>
      <protection/>
    </xf>
    <xf numFmtId="49" fontId="24" fillId="0" borderId="12" xfId="0" applyNumberFormat="1" applyFont="1" applyFill="1" applyBorder="1" applyAlignment="1" applyProtection="1">
      <alignment horizontal="center" vertical="center"/>
      <protection/>
    </xf>
    <xf numFmtId="0" fontId="26" fillId="0" borderId="12" xfId="0" applyFont="1" applyFill="1" applyBorder="1" applyAlignment="1">
      <alignment wrapText="1"/>
    </xf>
    <xf numFmtId="192" fontId="24" fillId="0" borderId="12" xfId="0" applyNumberFormat="1" applyFont="1" applyFill="1" applyBorder="1" applyAlignment="1">
      <alignment horizontal="center" wrapText="1"/>
    </xf>
    <xf numFmtId="192" fontId="26" fillId="0" borderId="12" xfId="0" applyNumberFormat="1" applyFont="1" applyFill="1" applyBorder="1" applyAlignment="1">
      <alignment horizontal="center" wrapText="1"/>
    </xf>
    <xf numFmtId="4" fontId="26" fillId="0" borderId="12" xfId="95" applyNumberFormat="1" applyFont="1" applyFill="1" applyBorder="1" applyAlignment="1">
      <alignment/>
      <protection/>
    </xf>
    <xf numFmtId="192" fontId="26" fillId="0" borderId="12" xfId="95" applyNumberFormat="1" applyFont="1" applyFill="1" applyBorder="1" applyAlignment="1">
      <alignment/>
      <protection/>
    </xf>
    <xf numFmtId="0" fontId="24" fillId="0" borderId="0" xfId="0" applyFont="1" applyFill="1" applyBorder="1" applyAlignment="1">
      <alignment vertical="center"/>
    </xf>
    <xf numFmtId="0" fontId="24" fillId="0" borderId="0" xfId="0" applyFont="1" applyFill="1" applyAlignment="1">
      <alignment vertical="center"/>
    </xf>
    <xf numFmtId="0" fontId="24" fillId="0" borderId="12" xfId="0" applyFont="1" applyFill="1" applyBorder="1" applyAlignment="1">
      <alignment horizontal="left" wrapText="1"/>
    </xf>
    <xf numFmtId="4" fontId="24" fillId="0" borderId="12" xfId="95" applyNumberFormat="1" applyFont="1" applyFill="1" applyBorder="1" applyAlignment="1">
      <alignment/>
      <protection/>
    </xf>
    <xf numFmtId="0" fontId="24" fillId="0" borderId="12" xfId="0" applyFont="1" applyFill="1" applyBorder="1" applyAlignment="1">
      <alignment/>
    </xf>
    <xf numFmtId="49" fontId="27" fillId="0" borderId="12" xfId="0" applyNumberFormat="1" applyFont="1" applyFill="1" applyBorder="1" applyAlignment="1" applyProtection="1">
      <alignment horizontal="center" vertical="center"/>
      <protection/>
    </xf>
    <xf numFmtId="0" fontId="27" fillId="0" borderId="12" xfId="0" applyFont="1" applyFill="1" applyBorder="1" applyAlignment="1">
      <alignment horizontal="left" wrapText="1"/>
    </xf>
    <xf numFmtId="192" fontId="27" fillId="0" borderId="12" xfId="0" applyNumberFormat="1" applyFont="1" applyFill="1" applyBorder="1" applyAlignment="1">
      <alignment horizontal="center" wrapText="1"/>
    </xf>
    <xf numFmtId="4" fontId="27" fillId="0" borderId="12" xfId="95" applyNumberFormat="1" applyFont="1" applyFill="1" applyBorder="1" applyAlignment="1">
      <alignment/>
      <protection/>
    </xf>
    <xf numFmtId="192" fontId="27" fillId="0" borderId="12" xfId="95" applyNumberFormat="1" applyFont="1" applyFill="1" applyBorder="1" applyAlignment="1">
      <alignment/>
      <protection/>
    </xf>
    <xf numFmtId="192" fontId="27" fillId="0" borderId="12" xfId="0" applyNumberFormat="1" applyFont="1" applyFill="1" applyBorder="1" applyAlignment="1">
      <alignment/>
    </xf>
    <xf numFmtId="0" fontId="27" fillId="0" borderId="0" xfId="0" applyFont="1" applyFill="1" applyBorder="1" applyAlignment="1">
      <alignment vertical="center"/>
    </xf>
    <xf numFmtId="0" fontId="27" fillId="0" borderId="0" xfId="0" applyFont="1" applyFill="1" applyAlignment="1">
      <alignment vertical="center"/>
    </xf>
    <xf numFmtId="49" fontId="27" fillId="0" borderId="12" xfId="0" applyNumberFormat="1" applyFont="1" applyFill="1" applyBorder="1" applyAlignment="1">
      <alignment horizontal="center" vertical="center"/>
    </xf>
    <xf numFmtId="0" fontId="27" fillId="0" borderId="12" xfId="0" applyFont="1" applyFill="1" applyBorder="1" applyAlignment="1">
      <alignment wrapText="1"/>
    </xf>
    <xf numFmtId="49" fontId="24" fillId="0" borderId="12" xfId="0" applyNumberFormat="1" applyFont="1" applyFill="1" applyBorder="1" applyAlignment="1">
      <alignment horizontal="center" vertical="center"/>
    </xf>
    <xf numFmtId="49" fontId="27" fillId="0" borderId="12" xfId="0" applyNumberFormat="1" applyFont="1" applyFill="1" applyBorder="1" applyAlignment="1">
      <alignment horizontal="left" wrapText="1"/>
    </xf>
    <xf numFmtId="0" fontId="24" fillId="0" borderId="12" xfId="0" applyNumberFormat="1" applyFont="1" applyFill="1" applyBorder="1" applyAlignment="1" applyProtection="1">
      <alignment horizontal="center" vertical="center"/>
      <protection/>
    </xf>
    <xf numFmtId="0" fontId="24" fillId="0" borderId="12" xfId="0" applyFont="1" applyFill="1" applyBorder="1" applyAlignment="1">
      <alignment wrapText="1"/>
    </xf>
    <xf numFmtId="0" fontId="27" fillId="0" borderId="12" xfId="0" applyNumberFormat="1" applyFont="1" applyFill="1" applyBorder="1" applyAlignment="1" applyProtection="1">
      <alignment horizontal="center" vertical="center"/>
      <protection/>
    </xf>
    <xf numFmtId="49" fontId="26" fillId="0" borderId="12" xfId="0" applyNumberFormat="1" applyFont="1" applyFill="1" applyBorder="1" applyAlignment="1">
      <alignment horizontal="center" vertical="center"/>
    </xf>
    <xf numFmtId="0" fontId="26" fillId="0" borderId="12" xfId="0" applyFont="1" applyFill="1" applyBorder="1" applyAlignment="1">
      <alignment horizontal="left" wrapText="1"/>
    </xf>
    <xf numFmtId="49" fontId="28" fillId="0" borderId="12" xfId="0" applyNumberFormat="1" applyFont="1" applyFill="1" applyBorder="1" applyAlignment="1" applyProtection="1">
      <alignment horizontal="center" vertical="center"/>
      <protection/>
    </xf>
    <xf numFmtId="0" fontId="28" fillId="0" borderId="12" xfId="0" applyFont="1" applyFill="1" applyBorder="1" applyAlignment="1">
      <alignment horizontal="left" vertical="center" wrapText="1"/>
    </xf>
    <xf numFmtId="192" fontId="28" fillId="0" borderId="12" xfId="0" applyNumberFormat="1" applyFont="1" applyFill="1" applyBorder="1" applyAlignment="1">
      <alignment horizontal="center" vertical="center" wrapText="1"/>
    </xf>
    <xf numFmtId="4" fontId="28" fillId="0" borderId="12" xfId="0" applyNumberFormat="1" applyFont="1" applyFill="1" applyBorder="1" applyAlignment="1">
      <alignment vertical="center"/>
    </xf>
    <xf numFmtId="192" fontId="28" fillId="0" borderId="12" xfId="0" applyNumberFormat="1" applyFont="1" applyFill="1" applyBorder="1" applyAlignment="1">
      <alignment vertical="center"/>
    </xf>
    <xf numFmtId="192" fontId="28" fillId="0" borderId="12" xfId="0" applyNumberFormat="1" applyFont="1" applyFill="1" applyBorder="1" applyAlignment="1">
      <alignment/>
    </xf>
    <xf numFmtId="0" fontId="28" fillId="0" borderId="0" xfId="0" applyFont="1" applyFill="1" applyBorder="1" applyAlignment="1">
      <alignment vertical="center"/>
    </xf>
    <xf numFmtId="0" fontId="28" fillId="0" borderId="0" xfId="0" applyFont="1" applyFill="1" applyAlignment="1">
      <alignment vertical="center"/>
    </xf>
    <xf numFmtId="192" fontId="27" fillId="0" borderId="12" xfId="0" applyNumberFormat="1" applyFont="1" applyFill="1" applyBorder="1" applyAlignment="1">
      <alignment horizontal="center" vertical="center" wrapText="1"/>
    </xf>
    <xf numFmtId="4" fontId="27" fillId="0" borderId="12" xfId="0" applyNumberFormat="1" applyFont="1" applyFill="1" applyBorder="1" applyAlignment="1">
      <alignment vertical="center"/>
    </xf>
    <xf numFmtId="4" fontId="27" fillId="0" borderId="12" xfId="0" applyNumberFormat="1" applyFont="1" applyFill="1" applyBorder="1" applyAlignment="1">
      <alignment wrapText="1"/>
    </xf>
    <xf numFmtId="4" fontId="24" fillId="0" borderId="12" xfId="0" applyNumberFormat="1" applyFont="1" applyFill="1" applyBorder="1" applyAlignment="1">
      <alignment/>
    </xf>
    <xf numFmtId="0" fontId="24" fillId="0" borderId="12" xfId="0" applyFont="1" applyFill="1" applyBorder="1" applyAlignment="1">
      <alignment vertical="center"/>
    </xf>
    <xf numFmtId="192" fontId="27" fillId="0" borderId="0" xfId="0" applyNumberFormat="1" applyFont="1" applyFill="1" applyBorder="1" applyAlignment="1">
      <alignment vertical="center"/>
    </xf>
    <xf numFmtId="3" fontId="24" fillId="0" borderId="12" xfId="95" applyNumberFormat="1" applyFont="1" applyFill="1" applyBorder="1" applyAlignment="1">
      <alignment/>
      <protection/>
    </xf>
    <xf numFmtId="192" fontId="24" fillId="0" borderId="12" xfId="95" applyNumberFormat="1" applyFont="1" applyFill="1" applyBorder="1" applyAlignment="1">
      <alignment horizontal="center"/>
      <protection/>
    </xf>
    <xf numFmtId="0" fontId="24" fillId="0" borderId="12" xfId="0" applyFont="1" applyFill="1" applyBorder="1" applyAlignment="1">
      <alignment horizontal="left" vertical="center" wrapText="1"/>
    </xf>
    <xf numFmtId="0" fontId="26" fillId="0" borderId="0" xfId="0" applyFont="1" applyFill="1" applyBorder="1" applyAlignment="1">
      <alignment vertical="center"/>
    </xf>
    <xf numFmtId="0" fontId="26" fillId="0" borderId="0" xfId="0" applyFont="1" applyFill="1" applyAlignment="1">
      <alignment vertical="center"/>
    </xf>
    <xf numFmtId="0" fontId="27" fillId="0" borderId="12" xfId="0" applyFont="1" applyFill="1" applyBorder="1" applyAlignment="1">
      <alignment vertical="center"/>
    </xf>
    <xf numFmtId="192" fontId="26" fillId="0" borderId="12" xfId="0" applyNumberFormat="1" applyFont="1" applyFill="1" applyBorder="1" applyAlignment="1">
      <alignment/>
    </xf>
    <xf numFmtId="0" fontId="26" fillId="0" borderId="12" xfId="0" applyNumberFormat="1" applyFont="1" applyFill="1" applyBorder="1" applyAlignment="1" applyProtection="1">
      <alignment horizontal="center" vertical="center"/>
      <protection/>
    </xf>
    <xf numFmtId="3" fontId="26" fillId="0" borderId="12" xfId="0" applyNumberFormat="1" applyFont="1" applyFill="1" applyBorder="1" applyAlignment="1">
      <alignment horizontal="right" wrapText="1"/>
    </xf>
    <xf numFmtId="4" fontId="26" fillId="0" borderId="12" xfId="0" applyNumberFormat="1" applyFont="1" applyFill="1" applyBorder="1" applyAlignment="1">
      <alignment horizontal="right" wrapText="1"/>
    </xf>
    <xf numFmtId="192" fontId="26" fillId="0" borderId="12" xfId="0" applyNumberFormat="1" applyFont="1" applyFill="1" applyBorder="1" applyAlignment="1">
      <alignment horizontal="right" wrapText="1"/>
    </xf>
    <xf numFmtId="0" fontId="24" fillId="0" borderId="12" xfId="0" applyFont="1" applyFill="1" applyBorder="1" applyAlignment="1">
      <alignment horizontal="justify" wrapText="1"/>
    </xf>
    <xf numFmtId="3" fontId="26" fillId="0" borderId="12" xfId="95" applyNumberFormat="1" applyFont="1" applyFill="1" applyBorder="1" applyAlignment="1">
      <alignment/>
      <protection/>
    </xf>
    <xf numFmtId="192" fontId="26" fillId="0" borderId="12" xfId="95" applyNumberFormat="1" applyFont="1" applyFill="1" applyBorder="1" applyAlignment="1">
      <alignment horizontal="center"/>
      <protection/>
    </xf>
    <xf numFmtId="0" fontId="27" fillId="0" borderId="12" xfId="0" applyFont="1" applyFill="1" applyBorder="1" applyAlignment="1">
      <alignment horizontal="justify" wrapText="1"/>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192" fontId="26" fillId="0" borderId="12" xfId="0" applyNumberFormat="1" applyFont="1" applyFill="1" applyBorder="1" applyAlignment="1">
      <alignment horizontal="center" vertical="center" wrapText="1"/>
    </xf>
    <xf numFmtId="0" fontId="24" fillId="0" borderId="0" xfId="0" applyFont="1" applyFill="1" applyAlignment="1">
      <alignment/>
    </xf>
    <xf numFmtId="0" fontId="31" fillId="0" borderId="0" xfId="0" applyFont="1" applyFill="1" applyAlignment="1">
      <alignment/>
    </xf>
    <xf numFmtId="0" fontId="31" fillId="0" borderId="0" xfId="0" applyNumberFormat="1" applyFont="1" applyFill="1" applyAlignment="1" applyProtection="1">
      <alignment/>
      <protection/>
    </xf>
    <xf numFmtId="0" fontId="31" fillId="0" borderId="0" xfId="0" applyFont="1" applyFill="1" applyAlignment="1">
      <alignment/>
    </xf>
    <xf numFmtId="0" fontId="31" fillId="0" borderId="0" xfId="0" applyFont="1" applyFill="1" applyBorder="1" applyAlignment="1">
      <alignment/>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0" fontId="25" fillId="0" borderId="0" xfId="0" applyFont="1" applyFill="1" applyAlignment="1">
      <alignment/>
    </xf>
    <xf numFmtId="0" fontId="25"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vertical="center"/>
    </xf>
    <xf numFmtId="0" fontId="33" fillId="0" borderId="0" xfId="0" applyFont="1" applyFill="1" applyAlignment="1">
      <alignment vertical="top"/>
    </xf>
    <xf numFmtId="0" fontId="25" fillId="0" borderId="0" xfId="0" applyFont="1" applyFill="1" applyBorder="1" applyAlignment="1">
      <alignment vertical="center" textRotation="180"/>
    </xf>
    <xf numFmtId="0" fontId="25" fillId="0" borderId="0" xfId="0" applyFont="1" applyFill="1" applyAlignment="1">
      <alignment vertical="center"/>
    </xf>
    <xf numFmtId="0" fontId="24" fillId="0" borderId="0" xfId="0" applyFont="1" applyFill="1" applyBorder="1" applyAlignment="1">
      <alignment wrapText="1"/>
    </xf>
    <xf numFmtId="0" fontId="24" fillId="0" borderId="0" xfId="0" applyFont="1" applyFill="1" applyBorder="1" applyAlignment="1">
      <alignment/>
    </xf>
    <xf numFmtId="0" fontId="24"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0" fontId="25" fillId="0" borderId="0" xfId="0" applyFont="1" applyFill="1" applyBorder="1" applyAlignment="1">
      <alignment horizontal="left"/>
    </xf>
    <xf numFmtId="0" fontId="31" fillId="0" borderId="0" xfId="0" applyFont="1" applyFill="1" applyBorder="1" applyAlignment="1">
      <alignment horizontal="center" vertical="distributed" wrapText="1"/>
    </xf>
    <xf numFmtId="14" fontId="25" fillId="0" borderId="0" xfId="0" applyNumberFormat="1" applyFont="1" applyFill="1" applyBorder="1" applyAlignment="1">
      <alignment horizontal="left"/>
    </xf>
    <xf numFmtId="4" fontId="25" fillId="0" borderId="12" xfId="0" applyNumberFormat="1" applyFont="1" applyFill="1" applyBorder="1" applyAlignment="1">
      <alignment horizontal="center" vertical="center" wrapText="1"/>
    </xf>
    <xf numFmtId="0" fontId="24" fillId="0" borderId="12" xfId="0" applyNumberFormat="1" applyFont="1" applyFill="1" applyBorder="1" applyAlignment="1" applyProtection="1">
      <alignment horizontal="center" vertical="center" wrapText="1"/>
      <protection/>
    </xf>
    <xf numFmtId="0" fontId="24" fillId="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30" fillId="0" borderId="0" xfId="0" applyNumberFormat="1" applyFont="1" applyFill="1" applyAlignment="1" applyProtection="1">
      <alignment horizontal="left"/>
      <protection/>
    </xf>
    <xf numFmtId="0" fontId="29" fillId="0" borderId="0"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O384"/>
  <sheetViews>
    <sheetView showGridLines="0" showZeros="0" tabSelected="1" view="pageBreakPreview" zoomScale="50" zoomScaleNormal="70" zoomScaleSheetLayoutView="50" zoomScalePageLayoutView="66" workbookViewId="0" topLeftCell="D1">
      <selection activeCell="H4" sqref="H4"/>
    </sheetView>
  </sheetViews>
  <sheetFormatPr defaultColWidth="9.16015625" defaultRowHeight="12.75"/>
  <cols>
    <col min="1" max="1" width="12.66015625" style="9" hidden="1" customWidth="1"/>
    <col min="2" max="2" width="20.33203125" style="9" hidden="1" customWidth="1"/>
    <col min="3" max="3" width="37.66015625" style="9" hidden="1" customWidth="1"/>
    <col min="4" max="4" width="155.33203125" style="10" customWidth="1"/>
    <col min="5" max="5" width="59" style="10" hidden="1" customWidth="1"/>
    <col min="6" max="6" width="21.66015625" style="10" hidden="1" customWidth="1"/>
    <col min="7" max="7" width="27.16015625" style="10" customWidth="1"/>
    <col min="8" max="8" width="24.33203125" style="10" customWidth="1"/>
    <col min="9" max="9" width="22.16015625" style="10" hidden="1" customWidth="1"/>
    <col min="10" max="10" width="25.5" style="10" customWidth="1"/>
    <col min="11" max="11" width="35" style="12" hidden="1" customWidth="1"/>
    <col min="12" max="12" width="30.16015625" style="12" customWidth="1"/>
    <col min="13" max="13" width="31.5" style="12" hidden="1" customWidth="1"/>
    <col min="14" max="14" width="28.33203125" style="87" customWidth="1"/>
    <col min="15" max="15" width="9.16015625" style="11" customWidth="1"/>
    <col min="16" max="16" width="17.5" style="11" bestFit="1" customWidth="1"/>
    <col min="17" max="145" width="9.16015625" style="11" customWidth="1"/>
    <col min="146" max="16384" width="9.16015625" style="12" customWidth="1"/>
  </cols>
  <sheetData>
    <row r="1" spans="8:14" ht="30.75" customHeight="1">
      <c r="H1" s="112" t="s">
        <v>464</v>
      </c>
      <c r="I1" s="112"/>
      <c r="J1" s="112"/>
      <c r="K1" s="112"/>
      <c r="L1" s="112"/>
      <c r="M1" s="112"/>
      <c r="N1" s="112"/>
    </row>
    <row r="2" spans="8:14" ht="27.75">
      <c r="H2" s="112" t="s">
        <v>461</v>
      </c>
      <c r="I2" s="112"/>
      <c r="J2" s="112"/>
      <c r="K2" s="112"/>
      <c r="L2" s="112"/>
      <c r="M2" s="112"/>
      <c r="N2" s="112"/>
    </row>
    <row r="3" spans="8:14" ht="27.75">
      <c r="H3" s="5" t="s">
        <v>468</v>
      </c>
      <c r="I3" s="6"/>
      <c r="J3" s="6"/>
      <c r="K3" s="6"/>
      <c r="L3" s="6"/>
      <c r="M3" s="6"/>
      <c r="N3" s="6"/>
    </row>
    <row r="4" spans="8:14" ht="27.75">
      <c r="H4" s="5" t="s">
        <v>462</v>
      </c>
      <c r="I4" s="6"/>
      <c r="J4" s="6"/>
      <c r="K4" s="6"/>
      <c r="L4" s="6"/>
      <c r="M4" s="6"/>
      <c r="N4" s="6"/>
    </row>
    <row r="5" spans="8:14" ht="27.75">
      <c r="H5" s="5" t="s">
        <v>459</v>
      </c>
      <c r="I5" s="5"/>
      <c r="J5" s="5"/>
      <c r="K5" s="5"/>
      <c r="L5" s="5"/>
      <c r="M5" s="5"/>
      <c r="N5" s="5"/>
    </row>
    <row r="6" spans="8:14" ht="27.75">
      <c r="H6" s="112" t="s">
        <v>460</v>
      </c>
      <c r="I6" s="112"/>
      <c r="J6" s="112"/>
      <c r="K6" s="112"/>
      <c r="L6" s="112"/>
      <c r="M6" s="112"/>
      <c r="N6" s="112"/>
    </row>
    <row r="7" spans="9:14" ht="20.25">
      <c r="I7" s="13"/>
      <c r="J7" s="13"/>
      <c r="K7" s="14"/>
      <c r="L7" s="14"/>
      <c r="M7" s="14"/>
      <c r="N7" s="15"/>
    </row>
    <row r="8" spans="9:14" ht="20.25">
      <c r="I8" s="13"/>
      <c r="J8" s="13"/>
      <c r="K8" s="14"/>
      <c r="L8" s="14"/>
      <c r="M8" s="14"/>
      <c r="N8" s="15"/>
    </row>
    <row r="9" spans="1:14" ht="37.5" customHeight="1">
      <c r="A9" s="113" t="s">
        <v>458</v>
      </c>
      <c r="B9" s="113"/>
      <c r="C9" s="113"/>
      <c r="D9" s="113"/>
      <c r="E9" s="113"/>
      <c r="F9" s="113"/>
      <c r="G9" s="113"/>
      <c r="H9" s="113"/>
      <c r="I9" s="113"/>
      <c r="J9" s="113"/>
      <c r="K9" s="113"/>
      <c r="L9" s="113"/>
      <c r="M9" s="113"/>
      <c r="N9" s="16"/>
    </row>
    <row r="10" spans="4:14" ht="20.25">
      <c r="D10" s="17"/>
      <c r="E10" s="17"/>
      <c r="F10" s="17"/>
      <c r="G10" s="17"/>
      <c r="H10" s="17"/>
      <c r="I10" s="17"/>
      <c r="J10" s="17"/>
      <c r="K10" s="18"/>
      <c r="L10" s="18"/>
      <c r="M10" s="18"/>
      <c r="N10" s="16"/>
    </row>
    <row r="11" spans="4:14" ht="41.25" customHeight="1">
      <c r="D11" s="19"/>
      <c r="E11" s="20"/>
      <c r="F11" s="20"/>
      <c r="G11" s="20"/>
      <c r="H11" s="20"/>
      <c r="I11" s="20"/>
      <c r="J11" s="20"/>
      <c r="N11" s="21" t="s">
        <v>454</v>
      </c>
    </row>
    <row r="12" spans="1:14" ht="45" customHeight="1">
      <c r="A12" s="109" t="s">
        <v>152</v>
      </c>
      <c r="B12" s="109" t="s">
        <v>213</v>
      </c>
      <c r="C12" s="109" t="s">
        <v>96</v>
      </c>
      <c r="D12" s="109" t="s">
        <v>457</v>
      </c>
      <c r="E12" s="110" t="s">
        <v>167</v>
      </c>
      <c r="F12" s="109" t="s">
        <v>154</v>
      </c>
      <c r="G12" s="109" t="s">
        <v>154</v>
      </c>
      <c r="H12" s="109" t="s">
        <v>155</v>
      </c>
      <c r="I12" s="109" t="s">
        <v>156</v>
      </c>
      <c r="J12" s="109" t="s">
        <v>156</v>
      </c>
      <c r="K12" s="111" t="s">
        <v>236</v>
      </c>
      <c r="L12" s="110" t="s">
        <v>236</v>
      </c>
      <c r="M12" s="108" t="s">
        <v>433</v>
      </c>
      <c r="N12" s="110" t="s">
        <v>433</v>
      </c>
    </row>
    <row r="13" spans="1:14" ht="89.25" customHeight="1">
      <c r="A13" s="109"/>
      <c r="B13" s="109"/>
      <c r="C13" s="109"/>
      <c r="D13" s="109"/>
      <c r="E13" s="110"/>
      <c r="F13" s="109"/>
      <c r="G13" s="109"/>
      <c r="H13" s="109"/>
      <c r="I13" s="109"/>
      <c r="J13" s="109"/>
      <c r="K13" s="111"/>
      <c r="L13" s="110"/>
      <c r="M13" s="108"/>
      <c r="N13" s="110"/>
    </row>
    <row r="14" spans="1:145" s="25" customFormat="1" ht="20.25">
      <c r="A14" s="22"/>
      <c r="B14" s="22"/>
      <c r="C14" s="22"/>
      <c r="D14" s="22">
        <v>1</v>
      </c>
      <c r="E14" s="23"/>
      <c r="F14" s="22"/>
      <c r="G14" s="22">
        <v>2</v>
      </c>
      <c r="H14" s="22">
        <v>3</v>
      </c>
      <c r="I14" s="22"/>
      <c r="J14" s="22">
        <v>4</v>
      </c>
      <c r="K14" s="24"/>
      <c r="L14" s="24">
        <v>5</v>
      </c>
      <c r="M14" s="24"/>
      <c r="N14" s="24">
        <v>6</v>
      </c>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row>
    <row r="15" spans="1:145" s="34" customFormat="1" ht="27" customHeight="1">
      <c r="A15" s="26" t="s">
        <v>2</v>
      </c>
      <c r="B15" s="27"/>
      <c r="C15" s="27"/>
      <c r="D15" s="28" t="s">
        <v>80</v>
      </c>
      <c r="E15" s="28"/>
      <c r="F15" s="28"/>
      <c r="G15" s="29">
        <f>ROUND(F15/1000,1)</f>
        <v>0</v>
      </c>
      <c r="H15" s="30"/>
      <c r="I15" s="28"/>
      <c r="J15" s="29">
        <f>ROUND(I15/1000,1)</f>
        <v>0</v>
      </c>
      <c r="K15" s="31">
        <f>K16+K19+K22+K24+K27+K29+K33+K17+K28+K32+K37</f>
        <v>64233400</v>
      </c>
      <c r="L15" s="32">
        <f>L16+L19+L22+L24+L27+L29+L33+L17+L28+L32+L37</f>
        <v>64233.399999999994</v>
      </c>
      <c r="M15" s="31">
        <f>M16+M19+M22+M24+M27+M29+M33+M17+M28+M32+M37</f>
        <v>61571557.05</v>
      </c>
      <c r="N15" s="32">
        <f>N16+N19+N22+N24+N27+N29+N33+N17+N28+N32+N37</f>
        <v>61571.6</v>
      </c>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row>
    <row r="16" spans="1:145" s="34" customFormat="1" ht="28.5" customHeight="1">
      <c r="A16" s="27" t="s">
        <v>3</v>
      </c>
      <c r="B16" s="27" t="s">
        <v>94</v>
      </c>
      <c r="C16" s="27" t="s">
        <v>95</v>
      </c>
      <c r="D16" s="35" t="s">
        <v>237</v>
      </c>
      <c r="E16" s="35"/>
      <c r="F16" s="35"/>
      <c r="G16" s="29">
        <f aca="true" t="shared" si="0" ref="G16:G79">ROUND(F16/1000,1)</f>
        <v>0</v>
      </c>
      <c r="H16" s="29"/>
      <c r="I16" s="35"/>
      <c r="J16" s="29">
        <f aca="true" t="shared" si="1" ref="J16:J79">ROUND(I16/1000,1)</f>
        <v>0</v>
      </c>
      <c r="K16" s="36">
        <v>6251710</v>
      </c>
      <c r="L16" s="4">
        <f aca="true" t="shared" si="2" ref="L16:L79">ROUND(K16/1000,1)</f>
        <v>6251.7</v>
      </c>
      <c r="M16" s="36">
        <v>6136744.89</v>
      </c>
      <c r="N16" s="3">
        <f aca="true" t="shared" si="3" ref="N16:N79">ROUND(M16/1000,1)</f>
        <v>6136.7</v>
      </c>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row>
    <row r="17" spans="1:145" s="34" customFormat="1" ht="23.25" customHeight="1">
      <c r="A17" s="27" t="s">
        <v>4</v>
      </c>
      <c r="B17" s="27" t="s">
        <v>150</v>
      </c>
      <c r="C17" s="27" t="s">
        <v>149</v>
      </c>
      <c r="D17" s="37" t="s">
        <v>437</v>
      </c>
      <c r="E17" s="37"/>
      <c r="F17" s="35"/>
      <c r="G17" s="29">
        <f t="shared" si="0"/>
        <v>0</v>
      </c>
      <c r="H17" s="29"/>
      <c r="I17" s="35"/>
      <c r="J17" s="29">
        <f t="shared" si="1"/>
        <v>0</v>
      </c>
      <c r="K17" s="36">
        <f>K18</f>
        <v>10000</v>
      </c>
      <c r="L17" s="4">
        <f>L18</f>
        <v>10</v>
      </c>
      <c r="M17" s="36">
        <f>M18</f>
        <v>9980</v>
      </c>
      <c r="N17" s="4">
        <f>N18</f>
        <v>10</v>
      </c>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row>
    <row r="18" spans="1:145" s="45" customFormat="1" ht="38.25" customHeight="1">
      <c r="A18" s="38" t="s">
        <v>4</v>
      </c>
      <c r="B18" s="38" t="s">
        <v>150</v>
      </c>
      <c r="C18" s="38" t="s">
        <v>149</v>
      </c>
      <c r="D18" s="39" t="s">
        <v>298</v>
      </c>
      <c r="E18" s="39"/>
      <c r="F18" s="39"/>
      <c r="G18" s="40">
        <f t="shared" si="0"/>
        <v>0</v>
      </c>
      <c r="H18" s="40"/>
      <c r="I18" s="39"/>
      <c r="J18" s="40">
        <f t="shared" si="1"/>
        <v>0</v>
      </c>
      <c r="K18" s="41">
        <v>10000</v>
      </c>
      <c r="L18" s="42">
        <f t="shared" si="2"/>
        <v>10</v>
      </c>
      <c r="M18" s="41">
        <v>9980</v>
      </c>
      <c r="N18" s="43">
        <f t="shared" si="3"/>
        <v>10</v>
      </c>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row>
    <row r="19" spans="1:145" s="34" customFormat="1" ht="28.5" customHeight="1">
      <c r="A19" s="27" t="s">
        <v>5</v>
      </c>
      <c r="B19" s="27" t="s">
        <v>127</v>
      </c>
      <c r="C19" s="27" t="s">
        <v>128</v>
      </c>
      <c r="D19" s="35" t="s">
        <v>438</v>
      </c>
      <c r="E19" s="35"/>
      <c r="F19" s="35"/>
      <c r="G19" s="29">
        <f t="shared" si="0"/>
        <v>0</v>
      </c>
      <c r="H19" s="29"/>
      <c r="I19" s="35"/>
      <c r="J19" s="29">
        <f t="shared" si="1"/>
        <v>0</v>
      </c>
      <c r="K19" s="36">
        <f>K20+K21</f>
        <v>72000</v>
      </c>
      <c r="L19" s="4">
        <f>L20+L21</f>
        <v>72</v>
      </c>
      <c r="M19" s="36">
        <f>M20+M21</f>
        <v>71950</v>
      </c>
      <c r="N19" s="4">
        <f>N20+N21</f>
        <v>71.9</v>
      </c>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row>
    <row r="20" spans="1:145" s="34" customFormat="1" ht="28.5" customHeight="1">
      <c r="A20" s="38" t="s">
        <v>5</v>
      </c>
      <c r="B20" s="38" t="s">
        <v>127</v>
      </c>
      <c r="C20" s="46" t="s">
        <v>128</v>
      </c>
      <c r="D20" s="47" t="s">
        <v>259</v>
      </c>
      <c r="E20" s="47"/>
      <c r="F20" s="47"/>
      <c r="G20" s="29">
        <f t="shared" si="0"/>
        <v>0</v>
      </c>
      <c r="H20" s="40"/>
      <c r="I20" s="47"/>
      <c r="J20" s="29">
        <f t="shared" si="1"/>
        <v>0</v>
      </c>
      <c r="K20" s="41">
        <v>52000</v>
      </c>
      <c r="L20" s="42">
        <f t="shared" si="2"/>
        <v>52</v>
      </c>
      <c r="M20" s="41">
        <v>52000</v>
      </c>
      <c r="N20" s="43">
        <f t="shared" si="3"/>
        <v>52</v>
      </c>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row>
    <row r="21" spans="1:145" s="34" customFormat="1" ht="28.5" customHeight="1">
      <c r="A21" s="38" t="s">
        <v>5</v>
      </c>
      <c r="B21" s="38" t="s">
        <v>127</v>
      </c>
      <c r="C21" s="46" t="s">
        <v>128</v>
      </c>
      <c r="D21" s="47" t="s">
        <v>260</v>
      </c>
      <c r="E21" s="47"/>
      <c r="F21" s="47"/>
      <c r="G21" s="29">
        <f t="shared" si="0"/>
        <v>0</v>
      </c>
      <c r="H21" s="40"/>
      <c r="I21" s="47"/>
      <c r="J21" s="29">
        <f t="shared" si="1"/>
        <v>0</v>
      </c>
      <c r="K21" s="41">
        <v>20000</v>
      </c>
      <c r="L21" s="42">
        <f t="shared" si="2"/>
        <v>20</v>
      </c>
      <c r="M21" s="41">
        <v>19950</v>
      </c>
      <c r="N21" s="43">
        <f>ROUND(M21/1000,1)-0.1</f>
        <v>19.9</v>
      </c>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row>
    <row r="22" spans="1:145" s="34" customFormat="1" ht="28.5" customHeight="1">
      <c r="A22" s="48" t="s">
        <v>216</v>
      </c>
      <c r="B22" s="48" t="s">
        <v>215</v>
      </c>
      <c r="C22" s="48"/>
      <c r="D22" s="35" t="s">
        <v>439</v>
      </c>
      <c r="E22" s="35"/>
      <c r="F22" s="35"/>
      <c r="G22" s="29">
        <f t="shared" si="0"/>
        <v>0</v>
      </c>
      <c r="H22" s="29"/>
      <c r="I22" s="35"/>
      <c r="J22" s="29">
        <f t="shared" si="1"/>
        <v>0</v>
      </c>
      <c r="K22" s="36">
        <f>K23</f>
        <v>249000</v>
      </c>
      <c r="L22" s="4">
        <f>L23</f>
        <v>249</v>
      </c>
      <c r="M22" s="36">
        <f>M23</f>
        <v>222393.96</v>
      </c>
      <c r="N22" s="4">
        <f>N23</f>
        <v>222.4</v>
      </c>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row>
    <row r="23" spans="1:145" s="45" customFormat="1" ht="20.25">
      <c r="A23" s="46" t="s">
        <v>218</v>
      </c>
      <c r="B23" s="46" t="s">
        <v>217</v>
      </c>
      <c r="C23" s="46" t="s">
        <v>129</v>
      </c>
      <c r="D23" s="39" t="s">
        <v>6</v>
      </c>
      <c r="E23" s="39"/>
      <c r="F23" s="39"/>
      <c r="G23" s="29">
        <f t="shared" si="0"/>
        <v>0</v>
      </c>
      <c r="H23" s="40"/>
      <c r="I23" s="39"/>
      <c r="J23" s="29">
        <f t="shared" si="1"/>
        <v>0</v>
      </c>
      <c r="K23" s="41">
        <v>249000</v>
      </c>
      <c r="L23" s="42">
        <f t="shared" si="2"/>
        <v>249</v>
      </c>
      <c r="M23" s="41">
        <v>222393.96</v>
      </c>
      <c r="N23" s="42">
        <f t="shared" si="3"/>
        <v>222.4</v>
      </c>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row>
    <row r="24" spans="1:145" s="45" customFormat="1" ht="26.25" customHeight="1">
      <c r="A24" s="48" t="s">
        <v>7</v>
      </c>
      <c r="B24" s="48" t="s">
        <v>130</v>
      </c>
      <c r="C24" s="48"/>
      <c r="D24" s="35" t="s">
        <v>440</v>
      </c>
      <c r="E24" s="35"/>
      <c r="F24" s="35"/>
      <c r="G24" s="29">
        <f t="shared" si="0"/>
        <v>0</v>
      </c>
      <c r="H24" s="29"/>
      <c r="I24" s="35"/>
      <c r="J24" s="29">
        <f t="shared" si="1"/>
        <v>0</v>
      </c>
      <c r="K24" s="4">
        <f>K25+K26</f>
        <v>49000</v>
      </c>
      <c r="L24" s="4">
        <f>L25+L26</f>
        <v>49</v>
      </c>
      <c r="M24" s="4">
        <f>M25+M26</f>
        <v>47561.26</v>
      </c>
      <c r="N24" s="4">
        <f>N25+N26</f>
        <v>47.6</v>
      </c>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row>
    <row r="25" spans="1:145" s="45" customFormat="1" ht="40.5">
      <c r="A25" s="46" t="s">
        <v>219</v>
      </c>
      <c r="B25" s="46" t="s">
        <v>220</v>
      </c>
      <c r="C25" s="46" t="s">
        <v>129</v>
      </c>
      <c r="D25" s="39" t="s">
        <v>221</v>
      </c>
      <c r="E25" s="39"/>
      <c r="F25" s="39"/>
      <c r="G25" s="29">
        <f t="shared" si="0"/>
        <v>0</v>
      </c>
      <c r="H25" s="40"/>
      <c r="I25" s="39"/>
      <c r="J25" s="29">
        <f t="shared" si="1"/>
        <v>0</v>
      </c>
      <c r="K25" s="41">
        <v>39000</v>
      </c>
      <c r="L25" s="42">
        <f t="shared" si="2"/>
        <v>39</v>
      </c>
      <c r="M25" s="41">
        <v>37561.26</v>
      </c>
      <c r="N25" s="42">
        <f t="shared" si="3"/>
        <v>37.6</v>
      </c>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row>
    <row r="26" spans="1:145" s="45" customFormat="1" ht="40.5">
      <c r="A26" s="46" t="s">
        <v>403</v>
      </c>
      <c r="B26" s="46" t="s">
        <v>404</v>
      </c>
      <c r="C26" s="46" t="s">
        <v>129</v>
      </c>
      <c r="D26" s="39" t="s">
        <v>405</v>
      </c>
      <c r="E26" s="39"/>
      <c r="F26" s="39"/>
      <c r="G26" s="29">
        <f t="shared" si="0"/>
        <v>0</v>
      </c>
      <c r="H26" s="40"/>
      <c r="I26" s="39"/>
      <c r="J26" s="29">
        <f t="shared" si="1"/>
        <v>0</v>
      </c>
      <c r="K26" s="41">
        <v>10000</v>
      </c>
      <c r="L26" s="42">
        <f t="shared" si="2"/>
        <v>10</v>
      </c>
      <c r="M26" s="41">
        <v>10000</v>
      </c>
      <c r="N26" s="43">
        <f t="shared" si="3"/>
        <v>10</v>
      </c>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row>
    <row r="27" spans="1:145" s="34" customFormat="1" ht="21.75" customHeight="1">
      <c r="A27" s="48" t="s">
        <v>9</v>
      </c>
      <c r="B27" s="48" t="s">
        <v>136</v>
      </c>
      <c r="C27" s="48" t="s">
        <v>137</v>
      </c>
      <c r="D27" s="35" t="s">
        <v>1</v>
      </c>
      <c r="E27" s="35"/>
      <c r="F27" s="35"/>
      <c r="G27" s="29">
        <f t="shared" si="0"/>
        <v>0</v>
      </c>
      <c r="H27" s="29"/>
      <c r="I27" s="35"/>
      <c r="J27" s="29">
        <f t="shared" si="1"/>
        <v>0</v>
      </c>
      <c r="K27" s="36">
        <v>1434400</v>
      </c>
      <c r="L27" s="4">
        <f t="shared" si="2"/>
        <v>1434.4</v>
      </c>
      <c r="M27" s="36">
        <v>1259961.09</v>
      </c>
      <c r="N27" s="3">
        <f t="shared" si="3"/>
        <v>1260</v>
      </c>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row>
    <row r="28" spans="1:145" s="34" customFormat="1" ht="21.75" customHeight="1">
      <c r="A28" s="48" t="s">
        <v>11</v>
      </c>
      <c r="B28" s="48" t="s">
        <v>140</v>
      </c>
      <c r="C28" s="48" t="s">
        <v>141</v>
      </c>
      <c r="D28" s="35" t="s">
        <v>10</v>
      </c>
      <c r="E28" s="35"/>
      <c r="F28" s="35"/>
      <c r="G28" s="29">
        <f t="shared" si="0"/>
        <v>0</v>
      </c>
      <c r="H28" s="29"/>
      <c r="I28" s="35"/>
      <c r="J28" s="29">
        <f t="shared" si="1"/>
        <v>0</v>
      </c>
      <c r="K28" s="36">
        <v>32000</v>
      </c>
      <c r="L28" s="4">
        <f t="shared" si="2"/>
        <v>32</v>
      </c>
      <c r="M28" s="36">
        <v>32000</v>
      </c>
      <c r="N28" s="3">
        <f t="shared" si="3"/>
        <v>32</v>
      </c>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row>
    <row r="29" spans="1:145" s="34" customFormat="1" ht="21.75" customHeight="1">
      <c r="A29" s="48" t="s">
        <v>12</v>
      </c>
      <c r="B29" s="48" t="s">
        <v>142</v>
      </c>
      <c r="C29" s="48" t="s">
        <v>132</v>
      </c>
      <c r="D29" s="35" t="s">
        <v>441</v>
      </c>
      <c r="E29" s="35"/>
      <c r="F29" s="35"/>
      <c r="G29" s="29">
        <f t="shared" si="0"/>
        <v>0</v>
      </c>
      <c r="H29" s="29"/>
      <c r="I29" s="35"/>
      <c r="J29" s="29">
        <f t="shared" si="1"/>
        <v>0</v>
      </c>
      <c r="K29" s="36">
        <f>K30+K31</f>
        <v>50764300</v>
      </c>
      <c r="L29" s="4">
        <f>L30+L31</f>
        <v>50764.3</v>
      </c>
      <c r="M29" s="36">
        <f>M30+M31</f>
        <v>48505625.88</v>
      </c>
      <c r="N29" s="4">
        <f>N30+N31</f>
        <v>48505.6</v>
      </c>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row>
    <row r="30" spans="1:145" s="45" customFormat="1" ht="23.25" customHeight="1">
      <c r="A30" s="46"/>
      <c r="B30" s="46"/>
      <c r="C30" s="46"/>
      <c r="D30" s="39" t="s">
        <v>158</v>
      </c>
      <c r="E30" s="39" t="s">
        <v>158</v>
      </c>
      <c r="F30" s="39"/>
      <c r="G30" s="40">
        <f t="shared" si="0"/>
        <v>0</v>
      </c>
      <c r="H30" s="40"/>
      <c r="I30" s="39"/>
      <c r="J30" s="40">
        <f t="shared" si="1"/>
        <v>0</v>
      </c>
      <c r="K30" s="41">
        <v>46139300</v>
      </c>
      <c r="L30" s="42">
        <f t="shared" si="2"/>
        <v>46139.3</v>
      </c>
      <c r="M30" s="41">
        <v>46135453.81</v>
      </c>
      <c r="N30" s="43">
        <f>ROUND(M30/1000,1)-0.1</f>
        <v>46135.4</v>
      </c>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row>
    <row r="31" spans="1:145" s="45" customFormat="1" ht="26.25" customHeight="1">
      <c r="A31" s="46"/>
      <c r="B31" s="46"/>
      <c r="C31" s="46"/>
      <c r="D31" s="39" t="s">
        <v>232</v>
      </c>
      <c r="E31" s="39" t="s">
        <v>232</v>
      </c>
      <c r="F31" s="39"/>
      <c r="G31" s="40">
        <f t="shared" si="0"/>
        <v>0</v>
      </c>
      <c r="H31" s="40"/>
      <c r="I31" s="39"/>
      <c r="J31" s="40">
        <f t="shared" si="1"/>
        <v>0</v>
      </c>
      <c r="K31" s="41">
        <v>4625000</v>
      </c>
      <c r="L31" s="42">
        <f t="shared" si="2"/>
        <v>4625</v>
      </c>
      <c r="M31" s="41">
        <v>2370172.07</v>
      </c>
      <c r="N31" s="43">
        <f t="shared" si="3"/>
        <v>2370.2</v>
      </c>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row>
    <row r="32" spans="1:145" s="34" customFormat="1" ht="40.5">
      <c r="A32" s="48" t="s">
        <v>263</v>
      </c>
      <c r="B32" s="48" t="s">
        <v>264</v>
      </c>
      <c r="C32" s="48" t="s">
        <v>94</v>
      </c>
      <c r="D32" s="35" t="s">
        <v>265</v>
      </c>
      <c r="E32" s="35"/>
      <c r="F32" s="35"/>
      <c r="G32" s="29">
        <f t="shared" si="0"/>
        <v>0</v>
      </c>
      <c r="H32" s="29"/>
      <c r="I32" s="35"/>
      <c r="J32" s="29">
        <f t="shared" si="1"/>
        <v>0</v>
      </c>
      <c r="K32" s="36">
        <v>4539197</v>
      </c>
      <c r="L32" s="4">
        <f t="shared" si="2"/>
        <v>4539.2</v>
      </c>
      <c r="M32" s="36">
        <v>4533796.85</v>
      </c>
      <c r="N32" s="3">
        <f t="shared" si="3"/>
        <v>4533.8</v>
      </c>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row>
    <row r="33" spans="1:145" s="34" customFormat="1" ht="23.25" customHeight="1">
      <c r="A33" s="48" t="s">
        <v>13</v>
      </c>
      <c r="B33" s="48" t="s">
        <v>144</v>
      </c>
      <c r="C33" s="48" t="s">
        <v>143</v>
      </c>
      <c r="D33" s="35" t="s">
        <v>437</v>
      </c>
      <c r="E33" s="35"/>
      <c r="F33" s="35"/>
      <c r="G33" s="29">
        <f t="shared" si="0"/>
        <v>0</v>
      </c>
      <c r="H33" s="29"/>
      <c r="I33" s="35"/>
      <c r="J33" s="29">
        <f t="shared" si="1"/>
        <v>0</v>
      </c>
      <c r="K33" s="36">
        <f>K35+K34+K36</f>
        <v>452593</v>
      </c>
      <c r="L33" s="4">
        <f>L35+L34+L36</f>
        <v>452.6</v>
      </c>
      <c r="M33" s="36">
        <f>M35+M34+M36</f>
        <v>426543.12</v>
      </c>
      <c r="N33" s="4">
        <f>N35+N34+N36</f>
        <v>426.6</v>
      </c>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row>
    <row r="34" spans="1:145" s="45" customFormat="1" ht="40.5">
      <c r="A34" s="46" t="s">
        <v>13</v>
      </c>
      <c r="B34" s="46" t="s">
        <v>144</v>
      </c>
      <c r="C34" s="46" t="s">
        <v>233</v>
      </c>
      <c r="D34" s="49" t="s">
        <v>234</v>
      </c>
      <c r="E34" s="39"/>
      <c r="F34" s="39"/>
      <c r="G34" s="29">
        <f t="shared" si="0"/>
        <v>0</v>
      </c>
      <c r="H34" s="40"/>
      <c r="I34" s="39"/>
      <c r="J34" s="29">
        <f t="shared" si="1"/>
        <v>0</v>
      </c>
      <c r="K34" s="41">
        <v>319000</v>
      </c>
      <c r="L34" s="42">
        <f t="shared" si="2"/>
        <v>319</v>
      </c>
      <c r="M34" s="41">
        <v>304982</v>
      </c>
      <c r="N34" s="42">
        <f t="shared" si="3"/>
        <v>305</v>
      </c>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row>
    <row r="35" spans="1:145" s="34" customFormat="1" ht="43.5" customHeight="1">
      <c r="A35" s="46" t="s">
        <v>13</v>
      </c>
      <c r="B35" s="46" t="s">
        <v>144</v>
      </c>
      <c r="C35" s="46" t="s">
        <v>143</v>
      </c>
      <c r="D35" s="49" t="s">
        <v>381</v>
      </c>
      <c r="E35" s="49"/>
      <c r="F35" s="49"/>
      <c r="G35" s="29">
        <f t="shared" si="0"/>
        <v>0</v>
      </c>
      <c r="H35" s="40"/>
      <c r="I35" s="49"/>
      <c r="J35" s="29">
        <f t="shared" si="1"/>
        <v>0</v>
      </c>
      <c r="K35" s="41">
        <v>26000</v>
      </c>
      <c r="L35" s="42">
        <f t="shared" si="2"/>
        <v>26</v>
      </c>
      <c r="M35" s="41">
        <v>26000</v>
      </c>
      <c r="N35" s="43">
        <f t="shared" si="3"/>
        <v>26</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row>
    <row r="36" spans="1:145" s="34" customFormat="1" ht="20.25">
      <c r="A36" s="46" t="s">
        <v>13</v>
      </c>
      <c r="B36" s="46" t="s">
        <v>144</v>
      </c>
      <c r="C36" s="46" t="s">
        <v>143</v>
      </c>
      <c r="D36" s="49" t="s">
        <v>382</v>
      </c>
      <c r="E36" s="49"/>
      <c r="F36" s="49"/>
      <c r="G36" s="29">
        <f t="shared" si="0"/>
        <v>0</v>
      </c>
      <c r="H36" s="40"/>
      <c r="I36" s="49"/>
      <c r="J36" s="29">
        <f t="shared" si="1"/>
        <v>0</v>
      </c>
      <c r="K36" s="41">
        <v>107593</v>
      </c>
      <c r="L36" s="42">
        <f t="shared" si="2"/>
        <v>107.6</v>
      </c>
      <c r="M36" s="41">
        <v>95561.12</v>
      </c>
      <c r="N36" s="43">
        <f t="shared" si="3"/>
        <v>95.6</v>
      </c>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row>
    <row r="37" spans="1:145" s="34" customFormat="1" ht="20.25">
      <c r="A37" s="48" t="s">
        <v>361</v>
      </c>
      <c r="B37" s="50">
        <v>8800</v>
      </c>
      <c r="C37" s="27" t="s">
        <v>94</v>
      </c>
      <c r="D37" s="51" t="s">
        <v>442</v>
      </c>
      <c r="E37" s="49"/>
      <c r="F37" s="49"/>
      <c r="G37" s="29">
        <f t="shared" si="0"/>
        <v>0</v>
      </c>
      <c r="H37" s="40"/>
      <c r="I37" s="49"/>
      <c r="J37" s="29">
        <f t="shared" si="1"/>
        <v>0</v>
      </c>
      <c r="K37" s="36">
        <f>K38</f>
        <v>379200</v>
      </c>
      <c r="L37" s="4">
        <f>L38</f>
        <v>379.2</v>
      </c>
      <c r="M37" s="36">
        <f>M38</f>
        <v>325000</v>
      </c>
      <c r="N37" s="4">
        <f>N38</f>
        <v>325</v>
      </c>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row>
    <row r="38" spans="1:145" s="45" customFormat="1" ht="30.75" customHeight="1">
      <c r="A38" s="46" t="s">
        <v>361</v>
      </c>
      <c r="B38" s="52">
        <v>8800</v>
      </c>
      <c r="C38" s="38" t="s">
        <v>94</v>
      </c>
      <c r="D38" s="47" t="s">
        <v>420</v>
      </c>
      <c r="E38" s="49"/>
      <c r="F38" s="49"/>
      <c r="G38" s="29">
        <f t="shared" si="0"/>
        <v>0</v>
      </c>
      <c r="H38" s="40"/>
      <c r="I38" s="49"/>
      <c r="J38" s="29">
        <f t="shared" si="1"/>
        <v>0</v>
      </c>
      <c r="K38" s="41">
        <v>379200</v>
      </c>
      <c r="L38" s="42">
        <f t="shared" si="2"/>
        <v>379.2</v>
      </c>
      <c r="M38" s="41">
        <v>325000</v>
      </c>
      <c r="N38" s="43">
        <f t="shared" si="3"/>
        <v>325</v>
      </c>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row>
    <row r="39" spans="1:145" s="34" customFormat="1" ht="33" customHeight="1">
      <c r="A39" s="53" t="s">
        <v>157</v>
      </c>
      <c r="B39" s="48"/>
      <c r="C39" s="48"/>
      <c r="D39" s="54" t="s">
        <v>14</v>
      </c>
      <c r="E39" s="54"/>
      <c r="F39" s="54"/>
      <c r="G39" s="29">
        <f t="shared" si="0"/>
        <v>0</v>
      </c>
      <c r="H39" s="30"/>
      <c r="I39" s="54"/>
      <c r="J39" s="29">
        <f t="shared" si="1"/>
        <v>0</v>
      </c>
      <c r="K39" s="31">
        <f>K42+K43+K46+K49+K50+K53+K54+K55+K59+K52+K56</f>
        <v>41981017.05</v>
      </c>
      <c r="L39" s="32">
        <f>L42+L43+L46+L49+L50+L53+L54+L55+L59+L52+L56</f>
        <v>52606</v>
      </c>
      <c r="M39" s="31">
        <f>M42+M43+M46+M49+M50+M53+M54+M55+M59+M52+M56</f>
        <v>38759534.61</v>
      </c>
      <c r="N39" s="32">
        <f>N42+N43+N46+N49+N50+N53+N54+N55+N59+N52+N56</f>
        <v>46792.7</v>
      </c>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s="62" customFormat="1" ht="20.25">
      <c r="A40" s="55"/>
      <c r="B40" s="55"/>
      <c r="C40" s="55"/>
      <c r="D40" s="56" t="s">
        <v>434</v>
      </c>
      <c r="E40" s="56"/>
      <c r="F40" s="56"/>
      <c r="G40" s="29">
        <f t="shared" si="0"/>
        <v>0</v>
      </c>
      <c r="H40" s="57"/>
      <c r="I40" s="56"/>
      <c r="J40" s="29">
        <f t="shared" si="1"/>
        <v>0</v>
      </c>
      <c r="K40" s="58">
        <f>K44++K47+K51+K60+K58</f>
        <v>19026330</v>
      </c>
      <c r="L40" s="59">
        <f>L44++L47+L51+L60+L58</f>
        <v>29651.300000000003</v>
      </c>
      <c r="M40" s="58">
        <f>M44++M47+M51+M60+M58</f>
        <v>16965418.62</v>
      </c>
      <c r="N40" s="60">
        <f>N44++N47+N51+N60+N58</f>
        <v>24998.6</v>
      </c>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row>
    <row r="41" spans="1:145" s="62" customFormat="1" ht="20.25">
      <c r="A41" s="55"/>
      <c r="B41" s="55"/>
      <c r="C41" s="55"/>
      <c r="D41" s="56" t="s">
        <v>435</v>
      </c>
      <c r="E41" s="56"/>
      <c r="F41" s="56"/>
      <c r="G41" s="29">
        <f t="shared" si="0"/>
        <v>0</v>
      </c>
      <c r="H41" s="57"/>
      <c r="I41" s="56"/>
      <c r="J41" s="29">
        <f t="shared" si="1"/>
        <v>0</v>
      </c>
      <c r="K41" s="58">
        <f>K45+K48</f>
        <v>193720</v>
      </c>
      <c r="L41" s="59">
        <f>L45+L48</f>
        <v>193.7</v>
      </c>
      <c r="M41" s="58">
        <f>M45+M48</f>
        <v>193515</v>
      </c>
      <c r="N41" s="60">
        <f>N45+N48</f>
        <v>193.5</v>
      </c>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row>
    <row r="42" spans="1:145" s="34" customFormat="1" ht="23.25" customHeight="1">
      <c r="A42" s="27" t="s">
        <v>22</v>
      </c>
      <c r="B42" s="27" t="s">
        <v>94</v>
      </c>
      <c r="C42" s="27" t="s">
        <v>95</v>
      </c>
      <c r="D42" s="35" t="s">
        <v>237</v>
      </c>
      <c r="E42" s="35"/>
      <c r="F42" s="35"/>
      <c r="G42" s="29">
        <f t="shared" si="0"/>
        <v>0</v>
      </c>
      <c r="H42" s="29"/>
      <c r="I42" s="35"/>
      <c r="J42" s="29">
        <f t="shared" si="1"/>
        <v>0</v>
      </c>
      <c r="K42" s="36">
        <v>16000</v>
      </c>
      <c r="L42" s="4">
        <f t="shared" si="2"/>
        <v>16</v>
      </c>
      <c r="M42" s="36">
        <v>12780</v>
      </c>
      <c r="N42" s="3">
        <f t="shared" si="3"/>
        <v>12.8</v>
      </c>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row>
    <row r="43" spans="1:145" s="34" customFormat="1" ht="23.25" customHeight="1">
      <c r="A43" s="27" t="s">
        <v>23</v>
      </c>
      <c r="B43" s="27" t="s">
        <v>97</v>
      </c>
      <c r="C43" s="27" t="s">
        <v>98</v>
      </c>
      <c r="D43" s="35" t="s">
        <v>15</v>
      </c>
      <c r="E43" s="35"/>
      <c r="F43" s="35"/>
      <c r="G43" s="29">
        <f t="shared" si="0"/>
        <v>0</v>
      </c>
      <c r="H43" s="29"/>
      <c r="I43" s="35"/>
      <c r="J43" s="29">
        <f t="shared" si="1"/>
        <v>0</v>
      </c>
      <c r="K43" s="36">
        <v>7377606</v>
      </c>
      <c r="L43" s="4">
        <f>ROUND(K43/1000,1)+1625</f>
        <v>9002.6</v>
      </c>
      <c r="M43" s="36">
        <f>7985035.68-985488.24</f>
        <v>6999547.4399999995</v>
      </c>
      <c r="N43" s="3">
        <f>ROUND(M43/1000,1)+985.5</f>
        <v>7985</v>
      </c>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row>
    <row r="44" spans="1:145" s="45" customFormat="1" ht="20.25">
      <c r="A44" s="38"/>
      <c r="B44" s="38"/>
      <c r="C44" s="38"/>
      <c r="D44" s="2" t="s">
        <v>434</v>
      </c>
      <c r="E44" s="2"/>
      <c r="F44" s="2"/>
      <c r="G44" s="29">
        <f t="shared" si="0"/>
        <v>0</v>
      </c>
      <c r="H44" s="63"/>
      <c r="I44" s="2"/>
      <c r="J44" s="29">
        <f t="shared" si="1"/>
        <v>0</v>
      </c>
      <c r="K44" s="64">
        <v>1942532</v>
      </c>
      <c r="L44" s="42">
        <f>ROUND(K44/1000,1)+1625</f>
        <v>3567.5</v>
      </c>
      <c r="M44" s="64">
        <v>1665373.9</v>
      </c>
      <c r="N44" s="43">
        <f>ROUND(M44/1000,1)+985.5</f>
        <v>2650.9</v>
      </c>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row>
    <row r="45" spans="1:145" s="45" customFormat="1" ht="20.25">
      <c r="A45" s="38"/>
      <c r="B45" s="38"/>
      <c r="C45" s="38"/>
      <c r="D45" s="2" t="s">
        <v>435</v>
      </c>
      <c r="E45" s="2"/>
      <c r="F45" s="2"/>
      <c r="G45" s="29">
        <f t="shared" si="0"/>
        <v>0</v>
      </c>
      <c r="H45" s="63"/>
      <c r="I45" s="2"/>
      <c r="J45" s="29">
        <f t="shared" si="1"/>
        <v>0</v>
      </c>
      <c r="K45" s="64">
        <v>46520</v>
      </c>
      <c r="L45" s="42">
        <f t="shared" si="2"/>
        <v>46.5</v>
      </c>
      <c r="M45" s="64">
        <v>46520</v>
      </c>
      <c r="N45" s="43">
        <f t="shared" si="3"/>
        <v>46.5</v>
      </c>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row>
    <row r="46" spans="1:145" s="34" customFormat="1" ht="59.25" customHeight="1">
      <c r="A46" s="27" t="s">
        <v>24</v>
      </c>
      <c r="B46" s="27" t="s">
        <v>99</v>
      </c>
      <c r="C46" s="27" t="s">
        <v>100</v>
      </c>
      <c r="D46" s="35" t="s">
        <v>16</v>
      </c>
      <c r="E46" s="35"/>
      <c r="F46" s="35"/>
      <c r="G46" s="29">
        <f t="shared" si="0"/>
        <v>0</v>
      </c>
      <c r="H46" s="29"/>
      <c r="I46" s="35"/>
      <c r="J46" s="29">
        <f t="shared" si="1"/>
        <v>0</v>
      </c>
      <c r="K46" s="36">
        <v>24252687.05</v>
      </c>
      <c r="L46" s="4">
        <f>ROUND(K46/1000,1)+4000</f>
        <v>28252.7</v>
      </c>
      <c r="M46" s="36">
        <f>24382286.87-2078178.11</f>
        <v>22304108.76</v>
      </c>
      <c r="N46" s="4">
        <f>ROUND(M46/1000,1)+2078.2</f>
        <v>24382.3</v>
      </c>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row>
    <row r="47" spans="1:145" s="45" customFormat="1" ht="20.25">
      <c r="A47" s="38"/>
      <c r="B47" s="38"/>
      <c r="C47" s="38"/>
      <c r="D47" s="2" t="s">
        <v>434</v>
      </c>
      <c r="E47" s="2"/>
      <c r="F47" s="2"/>
      <c r="G47" s="29">
        <f t="shared" si="0"/>
        <v>0</v>
      </c>
      <c r="H47" s="63"/>
      <c r="I47" s="2"/>
      <c r="J47" s="29">
        <f t="shared" si="1"/>
        <v>0</v>
      </c>
      <c r="K47" s="64">
        <v>12631713</v>
      </c>
      <c r="L47" s="42">
        <f>ROUND(K47/1000,1)+4000</f>
        <v>16631.7</v>
      </c>
      <c r="M47" s="64">
        <v>10888906.34</v>
      </c>
      <c r="N47" s="43">
        <f>ROUND(M47/1000,1)+2078.2</f>
        <v>12967.099999999999</v>
      </c>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row>
    <row r="48" spans="1:145" s="45" customFormat="1" ht="20.25">
      <c r="A48" s="38"/>
      <c r="B48" s="38"/>
      <c r="C48" s="38"/>
      <c r="D48" s="2" t="s">
        <v>435</v>
      </c>
      <c r="E48" s="2"/>
      <c r="F48" s="2"/>
      <c r="G48" s="29">
        <f t="shared" si="0"/>
        <v>0</v>
      </c>
      <c r="H48" s="63"/>
      <c r="I48" s="2"/>
      <c r="J48" s="29">
        <f t="shared" si="1"/>
        <v>0</v>
      </c>
      <c r="K48" s="64">
        <v>147200</v>
      </c>
      <c r="L48" s="42">
        <f t="shared" si="2"/>
        <v>147.2</v>
      </c>
      <c r="M48" s="64">
        <v>146995</v>
      </c>
      <c r="N48" s="43">
        <f t="shared" si="3"/>
        <v>147</v>
      </c>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row>
    <row r="49" spans="1:145" s="34" customFormat="1" ht="60.75">
      <c r="A49" s="27" t="s">
        <v>25</v>
      </c>
      <c r="B49" s="27" t="s">
        <v>101</v>
      </c>
      <c r="C49" s="27" t="s">
        <v>102</v>
      </c>
      <c r="D49" s="35" t="s">
        <v>17</v>
      </c>
      <c r="E49" s="35"/>
      <c r="F49" s="35"/>
      <c r="G49" s="29">
        <f t="shared" si="0"/>
        <v>0</v>
      </c>
      <c r="H49" s="29"/>
      <c r="I49" s="35"/>
      <c r="J49" s="29">
        <f t="shared" si="1"/>
        <v>0</v>
      </c>
      <c r="K49" s="36">
        <v>237679</v>
      </c>
      <c r="L49" s="4">
        <f t="shared" si="2"/>
        <v>237.7</v>
      </c>
      <c r="M49" s="36">
        <v>236954.2</v>
      </c>
      <c r="N49" s="3">
        <f t="shared" si="3"/>
        <v>237</v>
      </c>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row>
    <row r="50" spans="1:145" s="34" customFormat="1" ht="48.75" customHeight="1">
      <c r="A50" s="27" t="s">
        <v>26</v>
      </c>
      <c r="B50" s="27" t="s">
        <v>103</v>
      </c>
      <c r="C50" s="27" t="s">
        <v>104</v>
      </c>
      <c r="D50" s="35" t="s">
        <v>18</v>
      </c>
      <c r="E50" s="35"/>
      <c r="F50" s="35"/>
      <c r="G50" s="29">
        <f t="shared" si="0"/>
        <v>0</v>
      </c>
      <c r="H50" s="29"/>
      <c r="I50" s="35"/>
      <c r="J50" s="29">
        <f t="shared" si="1"/>
        <v>0</v>
      </c>
      <c r="K50" s="36">
        <v>668631</v>
      </c>
      <c r="L50" s="4">
        <f t="shared" si="2"/>
        <v>668.6</v>
      </c>
      <c r="M50" s="36">
        <v>661441.37</v>
      </c>
      <c r="N50" s="3">
        <f t="shared" si="3"/>
        <v>661.4</v>
      </c>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row>
    <row r="51" spans="1:145" s="45" customFormat="1" ht="20.25">
      <c r="A51" s="38"/>
      <c r="B51" s="38"/>
      <c r="C51" s="38"/>
      <c r="D51" s="2" t="s">
        <v>434</v>
      </c>
      <c r="E51" s="2"/>
      <c r="F51" s="2"/>
      <c r="G51" s="29">
        <f t="shared" si="0"/>
        <v>0</v>
      </c>
      <c r="H51" s="63"/>
      <c r="I51" s="2"/>
      <c r="J51" s="29">
        <f t="shared" si="1"/>
        <v>0</v>
      </c>
      <c r="K51" s="64">
        <v>80000</v>
      </c>
      <c r="L51" s="42">
        <f t="shared" si="2"/>
        <v>80</v>
      </c>
      <c r="M51" s="64">
        <v>80000</v>
      </c>
      <c r="N51" s="43">
        <f t="shared" si="3"/>
        <v>80</v>
      </c>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row>
    <row r="52" spans="1:145" s="34" customFormat="1" ht="25.5" customHeight="1">
      <c r="A52" s="27" t="s">
        <v>340</v>
      </c>
      <c r="B52" s="27" t="s">
        <v>341</v>
      </c>
      <c r="C52" s="27" t="s">
        <v>342</v>
      </c>
      <c r="D52" s="35" t="s">
        <v>343</v>
      </c>
      <c r="E52" s="35"/>
      <c r="F52" s="35"/>
      <c r="G52" s="29">
        <f t="shared" si="0"/>
        <v>0</v>
      </c>
      <c r="H52" s="29"/>
      <c r="I52" s="35"/>
      <c r="J52" s="29">
        <f t="shared" si="1"/>
        <v>0</v>
      </c>
      <c r="K52" s="36">
        <v>330000</v>
      </c>
      <c r="L52" s="4">
        <f t="shared" si="2"/>
        <v>330</v>
      </c>
      <c r="M52" s="36">
        <v>330000</v>
      </c>
      <c r="N52" s="3">
        <f t="shared" si="3"/>
        <v>330</v>
      </c>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row>
    <row r="53" spans="1:145" s="34" customFormat="1" ht="25.5" customHeight="1">
      <c r="A53" s="27" t="s">
        <v>27</v>
      </c>
      <c r="B53" s="27" t="s">
        <v>105</v>
      </c>
      <c r="C53" s="27" t="s">
        <v>106</v>
      </c>
      <c r="D53" s="35" t="s">
        <v>19</v>
      </c>
      <c r="E53" s="35"/>
      <c r="F53" s="35"/>
      <c r="G53" s="29">
        <f t="shared" si="0"/>
        <v>0</v>
      </c>
      <c r="H53" s="29"/>
      <c r="I53" s="35"/>
      <c r="J53" s="29">
        <f t="shared" si="1"/>
        <v>0</v>
      </c>
      <c r="K53" s="36">
        <v>9600</v>
      </c>
      <c r="L53" s="4">
        <f t="shared" si="2"/>
        <v>9.6</v>
      </c>
      <c r="M53" s="36">
        <v>9600</v>
      </c>
      <c r="N53" s="3">
        <f t="shared" si="3"/>
        <v>9.6</v>
      </c>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row>
    <row r="54" spans="1:145" s="34" customFormat="1" ht="25.5" customHeight="1">
      <c r="A54" s="27" t="s">
        <v>28</v>
      </c>
      <c r="B54" s="27" t="s">
        <v>107</v>
      </c>
      <c r="C54" s="27" t="s">
        <v>106</v>
      </c>
      <c r="D54" s="35" t="s">
        <v>20</v>
      </c>
      <c r="E54" s="35"/>
      <c r="F54" s="35"/>
      <c r="G54" s="29">
        <f t="shared" si="0"/>
        <v>0</v>
      </c>
      <c r="H54" s="29"/>
      <c r="I54" s="35"/>
      <c r="J54" s="29">
        <f t="shared" si="1"/>
        <v>0</v>
      </c>
      <c r="K54" s="36">
        <v>50000</v>
      </c>
      <c r="L54" s="4">
        <f t="shared" si="2"/>
        <v>50</v>
      </c>
      <c r="M54" s="36">
        <v>48700</v>
      </c>
      <c r="N54" s="3">
        <f t="shared" si="3"/>
        <v>48.7</v>
      </c>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row>
    <row r="55" spans="1:145" s="34" customFormat="1" ht="25.5" customHeight="1">
      <c r="A55" s="27" t="s">
        <v>29</v>
      </c>
      <c r="B55" s="27" t="s">
        <v>108</v>
      </c>
      <c r="C55" s="27" t="s">
        <v>106</v>
      </c>
      <c r="D55" s="35" t="s">
        <v>21</v>
      </c>
      <c r="E55" s="35"/>
      <c r="F55" s="35"/>
      <c r="G55" s="29">
        <f t="shared" si="0"/>
        <v>0</v>
      </c>
      <c r="H55" s="29"/>
      <c r="I55" s="35"/>
      <c r="J55" s="29">
        <f t="shared" si="1"/>
        <v>0</v>
      </c>
      <c r="K55" s="36">
        <v>167500</v>
      </c>
      <c r="L55" s="4">
        <f t="shared" si="2"/>
        <v>167.5</v>
      </c>
      <c r="M55" s="36">
        <v>167050.73</v>
      </c>
      <c r="N55" s="3">
        <f t="shared" si="3"/>
        <v>167.1</v>
      </c>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row>
    <row r="56" spans="1:145" s="34" customFormat="1" ht="25.5" customHeight="1">
      <c r="A56" s="27" t="s">
        <v>427</v>
      </c>
      <c r="B56" s="27" t="s">
        <v>215</v>
      </c>
      <c r="C56" s="27"/>
      <c r="D56" s="35" t="s">
        <v>439</v>
      </c>
      <c r="E56" s="35"/>
      <c r="F56" s="35"/>
      <c r="G56" s="29">
        <f t="shared" si="0"/>
        <v>0</v>
      </c>
      <c r="H56" s="29"/>
      <c r="I56" s="35"/>
      <c r="J56" s="29">
        <f t="shared" si="1"/>
        <v>0</v>
      </c>
      <c r="K56" s="36">
        <f>K57</f>
        <v>190550</v>
      </c>
      <c r="L56" s="4">
        <f>L57</f>
        <v>190.5</v>
      </c>
      <c r="M56" s="36">
        <f>M57</f>
        <v>190550</v>
      </c>
      <c r="N56" s="4">
        <f>N57</f>
        <v>190.5</v>
      </c>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row>
    <row r="57" spans="1:145" s="45" customFormat="1" ht="46.5" customHeight="1">
      <c r="A57" s="38" t="s">
        <v>428</v>
      </c>
      <c r="B57" s="38" t="s">
        <v>217</v>
      </c>
      <c r="C57" s="38" t="s">
        <v>129</v>
      </c>
      <c r="D57" s="39" t="s">
        <v>6</v>
      </c>
      <c r="E57" s="39"/>
      <c r="F57" s="39"/>
      <c r="G57" s="29">
        <f t="shared" si="0"/>
        <v>0</v>
      </c>
      <c r="H57" s="40"/>
      <c r="I57" s="39"/>
      <c r="J57" s="29">
        <f t="shared" si="1"/>
        <v>0</v>
      </c>
      <c r="K57" s="41">
        <v>190550</v>
      </c>
      <c r="L57" s="42">
        <f>ROUND(K57/1000,1)-0.1</f>
        <v>190.5</v>
      </c>
      <c r="M57" s="41">
        <v>190550</v>
      </c>
      <c r="N57" s="42">
        <f>ROUND(M57/1000,1)-0.1</f>
        <v>190.5</v>
      </c>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row>
    <row r="58" spans="1:145" s="45" customFormat="1" ht="20.25">
      <c r="A58" s="38"/>
      <c r="B58" s="38"/>
      <c r="C58" s="38"/>
      <c r="D58" s="2" t="s">
        <v>434</v>
      </c>
      <c r="E58" s="2"/>
      <c r="F58" s="2"/>
      <c r="G58" s="29">
        <f t="shared" si="0"/>
        <v>0</v>
      </c>
      <c r="H58" s="63"/>
      <c r="I58" s="2"/>
      <c r="J58" s="29">
        <f t="shared" si="1"/>
        <v>0</v>
      </c>
      <c r="K58" s="64">
        <v>185000</v>
      </c>
      <c r="L58" s="42">
        <f t="shared" si="2"/>
        <v>185</v>
      </c>
      <c r="M58" s="64">
        <v>185000</v>
      </c>
      <c r="N58" s="43">
        <f t="shared" si="3"/>
        <v>185</v>
      </c>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row>
    <row r="59" spans="1:145" s="45" customFormat="1" ht="24.75" customHeight="1">
      <c r="A59" s="27" t="s">
        <v>148</v>
      </c>
      <c r="B59" s="27" t="s">
        <v>138</v>
      </c>
      <c r="C59" s="27" t="s">
        <v>139</v>
      </c>
      <c r="D59" s="35" t="s">
        <v>64</v>
      </c>
      <c r="E59" s="35"/>
      <c r="F59" s="35"/>
      <c r="G59" s="29">
        <f t="shared" si="0"/>
        <v>0</v>
      </c>
      <c r="H59" s="29"/>
      <c r="I59" s="35"/>
      <c r="J59" s="29">
        <f t="shared" si="1"/>
        <v>0</v>
      </c>
      <c r="K59" s="36">
        <v>8680764</v>
      </c>
      <c r="L59" s="4">
        <f>ROUND(K59/1000,1)+5000</f>
        <v>13680.8</v>
      </c>
      <c r="M59" s="36">
        <f>12768333.59-4969531.48</f>
        <v>7798802.109999999</v>
      </c>
      <c r="N59" s="3">
        <f>ROUND(M59/1000,1)+4969.5</f>
        <v>12768.3</v>
      </c>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row>
    <row r="60" spans="1:145" s="45" customFormat="1" ht="20.25">
      <c r="A60" s="38"/>
      <c r="B60" s="38"/>
      <c r="C60" s="38"/>
      <c r="D60" s="2" t="s">
        <v>434</v>
      </c>
      <c r="E60" s="2"/>
      <c r="F60" s="2"/>
      <c r="G60" s="29">
        <f t="shared" si="0"/>
        <v>0</v>
      </c>
      <c r="H60" s="63"/>
      <c r="I60" s="2"/>
      <c r="J60" s="29">
        <f t="shared" si="1"/>
        <v>0</v>
      </c>
      <c r="K60" s="64">
        <v>4187085</v>
      </c>
      <c r="L60" s="42">
        <f>ROUND(K60/1000,1)+5000</f>
        <v>9187.1</v>
      </c>
      <c r="M60" s="64">
        <v>4146138.38</v>
      </c>
      <c r="N60" s="43">
        <f>ROUND(M60/1000,1)+4969.5</f>
        <v>9115.6</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row>
    <row r="61" spans="1:145" s="34" customFormat="1" ht="35.25" customHeight="1">
      <c r="A61" s="26" t="s">
        <v>159</v>
      </c>
      <c r="B61" s="27"/>
      <c r="C61" s="27"/>
      <c r="D61" s="54" t="s">
        <v>30</v>
      </c>
      <c r="E61" s="54"/>
      <c r="F61" s="54"/>
      <c r="G61" s="29">
        <f t="shared" si="0"/>
        <v>0</v>
      </c>
      <c r="H61" s="30"/>
      <c r="I61" s="54"/>
      <c r="J61" s="29">
        <f t="shared" si="1"/>
        <v>0</v>
      </c>
      <c r="K61" s="31">
        <f>K63+K64+K66+K67+K68+K69+K71</f>
        <v>62363858</v>
      </c>
      <c r="L61" s="32">
        <f>L63+L64+L66+L67+L68+L69+L71</f>
        <v>65763.8</v>
      </c>
      <c r="M61" s="31">
        <f>M63+M64+M66+M67+M68+M69+M71</f>
        <v>60665425.599999994</v>
      </c>
      <c r="N61" s="32">
        <f>N63+N64+N66+N67+N68+N69+N71</f>
        <v>64065.4</v>
      </c>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row>
    <row r="62" spans="1:145" s="62" customFormat="1" ht="26.25" customHeight="1">
      <c r="A62" s="55"/>
      <c r="B62" s="55"/>
      <c r="C62" s="55"/>
      <c r="D62" s="56" t="s">
        <v>434</v>
      </c>
      <c r="E62" s="56"/>
      <c r="F62" s="56"/>
      <c r="G62" s="29">
        <f t="shared" si="0"/>
        <v>0</v>
      </c>
      <c r="H62" s="57"/>
      <c r="I62" s="56"/>
      <c r="J62" s="29">
        <f t="shared" si="1"/>
        <v>0</v>
      </c>
      <c r="K62" s="58">
        <f>K65+K70</f>
        <v>10619000</v>
      </c>
      <c r="L62" s="59">
        <f>L65+L70</f>
        <v>14019</v>
      </c>
      <c r="M62" s="58">
        <f>M65+M70</f>
        <v>9248748.719999999</v>
      </c>
      <c r="N62" s="60">
        <f>N65+N70</f>
        <v>12648.8</v>
      </c>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row>
    <row r="63" spans="1:145" s="34" customFormat="1" ht="28.5" customHeight="1">
      <c r="A63" s="27" t="s">
        <v>31</v>
      </c>
      <c r="B63" s="27" t="s">
        <v>94</v>
      </c>
      <c r="C63" s="27" t="s">
        <v>95</v>
      </c>
      <c r="D63" s="35" t="s">
        <v>237</v>
      </c>
      <c r="E63" s="35"/>
      <c r="F63" s="35"/>
      <c r="G63" s="29">
        <f t="shared" si="0"/>
        <v>0</v>
      </c>
      <c r="H63" s="29"/>
      <c r="I63" s="35"/>
      <c r="J63" s="29">
        <f t="shared" si="1"/>
        <v>0</v>
      </c>
      <c r="K63" s="36">
        <v>13000</v>
      </c>
      <c r="L63" s="4">
        <f t="shared" si="2"/>
        <v>13</v>
      </c>
      <c r="M63" s="36">
        <v>13000</v>
      </c>
      <c r="N63" s="3">
        <f t="shared" si="3"/>
        <v>13</v>
      </c>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row>
    <row r="64" spans="1:145" s="34" customFormat="1" ht="28.5" customHeight="1">
      <c r="A64" s="27" t="s">
        <v>33</v>
      </c>
      <c r="B64" s="27" t="s">
        <v>109</v>
      </c>
      <c r="C64" s="27" t="s">
        <v>110</v>
      </c>
      <c r="D64" s="35" t="s">
        <v>32</v>
      </c>
      <c r="E64" s="35"/>
      <c r="F64" s="35"/>
      <c r="G64" s="29">
        <f t="shared" si="0"/>
        <v>0</v>
      </c>
      <c r="H64" s="29"/>
      <c r="I64" s="35"/>
      <c r="J64" s="29">
        <f t="shared" si="1"/>
        <v>0</v>
      </c>
      <c r="K64" s="36">
        <v>51630750</v>
      </c>
      <c r="L64" s="4">
        <f>ROUND(K64/1000,1)+3400-0.1</f>
        <v>55030.700000000004</v>
      </c>
      <c r="M64" s="36">
        <f>53521372.49-3400000</f>
        <v>50121372.49</v>
      </c>
      <c r="N64" s="3">
        <f>ROUND(M64/1000,1)+3400</f>
        <v>53521.4</v>
      </c>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row>
    <row r="65" spans="1:145" s="45" customFormat="1" ht="23.25" customHeight="1">
      <c r="A65" s="38"/>
      <c r="B65" s="38"/>
      <c r="C65" s="38"/>
      <c r="D65" s="2" t="s">
        <v>434</v>
      </c>
      <c r="E65" s="2"/>
      <c r="F65" s="2"/>
      <c r="G65" s="29">
        <f t="shared" si="0"/>
        <v>0</v>
      </c>
      <c r="H65" s="63"/>
      <c r="I65" s="2"/>
      <c r="J65" s="29">
        <f t="shared" si="1"/>
        <v>0</v>
      </c>
      <c r="K65" s="64">
        <v>9219000</v>
      </c>
      <c r="L65" s="42">
        <f>ROUND(K65/1000,1)+3400</f>
        <v>12619</v>
      </c>
      <c r="M65" s="64">
        <v>7871374.34</v>
      </c>
      <c r="N65" s="43">
        <f>ROUND(M65/1000,1)+3400</f>
        <v>11271.4</v>
      </c>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row>
    <row r="66" spans="1:145" s="34" customFormat="1" ht="27" customHeight="1">
      <c r="A66" s="27" t="s">
        <v>35</v>
      </c>
      <c r="B66" s="27" t="s">
        <v>111</v>
      </c>
      <c r="C66" s="27" t="s">
        <v>112</v>
      </c>
      <c r="D66" s="35" t="s">
        <v>34</v>
      </c>
      <c r="E66" s="35"/>
      <c r="F66" s="35"/>
      <c r="G66" s="29">
        <f t="shared" si="0"/>
        <v>0</v>
      </c>
      <c r="H66" s="29"/>
      <c r="I66" s="35"/>
      <c r="J66" s="29">
        <f t="shared" si="1"/>
        <v>0</v>
      </c>
      <c r="K66" s="36">
        <v>3500000</v>
      </c>
      <c r="L66" s="4">
        <f t="shared" si="2"/>
        <v>3500</v>
      </c>
      <c r="M66" s="36">
        <v>3356035.15</v>
      </c>
      <c r="N66" s="4">
        <f t="shared" si="3"/>
        <v>3356</v>
      </c>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row>
    <row r="67" spans="1:145" s="34" customFormat="1" ht="21.75" customHeight="1">
      <c r="A67" s="27" t="s">
        <v>37</v>
      </c>
      <c r="B67" s="27" t="s">
        <v>113</v>
      </c>
      <c r="C67" s="27" t="s">
        <v>114</v>
      </c>
      <c r="D67" s="35" t="s">
        <v>36</v>
      </c>
      <c r="E67" s="35"/>
      <c r="F67" s="35"/>
      <c r="G67" s="29">
        <f t="shared" si="0"/>
        <v>0</v>
      </c>
      <c r="H67" s="29"/>
      <c r="I67" s="35"/>
      <c r="J67" s="29">
        <f t="shared" si="1"/>
        <v>0</v>
      </c>
      <c r="K67" s="36">
        <v>1216000</v>
      </c>
      <c r="L67" s="4">
        <f t="shared" si="2"/>
        <v>1216</v>
      </c>
      <c r="M67" s="36">
        <v>1208024</v>
      </c>
      <c r="N67" s="3">
        <f t="shared" si="3"/>
        <v>1208</v>
      </c>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row>
    <row r="68" spans="1:145" s="34" customFormat="1" ht="24" customHeight="1">
      <c r="A68" s="27" t="s">
        <v>39</v>
      </c>
      <c r="B68" s="27" t="s">
        <v>115</v>
      </c>
      <c r="C68" s="27" t="s">
        <v>116</v>
      </c>
      <c r="D68" s="35" t="s">
        <v>38</v>
      </c>
      <c r="E68" s="35"/>
      <c r="F68" s="35"/>
      <c r="G68" s="29">
        <f t="shared" si="0"/>
        <v>0</v>
      </c>
      <c r="H68" s="29"/>
      <c r="I68" s="35"/>
      <c r="J68" s="29">
        <f t="shared" si="1"/>
        <v>0</v>
      </c>
      <c r="K68" s="36">
        <v>1862108</v>
      </c>
      <c r="L68" s="4">
        <f t="shared" si="2"/>
        <v>1862.1</v>
      </c>
      <c r="M68" s="36">
        <v>1853114.8</v>
      </c>
      <c r="N68" s="3">
        <f t="shared" si="3"/>
        <v>1853.1</v>
      </c>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row>
    <row r="69" spans="1:145" s="45" customFormat="1" ht="27" customHeight="1">
      <c r="A69" s="27" t="s">
        <v>147</v>
      </c>
      <c r="B69" s="27" t="s">
        <v>138</v>
      </c>
      <c r="C69" s="27" t="s">
        <v>139</v>
      </c>
      <c r="D69" s="35" t="s">
        <v>64</v>
      </c>
      <c r="E69" s="35"/>
      <c r="F69" s="35"/>
      <c r="G69" s="29">
        <f t="shared" si="0"/>
        <v>0</v>
      </c>
      <c r="H69" s="29"/>
      <c r="I69" s="35"/>
      <c r="J69" s="29">
        <f t="shared" si="1"/>
        <v>0</v>
      </c>
      <c r="K69" s="36">
        <v>2642000</v>
      </c>
      <c r="L69" s="4">
        <f t="shared" si="2"/>
        <v>2642</v>
      </c>
      <c r="M69" s="36">
        <v>2613879.16</v>
      </c>
      <c r="N69" s="3">
        <f t="shared" si="3"/>
        <v>2613.9</v>
      </c>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row>
    <row r="70" spans="1:145" s="45" customFormat="1" ht="20.25">
      <c r="A70" s="38"/>
      <c r="B70" s="38"/>
      <c r="C70" s="38"/>
      <c r="D70" s="2" t="s">
        <v>434</v>
      </c>
      <c r="E70" s="2"/>
      <c r="F70" s="2"/>
      <c r="G70" s="29">
        <f t="shared" si="0"/>
        <v>0</v>
      </c>
      <c r="H70" s="63"/>
      <c r="I70" s="2"/>
      <c r="J70" s="29">
        <f t="shared" si="1"/>
        <v>0</v>
      </c>
      <c r="K70" s="64">
        <v>1400000</v>
      </c>
      <c r="L70" s="42">
        <f t="shared" si="2"/>
        <v>1400</v>
      </c>
      <c r="M70" s="64">
        <v>1377374.38</v>
      </c>
      <c r="N70" s="43">
        <f t="shared" si="3"/>
        <v>1377.4</v>
      </c>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row>
    <row r="71" spans="1:145" s="34" customFormat="1" ht="24" customHeight="1">
      <c r="A71" s="50">
        <v>1418800</v>
      </c>
      <c r="B71" s="50">
        <v>8800</v>
      </c>
      <c r="C71" s="27" t="s">
        <v>94</v>
      </c>
      <c r="D71" s="51" t="s">
        <v>442</v>
      </c>
      <c r="E71" s="51"/>
      <c r="F71" s="51"/>
      <c r="G71" s="29">
        <f t="shared" si="0"/>
        <v>0</v>
      </c>
      <c r="H71" s="29"/>
      <c r="I71" s="51"/>
      <c r="J71" s="29">
        <f t="shared" si="1"/>
        <v>0</v>
      </c>
      <c r="K71" s="36">
        <f>K72</f>
        <v>1500000</v>
      </c>
      <c r="L71" s="4">
        <f>L72</f>
        <v>1500</v>
      </c>
      <c r="M71" s="36">
        <f>M72</f>
        <v>1500000.0000000002</v>
      </c>
      <c r="N71" s="4">
        <f>N72</f>
        <v>1500</v>
      </c>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row>
    <row r="72" spans="1:145" s="34" customFormat="1" ht="40.5">
      <c r="A72" s="52">
        <v>1418800</v>
      </c>
      <c r="B72" s="52">
        <v>8800</v>
      </c>
      <c r="C72" s="46" t="s">
        <v>94</v>
      </c>
      <c r="D72" s="65" t="s">
        <v>380</v>
      </c>
      <c r="E72" s="65"/>
      <c r="F72" s="65"/>
      <c r="G72" s="29">
        <f t="shared" si="0"/>
        <v>0</v>
      </c>
      <c r="H72" s="40"/>
      <c r="I72" s="65"/>
      <c r="J72" s="29">
        <f t="shared" si="1"/>
        <v>0</v>
      </c>
      <c r="K72" s="41">
        <v>1500000</v>
      </c>
      <c r="L72" s="42">
        <f t="shared" si="2"/>
        <v>1500</v>
      </c>
      <c r="M72" s="41">
        <f>2896966.22-1396966.22</f>
        <v>1500000.0000000002</v>
      </c>
      <c r="N72" s="43">
        <f t="shared" si="3"/>
        <v>1500</v>
      </c>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row>
    <row r="73" spans="1:145" s="34" customFormat="1" ht="28.5" customHeight="1">
      <c r="A73" s="26" t="s">
        <v>40</v>
      </c>
      <c r="B73" s="27"/>
      <c r="C73" s="27"/>
      <c r="D73" s="54" t="s">
        <v>84</v>
      </c>
      <c r="E73" s="54"/>
      <c r="F73" s="54"/>
      <c r="G73" s="29">
        <f t="shared" si="0"/>
        <v>0</v>
      </c>
      <c r="H73" s="30"/>
      <c r="I73" s="54"/>
      <c r="J73" s="29">
        <f t="shared" si="1"/>
        <v>0</v>
      </c>
      <c r="K73" s="31">
        <f>K75+K76+K78+K80+K84</f>
        <v>2646785</v>
      </c>
      <c r="L73" s="32">
        <f>L75+L76+L78+L80+L84</f>
        <v>2646.8</v>
      </c>
      <c r="M73" s="31">
        <f>M75+M76+M78+M80+M84</f>
        <v>2431074.7800000003</v>
      </c>
      <c r="N73" s="32">
        <f>N75+N76+N78+N80+N84</f>
        <v>2431.1000000000004</v>
      </c>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row>
    <row r="74" spans="1:145" s="62" customFormat="1" ht="20.25">
      <c r="A74" s="55"/>
      <c r="B74" s="55"/>
      <c r="C74" s="55"/>
      <c r="D74" s="56" t="s">
        <v>434</v>
      </c>
      <c r="E74" s="56"/>
      <c r="F74" s="56"/>
      <c r="G74" s="29">
        <f t="shared" si="0"/>
        <v>0</v>
      </c>
      <c r="H74" s="57"/>
      <c r="I74" s="56"/>
      <c r="J74" s="29">
        <f t="shared" si="1"/>
        <v>0</v>
      </c>
      <c r="K74" s="58">
        <f>K81</f>
        <v>600000</v>
      </c>
      <c r="L74" s="59">
        <f>L81</f>
        <v>600</v>
      </c>
      <c r="M74" s="58">
        <f>M81</f>
        <v>590290</v>
      </c>
      <c r="N74" s="60">
        <f>N81</f>
        <v>590.3</v>
      </c>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row>
    <row r="75" spans="1:145" s="34" customFormat="1" ht="26.25" customHeight="1">
      <c r="A75" s="27" t="s">
        <v>41</v>
      </c>
      <c r="B75" s="27" t="s">
        <v>94</v>
      </c>
      <c r="C75" s="27" t="s">
        <v>95</v>
      </c>
      <c r="D75" s="35" t="s">
        <v>237</v>
      </c>
      <c r="E75" s="35"/>
      <c r="F75" s="35"/>
      <c r="G75" s="29">
        <f t="shared" si="0"/>
        <v>0</v>
      </c>
      <c r="H75" s="29"/>
      <c r="I75" s="35"/>
      <c r="J75" s="29">
        <f t="shared" si="1"/>
        <v>0</v>
      </c>
      <c r="K75" s="36">
        <v>654770</v>
      </c>
      <c r="L75" s="4">
        <f t="shared" si="2"/>
        <v>654.8</v>
      </c>
      <c r="M75" s="36">
        <v>563279.09</v>
      </c>
      <c r="N75" s="4">
        <f t="shared" si="3"/>
        <v>563.3</v>
      </c>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row>
    <row r="76" spans="1:145" s="67" customFormat="1" ht="132" customHeight="1">
      <c r="A76" s="50">
        <v>1513030</v>
      </c>
      <c r="B76" s="50">
        <v>3030</v>
      </c>
      <c r="C76" s="50">
        <v>1030</v>
      </c>
      <c r="D76" s="35" t="s">
        <v>463</v>
      </c>
      <c r="E76" s="35"/>
      <c r="F76" s="35"/>
      <c r="G76" s="29">
        <f t="shared" si="0"/>
        <v>0</v>
      </c>
      <c r="H76" s="29"/>
      <c r="I76" s="35"/>
      <c r="J76" s="29">
        <f t="shared" si="1"/>
        <v>0</v>
      </c>
      <c r="K76" s="66">
        <f>K77</f>
        <v>204612</v>
      </c>
      <c r="L76" s="3">
        <f>L77</f>
        <v>204.6</v>
      </c>
      <c r="M76" s="66">
        <f>M77</f>
        <v>121951.69</v>
      </c>
      <c r="N76" s="3">
        <f>N77</f>
        <v>122</v>
      </c>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row>
    <row r="77" spans="1:14" s="33" customFormat="1" ht="172.5" customHeight="1">
      <c r="A77" s="52">
        <v>1513031</v>
      </c>
      <c r="B77" s="52">
        <v>3031</v>
      </c>
      <c r="C77" s="52">
        <v>1030</v>
      </c>
      <c r="D77" s="39" t="s">
        <v>222</v>
      </c>
      <c r="E77" s="39"/>
      <c r="F77" s="39"/>
      <c r="G77" s="29">
        <f t="shared" si="0"/>
        <v>0</v>
      </c>
      <c r="H77" s="40"/>
      <c r="I77" s="39"/>
      <c r="J77" s="29">
        <f t="shared" si="1"/>
        <v>0</v>
      </c>
      <c r="K77" s="41">
        <v>204612</v>
      </c>
      <c r="L77" s="42">
        <f t="shared" si="2"/>
        <v>204.6</v>
      </c>
      <c r="M77" s="41">
        <v>121951.69</v>
      </c>
      <c r="N77" s="42">
        <f t="shared" si="3"/>
        <v>122</v>
      </c>
    </row>
    <row r="78" spans="1:145" s="34" customFormat="1" ht="47.25" customHeight="1">
      <c r="A78" s="50">
        <v>1513100</v>
      </c>
      <c r="B78" s="50">
        <v>3100</v>
      </c>
      <c r="C78" s="50"/>
      <c r="D78" s="35" t="s">
        <v>443</v>
      </c>
      <c r="E78" s="35"/>
      <c r="F78" s="35"/>
      <c r="G78" s="29">
        <f t="shared" si="0"/>
        <v>0</v>
      </c>
      <c r="H78" s="29"/>
      <c r="I78" s="35"/>
      <c r="J78" s="29">
        <f t="shared" si="1"/>
        <v>0</v>
      </c>
      <c r="K78" s="66">
        <f>K79</f>
        <v>17903</v>
      </c>
      <c r="L78" s="3">
        <f>L79</f>
        <v>17.9</v>
      </c>
      <c r="M78" s="66">
        <f>M79</f>
        <v>15244</v>
      </c>
      <c r="N78" s="3">
        <f>N79</f>
        <v>15.2</v>
      </c>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row>
    <row r="79" spans="1:145" s="45" customFormat="1" ht="48" customHeight="1">
      <c r="A79" s="52">
        <v>1513104</v>
      </c>
      <c r="B79" s="52">
        <v>3104</v>
      </c>
      <c r="C79" s="52">
        <v>1020</v>
      </c>
      <c r="D79" s="39" t="s">
        <v>42</v>
      </c>
      <c r="E79" s="39"/>
      <c r="F79" s="39"/>
      <c r="G79" s="29">
        <f t="shared" si="0"/>
        <v>0</v>
      </c>
      <c r="H79" s="40"/>
      <c r="I79" s="39"/>
      <c r="J79" s="29">
        <f t="shared" si="1"/>
        <v>0</v>
      </c>
      <c r="K79" s="41">
        <v>17903</v>
      </c>
      <c r="L79" s="42">
        <f t="shared" si="2"/>
        <v>17.9</v>
      </c>
      <c r="M79" s="41">
        <v>15244</v>
      </c>
      <c r="N79" s="42">
        <f t="shared" si="3"/>
        <v>15.2</v>
      </c>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row>
    <row r="80" spans="1:145" s="34" customFormat="1" ht="24.75" customHeight="1">
      <c r="A80" s="50">
        <v>1513300</v>
      </c>
      <c r="B80" s="50">
        <v>3300</v>
      </c>
      <c r="C80" s="50">
        <v>1090</v>
      </c>
      <c r="D80" s="35" t="s">
        <v>444</v>
      </c>
      <c r="E80" s="35"/>
      <c r="F80" s="35"/>
      <c r="G80" s="29">
        <f aca="true" t="shared" si="4" ref="G80:G144">ROUND(F80/1000,1)</f>
        <v>0</v>
      </c>
      <c r="H80" s="29"/>
      <c r="I80" s="35"/>
      <c r="J80" s="29">
        <f aca="true" t="shared" si="5" ref="J80:J144">ROUND(I80/1000,1)</f>
        <v>0</v>
      </c>
      <c r="K80" s="36">
        <f>K82+K83</f>
        <v>1469500</v>
      </c>
      <c r="L80" s="4">
        <f>L82+L83</f>
        <v>1469.5</v>
      </c>
      <c r="M80" s="36">
        <f>M82+M83</f>
        <v>1430611</v>
      </c>
      <c r="N80" s="4">
        <f>N82+N83</f>
        <v>1430.6000000000001</v>
      </c>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row>
    <row r="81" spans="1:145" s="45" customFormat="1" ht="20.25">
      <c r="A81" s="38"/>
      <c r="B81" s="38"/>
      <c r="C81" s="38"/>
      <c r="D81" s="2" t="s">
        <v>434</v>
      </c>
      <c r="E81" s="2"/>
      <c r="F81" s="2"/>
      <c r="G81" s="29">
        <f t="shared" si="4"/>
        <v>0</v>
      </c>
      <c r="H81" s="63"/>
      <c r="I81" s="2"/>
      <c r="J81" s="29">
        <f t="shared" si="5"/>
        <v>0</v>
      </c>
      <c r="K81" s="64">
        <v>600000</v>
      </c>
      <c r="L81" s="42">
        <f aca="true" t="shared" si="6" ref="L81:L143">ROUND(K81/1000,1)</f>
        <v>600</v>
      </c>
      <c r="M81" s="64">
        <v>590290</v>
      </c>
      <c r="N81" s="43">
        <f aca="true" t="shared" si="7" ref="N81:N143">ROUND(M81/1000,1)</f>
        <v>590.3</v>
      </c>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row>
    <row r="82" spans="1:145" s="34" customFormat="1" ht="25.5" customHeight="1">
      <c r="A82" s="52">
        <v>1513300</v>
      </c>
      <c r="B82" s="52">
        <v>3300</v>
      </c>
      <c r="C82" s="46" t="s">
        <v>103</v>
      </c>
      <c r="D82" s="39" t="s">
        <v>81</v>
      </c>
      <c r="E82" s="39"/>
      <c r="F82" s="39"/>
      <c r="G82" s="29">
        <f t="shared" si="4"/>
        <v>0</v>
      </c>
      <c r="H82" s="40"/>
      <c r="I82" s="39"/>
      <c r="J82" s="29">
        <f t="shared" si="5"/>
        <v>0</v>
      </c>
      <c r="K82" s="41">
        <v>251500</v>
      </c>
      <c r="L82" s="42">
        <f t="shared" si="6"/>
        <v>251.5</v>
      </c>
      <c r="M82" s="41">
        <v>250453</v>
      </c>
      <c r="N82" s="43">
        <f>ROUND(M82/1000,1)-0.1</f>
        <v>250.4</v>
      </c>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row>
    <row r="83" spans="1:145" s="34" customFormat="1" ht="39" customHeight="1">
      <c r="A83" s="52">
        <v>1513300</v>
      </c>
      <c r="B83" s="52">
        <v>3300</v>
      </c>
      <c r="C83" s="46" t="s">
        <v>103</v>
      </c>
      <c r="D83" s="2" t="s">
        <v>429</v>
      </c>
      <c r="E83" s="39"/>
      <c r="F83" s="39"/>
      <c r="G83" s="29">
        <f t="shared" si="4"/>
        <v>0</v>
      </c>
      <c r="H83" s="40"/>
      <c r="I83" s="39"/>
      <c r="J83" s="29">
        <f t="shared" si="5"/>
        <v>0</v>
      </c>
      <c r="K83" s="41">
        <v>1218000</v>
      </c>
      <c r="L83" s="42">
        <f t="shared" si="6"/>
        <v>1218</v>
      </c>
      <c r="M83" s="41">
        <v>1180158</v>
      </c>
      <c r="N83" s="43">
        <f t="shared" si="7"/>
        <v>1180.2</v>
      </c>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row>
    <row r="84" spans="1:145" s="45" customFormat="1" ht="20.25">
      <c r="A84" s="27" t="s">
        <v>146</v>
      </c>
      <c r="B84" s="27" t="s">
        <v>138</v>
      </c>
      <c r="C84" s="27" t="s">
        <v>139</v>
      </c>
      <c r="D84" s="35" t="s">
        <v>64</v>
      </c>
      <c r="E84" s="35"/>
      <c r="F84" s="35"/>
      <c r="G84" s="29">
        <f t="shared" si="4"/>
        <v>0</v>
      </c>
      <c r="H84" s="29"/>
      <c r="I84" s="35"/>
      <c r="J84" s="29">
        <f t="shared" si="5"/>
        <v>0</v>
      </c>
      <c r="K84" s="36">
        <v>300000</v>
      </c>
      <c r="L84" s="4">
        <f t="shared" si="6"/>
        <v>300</v>
      </c>
      <c r="M84" s="36">
        <v>299989</v>
      </c>
      <c r="N84" s="3">
        <f t="shared" si="7"/>
        <v>300</v>
      </c>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row>
    <row r="85" spans="1:145" s="34" customFormat="1" ht="29.25" customHeight="1">
      <c r="A85" s="53" t="s">
        <v>43</v>
      </c>
      <c r="B85" s="48"/>
      <c r="C85" s="48"/>
      <c r="D85" s="54" t="s">
        <v>44</v>
      </c>
      <c r="E85" s="54"/>
      <c r="F85" s="54"/>
      <c r="G85" s="29">
        <f t="shared" si="4"/>
        <v>0</v>
      </c>
      <c r="H85" s="30"/>
      <c r="I85" s="54"/>
      <c r="J85" s="29">
        <f t="shared" si="5"/>
        <v>0</v>
      </c>
      <c r="K85" s="31">
        <f>K86</f>
        <v>376000</v>
      </c>
      <c r="L85" s="32">
        <f>L86</f>
        <v>376</v>
      </c>
      <c r="M85" s="31">
        <f>M86</f>
        <v>375919.99</v>
      </c>
      <c r="N85" s="32">
        <f>N86</f>
        <v>375.9</v>
      </c>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row>
    <row r="86" spans="1:145" s="34" customFormat="1" ht="27" customHeight="1">
      <c r="A86" s="27" t="s">
        <v>45</v>
      </c>
      <c r="B86" s="27" t="s">
        <v>94</v>
      </c>
      <c r="C86" s="27" t="s">
        <v>95</v>
      </c>
      <c r="D86" s="35" t="s">
        <v>237</v>
      </c>
      <c r="E86" s="35"/>
      <c r="F86" s="35"/>
      <c r="G86" s="29">
        <f t="shared" si="4"/>
        <v>0</v>
      </c>
      <c r="H86" s="29"/>
      <c r="I86" s="35"/>
      <c r="J86" s="29">
        <f t="shared" si="5"/>
        <v>0</v>
      </c>
      <c r="K86" s="36">
        <v>376000</v>
      </c>
      <c r="L86" s="4">
        <f t="shared" si="6"/>
        <v>376</v>
      </c>
      <c r="M86" s="36">
        <v>375919.99</v>
      </c>
      <c r="N86" s="3">
        <f t="shared" si="7"/>
        <v>375.9</v>
      </c>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row>
    <row r="87" spans="1:145" s="34" customFormat="1" ht="26.25" customHeight="1">
      <c r="A87" s="27" t="s">
        <v>47</v>
      </c>
      <c r="B87" s="27"/>
      <c r="C87" s="27"/>
      <c r="D87" s="54" t="s">
        <v>46</v>
      </c>
      <c r="E87" s="54"/>
      <c r="F87" s="54"/>
      <c r="G87" s="29">
        <f t="shared" si="4"/>
        <v>0</v>
      </c>
      <c r="H87" s="30"/>
      <c r="I87" s="54"/>
      <c r="J87" s="29">
        <f t="shared" si="5"/>
        <v>0</v>
      </c>
      <c r="K87" s="31">
        <f>K89+K90+K92+K94+K96</f>
        <v>5771137</v>
      </c>
      <c r="L87" s="32">
        <f>L89+L90+L92+L94+L96</f>
        <v>5771.1</v>
      </c>
      <c r="M87" s="31">
        <f>M89+M90+M92+M94+M96</f>
        <v>5476927.33</v>
      </c>
      <c r="N87" s="32">
        <f>N89+N90+N92+N94+N96</f>
        <v>5476.9</v>
      </c>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row>
    <row r="88" spans="1:145" s="62" customFormat="1" ht="20.25">
      <c r="A88" s="55"/>
      <c r="B88" s="55"/>
      <c r="C88" s="55"/>
      <c r="D88" s="56" t="s">
        <v>434</v>
      </c>
      <c r="E88" s="56"/>
      <c r="F88" s="56"/>
      <c r="G88" s="29">
        <f t="shared" si="4"/>
        <v>0</v>
      </c>
      <c r="H88" s="57"/>
      <c r="I88" s="56"/>
      <c r="J88" s="29">
        <f t="shared" si="5"/>
        <v>0</v>
      </c>
      <c r="K88" s="58">
        <f>K93+K91</f>
        <v>375000</v>
      </c>
      <c r="L88" s="59">
        <f>L93+L91</f>
        <v>375</v>
      </c>
      <c r="M88" s="58">
        <f>M93+M91</f>
        <v>375000</v>
      </c>
      <c r="N88" s="60">
        <f>N93+N91</f>
        <v>375</v>
      </c>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row>
    <row r="89" spans="1:145" s="34" customFormat="1" ht="27.75" customHeight="1">
      <c r="A89" s="27" t="s">
        <v>48</v>
      </c>
      <c r="B89" s="27" t="s">
        <v>94</v>
      </c>
      <c r="C89" s="27" t="s">
        <v>95</v>
      </c>
      <c r="D89" s="35" t="s">
        <v>237</v>
      </c>
      <c r="E89" s="35"/>
      <c r="F89" s="35"/>
      <c r="G89" s="29">
        <f t="shared" si="4"/>
        <v>0</v>
      </c>
      <c r="H89" s="29"/>
      <c r="I89" s="35"/>
      <c r="J89" s="29">
        <f t="shared" si="5"/>
        <v>0</v>
      </c>
      <c r="K89" s="36">
        <v>254500</v>
      </c>
      <c r="L89" s="4">
        <f t="shared" si="6"/>
        <v>254.5</v>
      </c>
      <c r="M89" s="36">
        <v>250513.14</v>
      </c>
      <c r="N89" s="4">
        <f t="shared" si="7"/>
        <v>250.5</v>
      </c>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row>
    <row r="90" spans="1:145" s="34" customFormat="1" ht="28.5" customHeight="1">
      <c r="A90" s="27" t="s">
        <v>50</v>
      </c>
      <c r="B90" s="27" t="s">
        <v>124</v>
      </c>
      <c r="C90" s="27" t="s">
        <v>125</v>
      </c>
      <c r="D90" s="35" t="s">
        <v>49</v>
      </c>
      <c r="E90" s="35"/>
      <c r="F90" s="35"/>
      <c r="G90" s="29">
        <f t="shared" si="4"/>
        <v>0</v>
      </c>
      <c r="H90" s="29"/>
      <c r="I90" s="35"/>
      <c r="J90" s="29">
        <f t="shared" si="5"/>
        <v>0</v>
      </c>
      <c r="K90" s="36">
        <v>2672010</v>
      </c>
      <c r="L90" s="4">
        <f t="shared" si="6"/>
        <v>2672</v>
      </c>
      <c r="M90" s="36">
        <v>2574631.89</v>
      </c>
      <c r="N90" s="3">
        <f t="shared" si="7"/>
        <v>2574.6</v>
      </c>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row>
    <row r="91" spans="1:145" s="45" customFormat="1" ht="20.25">
      <c r="A91" s="38"/>
      <c r="B91" s="38"/>
      <c r="C91" s="38"/>
      <c r="D91" s="2" t="s">
        <v>434</v>
      </c>
      <c r="E91" s="2"/>
      <c r="F91" s="2"/>
      <c r="G91" s="29">
        <f t="shared" si="4"/>
        <v>0</v>
      </c>
      <c r="H91" s="63"/>
      <c r="I91" s="2"/>
      <c r="J91" s="29">
        <f t="shared" si="5"/>
        <v>0</v>
      </c>
      <c r="K91" s="64">
        <v>185000</v>
      </c>
      <c r="L91" s="42">
        <f t="shared" si="6"/>
        <v>185</v>
      </c>
      <c r="M91" s="64">
        <v>185000</v>
      </c>
      <c r="N91" s="43">
        <f t="shared" si="7"/>
        <v>185</v>
      </c>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row>
    <row r="92" spans="1:145" s="34" customFormat="1" ht="24.75" customHeight="1">
      <c r="A92" s="27" t="s">
        <v>52</v>
      </c>
      <c r="B92" s="27" t="s">
        <v>126</v>
      </c>
      <c r="C92" s="27" t="s">
        <v>104</v>
      </c>
      <c r="D92" s="35" t="s">
        <v>51</v>
      </c>
      <c r="E92" s="35"/>
      <c r="F92" s="35"/>
      <c r="G92" s="29">
        <f t="shared" si="4"/>
        <v>0</v>
      </c>
      <c r="H92" s="29"/>
      <c r="I92" s="35"/>
      <c r="J92" s="29">
        <f t="shared" si="5"/>
        <v>0</v>
      </c>
      <c r="K92" s="36">
        <v>733127</v>
      </c>
      <c r="L92" s="4">
        <f t="shared" si="6"/>
        <v>733.1</v>
      </c>
      <c r="M92" s="36">
        <v>566441.88</v>
      </c>
      <c r="N92" s="4">
        <f>ROUND(M92/1000,1)+0.1</f>
        <v>566.5</v>
      </c>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row>
    <row r="93" spans="1:145" s="45" customFormat="1" ht="20.25">
      <c r="A93" s="38"/>
      <c r="B93" s="38"/>
      <c r="C93" s="38"/>
      <c r="D93" s="2" t="s">
        <v>434</v>
      </c>
      <c r="E93" s="2"/>
      <c r="F93" s="2"/>
      <c r="G93" s="29">
        <f t="shared" si="4"/>
        <v>0</v>
      </c>
      <c r="H93" s="63"/>
      <c r="I93" s="2"/>
      <c r="J93" s="29">
        <f t="shared" si="5"/>
        <v>0</v>
      </c>
      <c r="K93" s="64">
        <v>190000</v>
      </c>
      <c r="L93" s="42">
        <f t="shared" si="6"/>
        <v>190</v>
      </c>
      <c r="M93" s="64">
        <v>190000</v>
      </c>
      <c r="N93" s="43">
        <f t="shared" si="7"/>
        <v>190</v>
      </c>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row>
    <row r="94" spans="1:145" s="34" customFormat="1" ht="21" customHeight="1">
      <c r="A94" s="27" t="s">
        <v>53</v>
      </c>
      <c r="B94" s="27" t="s">
        <v>127</v>
      </c>
      <c r="C94" s="27" t="s">
        <v>128</v>
      </c>
      <c r="D94" s="35" t="s">
        <v>438</v>
      </c>
      <c r="E94" s="35"/>
      <c r="F94" s="35"/>
      <c r="G94" s="29">
        <f t="shared" si="4"/>
        <v>0</v>
      </c>
      <c r="H94" s="29"/>
      <c r="I94" s="35"/>
      <c r="J94" s="29">
        <f t="shared" si="5"/>
        <v>0</v>
      </c>
      <c r="K94" s="36">
        <f>K95</f>
        <v>309500</v>
      </c>
      <c r="L94" s="4">
        <f>L95</f>
        <v>309.5</v>
      </c>
      <c r="M94" s="36">
        <f>M95</f>
        <v>305233.63</v>
      </c>
      <c r="N94" s="4">
        <f>N95</f>
        <v>305.2</v>
      </c>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row>
    <row r="95" spans="1:145" s="34" customFormat="1" ht="24.75" customHeight="1">
      <c r="A95" s="38" t="s">
        <v>53</v>
      </c>
      <c r="B95" s="38" t="s">
        <v>127</v>
      </c>
      <c r="C95" s="46" t="s">
        <v>128</v>
      </c>
      <c r="D95" s="39" t="s">
        <v>54</v>
      </c>
      <c r="E95" s="39"/>
      <c r="F95" s="39"/>
      <c r="G95" s="29">
        <f t="shared" si="4"/>
        <v>0</v>
      </c>
      <c r="H95" s="40"/>
      <c r="I95" s="39"/>
      <c r="J95" s="29">
        <f t="shared" si="5"/>
        <v>0</v>
      </c>
      <c r="K95" s="41">
        <v>309500</v>
      </c>
      <c r="L95" s="42">
        <f t="shared" si="6"/>
        <v>309.5</v>
      </c>
      <c r="M95" s="41">
        <v>305233.63</v>
      </c>
      <c r="N95" s="43">
        <f t="shared" si="7"/>
        <v>305.2</v>
      </c>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row>
    <row r="96" spans="1:145" s="34" customFormat="1" ht="27" customHeight="1">
      <c r="A96" s="27" t="s">
        <v>145</v>
      </c>
      <c r="B96" s="27" t="s">
        <v>138</v>
      </c>
      <c r="C96" s="27" t="s">
        <v>139</v>
      </c>
      <c r="D96" s="35" t="s">
        <v>64</v>
      </c>
      <c r="E96" s="35"/>
      <c r="F96" s="35"/>
      <c r="G96" s="29">
        <f t="shared" si="4"/>
        <v>0</v>
      </c>
      <c r="H96" s="29"/>
      <c r="I96" s="35"/>
      <c r="J96" s="29">
        <f t="shared" si="5"/>
        <v>0</v>
      </c>
      <c r="K96" s="36">
        <v>1802000</v>
      </c>
      <c r="L96" s="4">
        <f t="shared" si="6"/>
        <v>1802</v>
      </c>
      <c r="M96" s="36">
        <v>1780106.79</v>
      </c>
      <c r="N96" s="4">
        <f t="shared" si="7"/>
        <v>1780.1</v>
      </c>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row>
    <row r="97" spans="1:145" s="34" customFormat="1" ht="33" customHeight="1">
      <c r="A97" s="26" t="s">
        <v>56</v>
      </c>
      <c r="B97" s="27"/>
      <c r="C97" s="27"/>
      <c r="D97" s="54" t="s">
        <v>55</v>
      </c>
      <c r="E97" s="54"/>
      <c r="F97" s="54"/>
      <c r="G97" s="29">
        <f t="shared" si="4"/>
        <v>0</v>
      </c>
      <c r="H97" s="30"/>
      <c r="I97" s="54"/>
      <c r="J97" s="29">
        <f t="shared" si="5"/>
        <v>0</v>
      </c>
      <c r="K97" s="31">
        <f>K99+K100+K105+K128+K137+K107+K108+K123+K136+K127</f>
        <v>160278988.62</v>
      </c>
      <c r="L97" s="31">
        <f>L99+L100+L105+L128+L137+L107+L108+L123+L136+L127</f>
        <v>163404</v>
      </c>
      <c r="M97" s="31">
        <f>M99+M100+M105+M128+M137+M107+M108+M123+M136+M127</f>
        <v>143196450.65999997</v>
      </c>
      <c r="N97" s="32">
        <f>N99+N100+N105+N128+N137+N107+N108+N123+N136+N127</f>
        <v>146141.20000000004</v>
      </c>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row>
    <row r="98" spans="1:145" s="62" customFormat="1" ht="20.25">
      <c r="A98" s="55"/>
      <c r="B98" s="55"/>
      <c r="C98" s="55"/>
      <c r="D98" s="56" t="s">
        <v>434</v>
      </c>
      <c r="E98" s="56"/>
      <c r="F98" s="56"/>
      <c r="G98" s="29">
        <f t="shared" si="4"/>
        <v>0</v>
      </c>
      <c r="H98" s="57"/>
      <c r="I98" s="56"/>
      <c r="J98" s="29">
        <f t="shared" si="5"/>
        <v>0</v>
      </c>
      <c r="K98" s="58">
        <f>K102+K104+K109</f>
        <v>2103565</v>
      </c>
      <c r="L98" s="59">
        <f>L102+L104+L109+L106</f>
        <v>5228.6</v>
      </c>
      <c r="M98" s="58">
        <f>M102+M104+M109</f>
        <v>1319417.44</v>
      </c>
      <c r="N98" s="60">
        <f>N102+N104+N109+N106</f>
        <v>4264.1</v>
      </c>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row>
    <row r="99" spans="1:145" s="34" customFormat="1" ht="23.25" customHeight="1">
      <c r="A99" s="27" t="s">
        <v>57</v>
      </c>
      <c r="B99" s="27" t="s">
        <v>94</v>
      </c>
      <c r="C99" s="27" t="s">
        <v>95</v>
      </c>
      <c r="D99" s="35" t="s">
        <v>237</v>
      </c>
      <c r="E99" s="35"/>
      <c r="F99" s="35"/>
      <c r="G99" s="29">
        <f t="shared" si="4"/>
        <v>0</v>
      </c>
      <c r="H99" s="29"/>
      <c r="I99" s="35"/>
      <c r="J99" s="29">
        <f t="shared" si="5"/>
        <v>0</v>
      </c>
      <c r="K99" s="36">
        <v>225700</v>
      </c>
      <c r="L99" s="4">
        <f t="shared" si="6"/>
        <v>225.7</v>
      </c>
      <c r="M99" s="36">
        <v>216364.32</v>
      </c>
      <c r="N99" s="3">
        <f t="shared" si="7"/>
        <v>216.4</v>
      </c>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row>
    <row r="100" spans="1:145" s="34" customFormat="1" ht="23.25" customHeight="1">
      <c r="A100" s="27" t="s">
        <v>58</v>
      </c>
      <c r="B100" s="27" t="s">
        <v>118</v>
      </c>
      <c r="C100" s="27"/>
      <c r="D100" s="35" t="s">
        <v>445</v>
      </c>
      <c r="E100" s="35"/>
      <c r="F100" s="35"/>
      <c r="G100" s="29">
        <f t="shared" si="4"/>
        <v>0</v>
      </c>
      <c r="H100" s="29"/>
      <c r="I100" s="35"/>
      <c r="J100" s="29">
        <f t="shared" si="5"/>
        <v>0</v>
      </c>
      <c r="K100" s="36">
        <f>K101+K103</f>
        <v>72673792</v>
      </c>
      <c r="L100" s="4">
        <f>L101+L103</f>
        <v>72873.8</v>
      </c>
      <c r="M100" s="36">
        <f>M101+M103</f>
        <v>63789631.230000004</v>
      </c>
      <c r="N100" s="4">
        <f>N101+N103</f>
        <v>63978.3</v>
      </c>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row>
    <row r="101" spans="1:145" s="45" customFormat="1" ht="28.5" customHeight="1">
      <c r="A101" s="38" t="s">
        <v>60</v>
      </c>
      <c r="B101" s="38" t="s">
        <v>119</v>
      </c>
      <c r="C101" s="38" t="s">
        <v>117</v>
      </c>
      <c r="D101" s="39" t="s">
        <v>59</v>
      </c>
      <c r="E101" s="39"/>
      <c r="F101" s="39"/>
      <c r="G101" s="29">
        <f t="shared" si="4"/>
        <v>0</v>
      </c>
      <c r="H101" s="40"/>
      <c r="I101" s="39"/>
      <c r="J101" s="29">
        <f t="shared" si="5"/>
        <v>0</v>
      </c>
      <c r="K101" s="41">
        <v>50713527</v>
      </c>
      <c r="L101" s="42">
        <f>ROUND(K101/1000,1)+200</f>
        <v>50913.5</v>
      </c>
      <c r="M101" s="41">
        <f>46567005.13-188728.7</f>
        <v>46378276.43</v>
      </c>
      <c r="N101" s="43">
        <f>ROUND(M101/1000,1)+188.7</f>
        <v>46567</v>
      </c>
      <c r="O101" s="44"/>
      <c r="P101" s="68"/>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row>
    <row r="102" spans="1:145" s="45" customFormat="1" ht="20.25">
      <c r="A102" s="38"/>
      <c r="B102" s="38"/>
      <c r="C102" s="38"/>
      <c r="D102" s="2" t="s">
        <v>434</v>
      </c>
      <c r="E102" s="2"/>
      <c r="F102" s="2"/>
      <c r="G102" s="29">
        <f t="shared" si="4"/>
        <v>0</v>
      </c>
      <c r="H102" s="63"/>
      <c r="I102" s="2"/>
      <c r="J102" s="29">
        <f t="shared" si="5"/>
        <v>0</v>
      </c>
      <c r="K102" s="64">
        <v>600000</v>
      </c>
      <c r="L102" s="42">
        <f>ROUND(K102/1000,1)+200</f>
        <v>800</v>
      </c>
      <c r="M102" s="64">
        <v>442196.17</v>
      </c>
      <c r="N102" s="43">
        <f>ROUND(M102/1000,1)+188.7</f>
        <v>630.9</v>
      </c>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row>
    <row r="103" spans="1:145" s="45" customFormat="1" ht="45" customHeight="1">
      <c r="A103" s="38" t="s">
        <v>62</v>
      </c>
      <c r="B103" s="38" t="s">
        <v>120</v>
      </c>
      <c r="C103" s="38" t="s">
        <v>117</v>
      </c>
      <c r="D103" s="39" t="s">
        <v>61</v>
      </c>
      <c r="E103" s="39"/>
      <c r="F103" s="39"/>
      <c r="G103" s="29">
        <f t="shared" si="4"/>
        <v>0</v>
      </c>
      <c r="H103" s="40"/>
      <c r="I103" s="39"/>
      <c r="J103" s="29">
        <f t="shared" si="5"/>
        <v>0</v>
      </c>
      <c r="K103" s="41">
        <v>21960265</v>
      </c>
      <c r="L103" s="42">
        <f t="shared" si="6"/>
        <v>21960.3</v>
      </c>
      <c r="M103" s="41">
        <v>17411354.8</v>
      </c>
      <c r="N103" s="43">
        <f>ROUND(M103/1000,1)-0.1</f>
        <v>17411.300000000003</v>
      </c>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row>
    <row r="104" spans="1:145" s="45" customFormat="1" ht="20.25">
      <c r="A104" s="38"/>
      <c r="B104" s="38"/>
      <c r="C104" s="38"/>
      <c r="D104" s="2" t="s">
        <v>434</v>
      </c>
      <c r="E104" s="2"/>
      <c r="F104" s="2"/>
      <c r="G104" s="29">
        <f t="shared" si="4"/>
        <v>0</v>
      </c>
      <c r="H104" s="63"/>
      <c r="I104" s="2"/>
      <c r="J104" s="29">
        <f t="shared" si="5"/>
        <v>0</v>
      </c>
      <c r="K104" s="64">
        <v>78565</v>
      </c>
      <c r="L104" s="42">
        <f t="shared" si="6"/>
        <v>78.6</v>
      </c>
      <c r="M104" s="64">
        <v>73797.66</v>
      </c>
      <c r="N104" s="43">
        <f t="shared" si="7"/>
        <v>73.8</v>
      </c>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row>
    <row r="105" spans="1:145" s="34" customFormat="1" ht="25.5" customHeight="1">
      <c r="A105" s="27" t="s">
        <v>63</v>
      </c>
      <c r="B105" s="27" t="s">
        <v>122</v>
      </c>
      <c r="C105" s="27" t="s">
        <v>121</v>
      </c>
      <c r="D105" s="35" t="s">
        <v>8</v>
      </c>
      <c r="E105" s="35"/>
      <c r="F105" s="35"/>
      <c r="G105" s="29">
        <f t="shared" si="4"/>
        <v>0</v>
      </c>
      <c r="H105" s="29"/>
      <c r="I105" s="35"/>
      <c r="J105" s="29">
        <f t="shared" si="5"/>
        <v>0</v>
      </c>
      <c r="K105" s="36">
        <v>43617158</v>
      </c>
      <c r="L105" s="4">
        <f>ROUND(K105/1000,1)+1475+1450</f>
        <v>46542.2</v>
      </c>
      <c r="M105" s="36">
        <f>42431551.51-2756023.25</f>
        <v>39675528.26</v>
      </c>
      <c r="N105" s="3">
        <f>ROUND(M105/1000,1)+2756</f>
        <v>42431.5</v>
      </c>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row>
    <row r="106" spans="1:145" s="45" customFormat="1" ht="25.5" customHeight="1">
      <c r="A106" s="38"/>
      <c r="B106" s="38"/>
      <c r="C106" s="38"/>
      <c r="D106" s="2" t="s">
        <v>434</v>
      </c>
      <c r="E106" s="39"/>
      <c r="F106" s="39"/>
      <c r="G106" s="40"/>
      <c r="H106" s="40"/>
      <c r="I106" s="39"/>
      <c r="J106" s="40"/>
      <c r="K106" s="41"/>
      <c r="L106" s="42">
        <v>2925</v>
      </c>
      <c r="M106" s="41"/>
      <c r="N106" s="43">
        <v>2756</v>
      </c>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row>
    <row r="107" spans="1:145" s="34" customFormat="1" ht="30" customHeight="1">
      <c r="A107" s="27" t="s">
        <v>153</v>
      </c>
      <c r="B107" s="27" t="s">
        <v>123</v>
      </c>
      <c r="C107" s="27" t="s">
        <v>121</v>
      </c>
      <c r="D107" s="35" t="s">
        <v>83</v>
      </c>
      <c r="E107" s="35"/>
      <c r="F107" s="35"/>
      <c r="G107" s="29">
        <f t="shared" si="4"/>
        <v>0</v>
      </c>
      <c r="H107" s="29"/>
      <c r="I107" s="35"/>
      <c r="J107" s="29">
        <f t="shared" si="5"/>
        <v>0</v>
      </c>
      <c r="K107" s="36">
        <v>550000</v>
      </c>
      <c r="L107" s="4">
        <f t="shared" si="6"/>
        <v>550</v>
      </c>
      <c r="M107" s="36">
        <v>465699.85</v>
      </c>
      <c r="N107" s="3">
        <f t="shared" si="7"/>
        <v>465.7</v>
      </c>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row>
    <row r="108" spans="1:145" s="34" customFormat="1" ht="29.25" customHeight="1">
      <c r="A108" s="27" t="s">
        <v>225</v>
      </c>
      <c r="B108" s="27" t="s">
        <v>131</v>
      </c>
      <c r="C108" s="27" t="s">
        <v>132</v>
      </c>
      <c r="D108" s="54" t="s">
        <v>68</v>
      </c>
      <c r="E108" s="35"/>
      <c r="F108" s="35"/>
      <c r="G108" s="29">
        <f t="shared" si="4"/>
        <v>0</v>
      </c>
      <c r="H108" s="29"/>
      <c r="I108" s="35"/>
      <c r="J108" s="29">
        <f t="shared" si="5"/>
        <v>0</v>
      </c>
      <c r="K108" s="31">
        <f>K116+K110+K114</f>
        <v>11772499</v>
      </c>
      <c r="L108" s="32">
        <f>L116+L110+L114</f>
        <v>11772.5</v>
      </c>
      <c r="M108" s="31">
        <f>M116+M110+M114</f>
        <v>8330811.72</v>
      </c>
      <c r="N108" s="32">
        <f>N116+N110+N114</f>
        <v>8330.8</v>
      </c>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row>
    <row r="109" spans="1:145" s="45" customFormat="1" ht="20.25">
      <c r="A109" s="38"/>
      <c r="B109" s="38"/>
      <c r="C109" s="38"/>
      <c r="D109" s="2" t="s">
        <v>434</v>
      </c>
      <c r="E109" s="2"/>
      <c r="F109" s="2"/>
      <c r="G109" s="29">
        <f t="shared" si="4"/>
        <v>0</v>
      </c>
      <c r="H109" s="63"/>
      <c r="I109" s="2"/>
      <c r="J109" s="29">
        <f t="shared" si="5"/>
        <v>0</v>
      </c>
      <c r="K109" s="64">
        <v>1425000</v>
      </c>
      <c r="L109" s="42">
        <f t="shared" si="6"/>
        <v>1425</v>
      </c>
      <c r="M109" s="64">
        <v>803423.61</v>
      </c>
      <c r="N109" s="43">
        <f t="shared" si="7"/>
        <v>803.4</v>
      </c>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row>
    <row r="110" spans="1:145" s="34" customFormat="1" ht="20.25">
      <c r="A110" s="27"/>
      <c r="B110" s="27"/>
      <c r="C110" s="27"/>
      <c r="D110" s="54" t="s">
        <v>168</v>
      </c>
      <c r="E110" s="54" t="s">
        <v>168</v>
      </c>
      <c r="F110" s="35"/>
      <c r="G110" s="29">
        <f t="shared" si="4"/>
        <v>0</v>
      </c>
      <c r="H110" s="29"/>
      <c r="I110" s="35"/>
      <c r="J110" s="29">
        <f t="shared" si="5"/>
        <v>0</v>
      </c>
      <c r="K110" s="31">
        <f>K111+K113+K112</f>
        <v>1897000</v>
      </c>
      <c r="L110" s="32">
        <f>L111+L113+L112</f>
        <v>1897</v>
      </c>
      <c r="M110" s="31">
        <f>M111+M113+M112</f>
        <v>888245.28</v>
      </c>
      <c r="N110" s="32">
        <f>N111+N113+N112</f>
        <v>888.2</v>
      </c>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row>
    <row r="111" spans="1:145" s="34" customFormat="1" ht="28.5" customHeight="1">
      <c r="A111" s="27"/>
      <c r="B111" s="27"/>
      <c r="C111" s="27"/>
      <c r="D111" s="35" t="s">
        <v>446</v>
      </c>
      <c r="E111" s="35" t="s">
        <v>278</v>
      </c>
      <c r="F111" s="69">
        <v>4006764</v>
      </c>
      <c r="G111" s="29">
        <f t="shared" si="4"/>
        <v>4006.8</v>
      </c>
      <c r="H111" s="70">
        <v>52.66</v>
      </c>
      <c r="I111" s="69">
        <v>2109764</v>
      </c>
      <c r="J111" s="29">
        <f t="shared" si="5"/>
        <v>2109.8</v>
      </c>
      <c r="K111" s="36">
        <v>1500000</v>
      </c>
      <c r="L111" s="4">
        <f t="shared" si="6"/>
        <v>1500</v>
      </c>
      <c r="M111" s="36">
        <v>644146.18</v>
      </c>
      <c r="N111" s="3">
        <f t="shared" si="7"/>
        <v>644.1</v>
      </c>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row>
    <row r="112" spans="1:145" s="34" customFormat="1" ht="26.25" customHeight="1">
      <c r="A112" s="27"/>
      <c r="B112" s="27"/>
      <c r="C112" s="27"/>
      <c r="D112" s="35" t="s">
        <v>385</v>
      </c>
      <c r="E112" s="35" t="s">
        <v>385</v>
      </c>
      <c r="F112" s="35"/>
      <c r="G112" s="29">
        <f t="shared" si="4"/>
        <v>0</v>
      </c>
      <c r="H112" s="29"/>
      <c r="I112" s="35"/>
      <c r="J112" s="29">
        <f t="shared" si="5"/>
        <v>0</v>
      </c>
      <c r="K112" s="36">
        <v>87000</v>
      </c>
      <c r="L112" s="4">
        <f t="shared" si="6"/>
        <v>87</v>
      </c>
      <c r="M112" s="36"/>
      <c r="N112" s="3">
        <f t="shared" si="7"/>
        <v>0</v>
      </c>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row>
    <row r="113" spans="1:145" s="34" customFormat="1" ht="24.75" customHeight="1">
      <c r="A113" s="27"/>
      <c r="B113" s="27"/>
      <c r="C113" s="27"/>
      <c r="D113" s="35" t="s">
        <v>344</v>
      </c>
      <c r="E113" s="35" t="s">
        <v>344</v>
      </c>
      <c r="F113" s="69">
        <v>310000</v>
      </c>
      <c r="G113" s="29">
        <f t="shared" si="4"/>
        <v>310</v>
      </c>
      <c r="H113" s="29"/>
      <c r="I113" s="35"/>
      <c r="J113" s="29">
        <f t="shared" si="5"/>
        <v>0</v>
      </c>
      <c r="K113" s="36">
        <v>310000</v>
      </c>
      <c r="L113" s="4">
        <f t="shared" si="6"/>
        <v>310</v>
      </c>
      <c r="M113" s="36">
        <v>244099.1</v>
      </c>
      <c r="N113" s="3">
        <f t="shared" si="7"/>
        <v>244.1</v>
      </c>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row>
    <row r="114" spans="1:145" s="34" customFormat="1" ht="20.25" customHeight="1">
      <c r="A114" s="27"/>
      <c r="B114" s="27"/>
      <c r="C114" s="27"/>
      <c r="D114" s="54" t="s">
        <v>186</v>
      </c>
      <c r="E114" s="54" t="s">
        <v>186</v>
      </c>
      <c r="F114" s="35"/>
      <c r="G114" s="29">
        <f t="shared" si="4"/>
        <v>0</v>
      </c>
      <c r="H114" s="29"/>
      <c r="I114" s="35"/>
      <c r="J114" s="29">
        <f t="shared" si="5"/>
        <v>0</v>
      </c>
      <c r="K114" s="31">
        <f>K115</f>
        <v>650000</v>
      </c>
      <c r="L114" s="32">
        <f>L115</f>
        <v>650</v>
      </c>
      <c r="M114" s="31">
        <f>M115</f>
        <v>333584.42</v>
      </c>
      <c r="N114" s="32">
        <f>N115</f>
        <v>333.6</v>
      </c>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row>
    <row r="115" spans="1:145" s="34" customFormat="1" ht="43.5" customHeight="1">
      <c r="A115" s="27"/>
      <c r="B115" s="27"/>
      <c r="C115" s="27"/>
      <c r="D115" s="35" t="s">
        <v>266</v>
      </c>
      <c r="E115" s="35" t="s">
        <v>266</v>
      </c>
      <c r="F115" s="69">
        <v>693658</v>
      </c>
      <c r="G115" s="29">
        <f t="shared" si="4"/>
        <v>693.7</v>
      </c>
      <c r="H115" s="29"/>
      <c r="I115" s="35"/>
      <c r="J115" s="29">
        <f t="shared" si="5"/>
        <v>0</v>
      </c>
      <c r="K115" s="36">
        <v>650000</v>
      </c>
      <c r="L115" s="4">
        <f t="shared" si="6"/>
        <v>650</v>
      </c>
      <c r="M115" s="67">
        <v>333584.42</v>
      </c>
      <c r="N115" s="3">
        <f t="shared" si="7"/>
        <v>333.6</v>
      </c>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row>
    <row r="116" spans="1:145" s="34" customFormat="1" ht="20.25">
      <c r="A116" s="27"/>
      <c r="B116" s="27"/>
      <c r="C116" s="27"/>
      <c r="D116" s="54" t="s">
        <v>185</v>
      </c>
      <c r="E116" s="54" t="s">
        <v>185</v>
      </c>
      <c r="F116" s="35"/>
      <c r="G116" s="29">
        <f t="shared" si="4"/>
        <v>0</v>
      </c>
      <c r="H116" s="29"/>
      <c r="I116" s="35"/>
      <c r="J116" s="29">
        <f t="shared" si="5"/>
        <v>0</v>
      </c>
      <c r="K116" s="31">
        <f>K119+K120+K121+K117+K122+K118</f>
        <v>9225499</v>
      </c>
      <c r="L116" s="32">
        <f>L119+L120+L121+L117+L122+L118</f>
        <v>9225.5</v>
      </c>
      <c r="M116" s="31">
        <f>M119+M120+M121+M117+M122+M118</f>
        <v>7108982.02</v>
      </c>
      <c r="N116" s="32">
        <f>N119+N120+N121+N117+N122+N118</f>
        <v>7109</v>
      </c>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row>
    <row r="117" spans="1:145" s="34" customFormat="1" ht="40.5" customHeight="1">
      <c r="A117" s="27"/>
      <c r="B117" s="27"/>
      <c r="C117" s="27"/>
      <c r="D117" s="35" t="s">
        <v>348</v>
      </c>
      <c r="E117" s="35" t="s">
        <v>348</v>
      </c>
      <c r="F117" s="35"/>
      <c r="G117" s="29">
        <f t="shared" si="4"/>
        <v>0</v>
      </c>
      <c r="H117" s="29"/>
      <c r="I117" s="35"/>
      <c r="J117" s="29">
        <f t="shared" si="5"/>
        <v>0</v>
      </c>
      <c r="K117" s="36">
        <v>1467750</v>
      </c>
      <c r="L117" s="4">
        <f t="shared" si="6"/>
        <v>1467.8</v>
      </c>
      <c r="M117" s="36">
        <v>827159.39</v>
      </c>
      <c r="N117" s="3">
        <f t="shared" si="7"/>
        <v>827.2</v>
      </c>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row>
    <row r="118" spans="1:145" s="34" customFormat="1" ht="59.25" customHeight="1">
      <c r="A118" s="27"/>
      <c r="B118" s="27"/>
      <c r="C118" s="27"/>
      <c r="D118" s="71" t="s">
        <v>415</v>
      </c>
      <c r="E118" s="71" t="s">
        <v>415</v>
      </c>
      <c r="F118" s="35"/>
      <c r="G118" s="29">
        <f t="shared" si="4"/>
        <v>0</v>
      </c>
      <c r="H118" s="29"/>
      <c r="I118" s="35"/>
      <c r="J118" s="29">
        <f t="shared" si="5"/>
        <v>0</v>
      </c>
      <c r="K118" s="36">
        <v>100000</v>
      </c>
      <c r="L118" s="4">
        <f t="shared" si="6"/>
        <v>100</v>
      </c>
      <c r="M118" s="36"/>
      <c r="N118" s="3">
        <f t="shared" si="7"/>
        <v>0</v>
      </c>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row>
    <row r="119" spans="1:145" s="34" customFormat="1" ht="47.25" customHeight="1">
      <c r="A119" s="27"/>
      <c r="B119" s="27"/>
      <c r="C119" s="27"/>
      <c r="D119" s="35" t="s">
        <v>226</v>
      </c>
      <c r="E119" s="35" t="s">
        <v>226</v>
      </c>
      <c r="F119" s="69">
        <v>21889429</v>
      </c>
      <c r="G119" s="29">
        <f t="shared" si="4"/>
        <v>21889.4</v>
      </c>
      <c r="H119" s="70">
        <v>100</v>
      </c>
      <c r="I119" s="69">
        <v>21889429</v>
      </c>
      <c r="J119" s="29">
        <f t="shared" si="5"/>
        <v>21889.4</v>
      </c>
      <c r="K119" s="36">
        <v>150400</v>
      </c>
      <c r="L119" s="4">
        <f t="shared" si="6"/>
        <v>150.4</v>
      </c>
      <c r="M119" s="36">
        <v>147722.98</v>
      </c>
      <c r="N119" s="3">
        <f t="shared" si="7"/>
        <v>147.7</v>
      </c>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row>
    <row r="120" spans="1:145" s="34" customFormat="1" ht="72" customHeight="1">
      <c r="A120" s="27"/>
      <c r="B120" s="27"/>
      <c r="C120" s="27"/>
      <c r="D120" s="35" t="s">
        <v>368</v>
      </c>
      <c r="E120" s="35" t="s">
        <v>368</v>
      </c>
      <c r="F120" s="69">
        <v>9327947</v>
      </c>
      <c r="G120" s="29">
        <f t="shared" si="4"/>
        <v>9327.9</v>
      </c>
      <c r="H120" s="29"/>
      <c r="I120" s="35"/>
      <c r="J120" s="29">
        <f t="shared" si="5"/>
        <v>0</v>
      </c>
      <c r="K120" s="36">
        <v>912841</v>
      </c>
      <c r="L120" s="4">
        <f t="shared" si="6"/>
        <v>912.8</v>
      </c>
      <c r="M120" s="36">
        <v>683797.17</v>
      </c>
      <c r="N120" s="3">
        <f t="shared" si="7"/>
        <v>683.8</v>
      </c>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row>
    <row r="121" spans="1:145" s="34" customFormat="1" ht="47.25" customHeight="1">
      <c r="A121" s="27"/>
      <c r="B121" s="27"/>
      <c r="C121" s="27"/>
      <c r="D121" s="35" t="s">
        <v>345</v>
      </c>
      <c r="E121" s="35" t="s">
        <v>345</v>
      </c>
      <c r="F121" s="35"/>
      <c r="G121" s="29">
        <f t="shared" si="4"/>
        <v>0</v>
      </c>
      <c r="H121" s="29"/>
      <c r="I121" s="35"/>
      <c r="J121" s="29">
        <f t="shared" si="5"/>
        <v>0</v>
      </c>
      <c r="K121" s="36">
        <v>350000</v>
      </c>
      <c r="L121" s="4">
        <f t="shared" si="6"/>
        <v>350</v>
      </c>
      <c r="M121" s="36">
        <v>349936.06</v>
      </c>
      <c r="N121" s="3">
        <f t="shared" si="7"/>
        <v>349.9</v>
      </c>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row>
    <row r="122" spans="1:145" s="34" customFormat="1" ht="42.75" customHeight="1">
      <c r="A122" s="27"/>
      <c r="B122" s="27"/>
      <c r="C122" s="27"/>
      <c r="D122" s="35" t="s">
        <v>371</v>
      </c>
      <c r="E122" s="35" t="s">
        <v>371</v>
      </c>
      <c r="F122" s="69">
        <v>6774508</v>
      </c>
      <c r="G122" s="29">
        <f t="shared" si="4"/>
        <v>6774.5</v>
      </c>
      <c r="H122" s="70"/>
      <c r="I122" s="69"/>
      <c r="J122" s="29">
        <f t="shared" si="5"/>
        <v>0</v>
      </c>
      <c r="K122" s="36">
        <v>6244508</v>
      </c>
      <c r="L122" s="4">
        <f t="shared" si="6"/>
        <v>6244.5</v>
      </c>
      <c r="M122" s="36">
        <v>5100366.42</v>
      </c>
      <c r="N122" s="3">
        <f t="shared" si="7"/>
        <v>5100.4</v>
      </c>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row>
    <row r="123" spans="1:145" s="73" customFormat="1" ht="25.5" customHeight="1">
      <c r="A123" s="26" t="s">
        <v>238</v>
      </c>
      <c r="B123" s="26" t="s">
        <v>133</v>
      </c>
      <c r="C123" s="26"/>
      <c r="D123" s="54" t="s">
        <v>90</v>
      </c>
      <c r="E123" s="54"/>
      <c r="F123" s="54"/>
      <c r="G123" s="29">
        <f t="shared" si="4"/>
        <v>0</v>
      </c>
      <c r="H123" s="30"/>
      <c r="I123" s="54"/>
      <c r="J123" s="29">
        <f t="shared" si="5"/>
        <v>0</v>
      </c>
      <c r="K123" s="31">
        <f>K124</f>
        <v>526822.52</v>
      </c>
      <c r="L123" s="32">
        <f>L124</f>
        <v>526.8</v>
      </c>
      <c r="M123" s="31">
        <f>M124</f>
        <v>363155.82</v>
      </c>
      <c r="N123" s="32">
        <f>N124</f>
        <v>363.09999999999997</v>
      </c>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row>
    <row r="124" spans="1:145" s="34" customFormat="1" ht="31.5" customHeight="1">
      <c r="A124" s="27" t="s">
        <v>239</v>
      </c>
      <c r="B124" s="27" t="s">
        <v>134</v>
      </c>
      <c r="C124" s="27" t="s">
        <v>128</v>
      </c>
      <c r="D124" s="35" t="s">
        <v>447</v>
      </c>
      <c r="E124" s="37"/>
      <c r="F124" s="35"/>
      <c r="G124" s="29">
        <f t="shared" si="4"/>
        <v>0</v>
      </c>
      <c r="H124" s="29"/>
      <c r="I124" s="35"/>
      <c r="J124" s="29">
        <f t="shared" si="5"/>
        <v>0</v>
      </c>
      <c r="K124" s="36">
        <f>K125+K126</f>
        <v>526822.52</v>
      </c>
      <c r="L124" s="4">
        <f>L125+L126</f>
        <v>526.8</v>
      </c>
      <c r="M124" s="36">
        <f>M125+M126</f>
        <v>363155.82</v>
      </c>
      <c r="N124" s="4">
        <f>N125+N126</f>
        <v>363.09999999999997</v>
      </c>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row>
    <row r="125" spans="1:145" s="45" customFormat="1" ht="24.75" customHeight="1">
      <c r="A125" s="38"/>
      <c r="B125" s="38"/>
      <c r="C125" s="38"/>
      <c r="D125" s="8" t="s">
        <v>299</v>
      </c>
      <c r="E125" s="8" t="s">
        <v>299</v>
      </c>
      <c r="F125" s="39"/>
      <c r="G125" s="40">
        <f t="shared" si="4"/>
        <v>0</v>
      </c>
      <c r="H125" s="40"/>
      <c r="I125" s="39"/>
      <c r="J125" s="40">
        <f t="shared" si="5"/>
        <v>0</v>
      </c>
      <c r="K125" s="41">
        <v>35000</v>
      </c>
      <c r="L125" s="42">
        <f t="shared" si="6"/>
        <v>35</v>
      </c>
      <c r="M125" s="74"/>
      <c r="N125" s="43">
        <f t="shared" si="7"/>
        <v>0</v>
      </c>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row>
    <row r="126" spans="1:145" s="45" customFormat="1" ht="30" customHeight="1">
      <c r="A126" s="38"/>
      <c r="B126" s="38"/>
      <c r="C126" s="38"/>
      <c r="D126" s="47" t="s">
        <v>297</v>
      </c>
      <c r="E126" s="47" t="s">
        <v>297</v>
      </c>
      <c r="F126" s="39"/>
      <c r="G126" s="40">
        <f t="shared" si="4"/>
        <v>0</v>
      </c>
      <c r="H126" s="40"/>
      <c r="I126" s="39"/>
      <c r="J126" s="40">
        <f t="shared" si="5"/>
        <v>0</v>
      </c>
      <c r="K126" s="41">
        <v>491822.52</v>
      </c>
      <c r="L126" s="42">
        <f t="shared" si="6"/>
        <v>491.8</v>
      </c>
      <c r="M126" s="41">
        <v>363155.82</v>
      </c>
      <c r="N126" s="42">
        <f>ROUND(M126/1000,1)-0.1</f>
        <v>363.09999999999997</v>
      </c>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row>
    <row r="127" spans="1:145" s="73" customFormat="1" ht="27.75" customHeight="1">
      <c r="A127" s="26" t="s">
        <v>275</v>
      </c>
      <c r="B127" s="26" t="s">
        <v>276</v>
      </c>
      <c r="C127" s="26" t="s">
        <v>277</v>
      </c>
      <c r="D127" s="54" t="s">
        <v>422</v>
      </c>
      <c r="E127" s="28"/>
      <c r="F127" s="54"/>
      <c r="G127" s="29">
        <f t="shared" si="4"/>
        <v>0</v>
      </c>
      <c r="H127" s="30"/>
      <c r="I127" s="54"/>
      <c r="J127" s="29">
        <f t="shared" si="5"/>
        <v>0</v>
      </c>
      <c r="K127" s="31">
        <v>87216</v>
      </c>
      <c r="L127" s="32">
        <f t="shared" si="6"/>
        <v>87.2</v>
      </c>
      <c r="M127" s="31">
        <v>87215.7</v>
      </c>
      <c r="N127" s="75">
        <f t="shared" si="7"/>
        <v>87.2</v>
      </c>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c r="DP127" s="72"/>
      <c r="DQ127" s="72"/>
      <c r="DR127" s="72"/>
      <c r="DS127" s="72"/>
      <c r="DT127" s="72"/>
      <c r="DU127" s="72"/>
      <c r="DV127" s="72"/>
      <c r="DW127" s="72"/>
      <c r="DX127" s="72"/>
      <c r="DY127" s="72"/>
      <c r="DZ127" s="72"/>
      <c r="EA127" s="72"/>
      <c r="EB127" s="72"/>
      <c r="EC127" s="72"/>
      <c r="ED127" s="72"/>
      <c r="EE127" s="72"/>
      <c r="EF127" s="72"/>
      <c r="EG127" s="72"/>
      <c r="EH127" s="72"/>
      <c r="EI127" s="72"/>
      <c r="EJ127" s="72"/>
      <c r="EK127" s="72"/>
      <c r="EL127" s="72"/>
      <c r="EM127" s="72"/>
      <c r="EN127" s="72"/>
      <c r="EO127" s="72"/>
    </row>
    <row r="128" spans="1:145" s="34" customFormat="1" ht="26.25" customHeight="1">
      <c r="A128" s="27" t="s">
        <v>65</v>
      </c>
      <c r="B128" s="27" t="s">
        <v>142</v>
      </c>
      <c r="C128" s="27" t="s">
        <v>132</v>
      </c>
      <c r="D128" s="35" t="s">
        <v>441</v>
      </c>
      <c r="E128" s="35"/>
      <c r="F128" s="35"/>
      <c r="G128" s="29">
        <f t="shared" si="4"/>
        <v>0</v>
      </c>
      <c r="H128" s="29"/>
      <c r="I128" s="35"/>
      <c r="J128" s="29">
        <f t="shared" si="5"/>
        <v>0</v>
      </c>
      <c r="K128" s="36">
        <f>K129+K130+K131+K132+K133+K134+K135</f>
        <v>24404843.71</v>
      </c>
      <c r="L128" s="4">
        <f>L129+L130+L131+L132+L133+L134+L135</f>
        <v>24404.8</v>
      </c>
      <c r="M128" s="36">
        <f>M129+M130+M131+M132+M133+M134+M135</f>
        <v>23847086.37</v>
      </c>
      <c r="N128" s="4">
        <f>N129+N130+N131+N132+N133+N134+N135</f>
        <v>23847.200000000004</v>
      </c>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row>
    <row r="129" spans="1:145" s="45" customFormat="1" ht="26.25" customHeight="1">
      <c r="A129" s="38"/>
      <c r="B129" s="38"/>
      <c r="C129" s="38"/>
      <c r="D129" s="39" t="s">
        <v>160</v>
      </c>
      <c r="E129" s="39" t="s">
        <v>160</v>
      </c>
      <c r="F129" s="39"/>
      <c r="G129" s="29">
        <f t="shared" si="4"/>
        <v>0</v>
      </c>
      <c r="H129" s="40"/>
      <c r="I129" s="39"/>
      <c r="J129" s="29">
        <f t="shared" si="5"/>
        <v>0</v>
      </c>
      <c r="K129" s="41">
        <v>3254900</v>
      </c>
      <c r="L129" s="42">
        <f t="shared" si="6"/>
        <v>3254.9</v>
      </c>
      <c r="M129" s="41">
        <v>3193560</v>
      </c>
      <c r="N129" s="43">
        <f t="shared" si="7"/>
        <v>3193.6</v>
      </c>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row>
    <row r="130" spans="1:145" s="45" customFormat="1" ht="26.25" customHeight="1">
      <c r="A130" s="38"/>
      <c r="B130" s="38"/>
      <c r="C130" s="38"/>
      <c r="D130" s="39" t="s">
        <v>161</v>
      </c>
      <c r="E130" s="39" t="s">
        <v>161</v>
      </c>
      <c r="F130" s="39"/>
      <c r="G130" s="29">
        <f t="shared" si="4"/>
        <v>0</v>
      </c>
      <c r="H130" s="40"/>
      <c r="I130" s="39"/>
      <c r="J130" s="29">
        <f t="shared" si="5"/>
        <v>0</v>
      </c>
      <c r="K130" s="41">
        <v>2360000</v>
      </c>
      <c r="L130" s="42">
        <f t="shared" si="6"/>
        <v>2360</v>
      </c>
      <c r="M130" s="41">
        <v>2359893.08</v>
      </c>
      <c r="N130" s="43">
        <f t="shared" si="7"/>
        <v>2359.9</v>
      </c>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row>
    <row r="131" spans="1:145" s="45" customFormat="1" ht="26.25" customHeight="1">
      <c r="A131" s="38"/>
      <c r="B131" s="38"/>
      <c r="C131" s="38"/>
      <c r="D131" s="39" t="s">
        <v>162</v>
      </c>
      <c r="E131" s="39" t="s">
        <v>162</v>
      </c>
      <c r="F131" s="39"/>
      <c r="G131" s="29">
        <f t="shared" si="4"/>
        <v>0</v>
      </c>
      <c r="H131" s="40"/>
      <c r="I131" s="39"/>
      <c r="J131" s="29">
        <f t="shared" si="5"/>
        <v>0</v>
      </c>
      <c r="K131" s="41">
        <v>2500000</v>
      </c>
      <c r="L131" s="42">
        <f t="shared" si="6"/>
        <v>2500</v>
      </c>
      <c r="M131" s="41">
        <v>2488500</v>
      </c>
      <c r="N131" s="43">
        <f t="shared" si="7"/>
        <v>2488.5</v>
      </c>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row>
    <row r="132" spans="1:145" s="45" customFormat="1" ht="26.25" customHeight="1">
      <c r="A132" s="38"/>
      <c r="B132" s="38"/>
      <c r="C132" s="38"/>
      <c r="D132" s="39" t="s">
        <v>163</v>
      </c>
      <c r="E132" s="39" t="s">
        <v>163</v>
      </c>
      <c r="F132" s="39"/>
      <c r="G132" s="29">
        <f t="shared" si="4"/>
        <v>0</v>
      </c>
      <c r="H132" s="40"/>
      <c r="I132" s="39"/>
      <c r="J132" s="29">
        <f t="shared" si="5"/>
        <v>0</v>
      </c>
      <c r="K132" s="41">
        <v>14863943.71</v>
      </c>
      <c r="L132" s="42">
        <f t="shared" si="6"/>
        <v>14863.9</v>
      </c>
      <c r="M132" s="41">
        <v>14513869.69</v>
      </c>
      <c r="N132" s="43">
        <f t="shared" si="7"/>
        <v>14513.9</v>
      </c>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row>
    <row r="133" spans="1:145" s="45" customFormat="1" ht="26.25" customHeight="1">
      <c r="A133" s="38"/>
      <c r="B133" s="38"/>
      <c r="C133" s="38"/>
      <c r="D133" s="39" t="s">
        <v>164</v>
      </c>
      <c r="E133" s="39" t="s">
        <v>164</v>
      </c>
      <c r="F133" s="39"/>
      <c r="G133" s="29">
        <f t="shared" si="4"/>
        <v>0</v>
      </c>
      <c r="H133" s="40"/>
      <c r="I133" s="39"/>
      <c r="J133" s="29">
        <f t="shared" si="5"/>
        <v>0</v>
      </c>
      <c r="K133" s="41">
        <v>65000</v>
      </c>
      <c r="L133" s="42">
        <f t="shared" si="6"/>
        <v>65</v>
      </c>
      <c r="M133" s="41"/>
      <c r="N133" s="43">
        <f t="shared" si="7"/>
        <v>0</v>
      </c>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row>
    <row r="134" spans="1:145" s="45" customFormat="1" ht="26.25" customHeight="1">
      <c r="A134" s="38"/>
      <c r="B134" s="38"/>
      <c r="C134" s="38"/>
      <c r="D134" s="39" t="s">
        <v>165</v>
      </c>
      <c r="E134" s="39" t="s">
        <v>165</v>
      </c>
      <c r="F134" s="39"/>
      <c r="G134" s="29">
        <f t="shared" si="4"/>
        <v>0</v>
      </c>
      <c r="H134" s="40"/>
      <c r="I134" s="39"/>
      <c r="J134" s="29">
        <f t="shared" si="5"/>
        <v>0</v>
      </c>
      <c r="K134" s="41">
        <v>1336000</v>
      </c>
      <c r="L134" s="42">
        <f t="shared" si="6"/>
        <v>1336</v>
      </c>
      <c r="M134" s="41">
        <v>1266363.6</v>
      </c>
      <c r="N134" s="43">
        <f t="shared" si="7"/>
        <v>1266.4</v>
      </c>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row>
    <row r="135" spans="1:145" s="45" customFormat="1" ht="26.25" customHeight="1">
      <c r="A135" s="38"/>
      <c r="B135" s="38"/>
      <c r="C135" s="38"/>
      <c r="D135" s="39" t="s">
        <v>350</v>
      </c>
      <c r="E135" s="39" t="s">
        <v>350</v>
      </c>
      <c r="F135" s="39"/>
      <c r="G135" s="29">
        <f t="shared" si="4"/>
        <v>0</v>
      </c>
      <c r="H135" s="40"/>
      <c r="I135" s="39"/>
      <c r="J135" s="29">
        <f t="shared" si="5"/>
        <v>0</v>
      </c>
      <c r="K135" s="41">
        <v>25000</v>
      </c>
      <c r="L135" s="42">
        <f t="shared" si="6"/>
        <v>25</v>
      </c>
      <c r="M135" s="41">
        <v>24900</v>
      </c>
      <c r="N135" s="43">
        <f t="shared" si="7"/>
        <v>24.9</v>
      </c>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row>
    <row r="136" spans="1:145" s="34" customFormat="1" ht="27.75" customHeight="1">
      <c r="A136" s="27" t="s">
        <v>251</v>
      </c>
      <c r="B136" s="27" t="s">
        <v>252</v>
      </c>
      <c r="C136" s="27" t="s">
        <v>253</v>
      </c>
      <c r="D136" s="35" t="s">
        <v>254</v>
      </c>
      <c r="E136" s="35"/>
      <c r="F136" s="35"/>
      <c r="G136" s="29">
        <f t="shared" si="4"/>
        <v>0</v>
      </c>
      <c r="H136" s="29"/>
      <c r="I136" s="35"/>
      <c r="J136" s="29">
        <f t="shared" si="5"/>
        <v>0</v>
      </c>
      <c r="K136" s="36">
        <v>4199457.39</v>
      </c>
      <c r="L136" s="4">
        <f t="shared" si="6"/>
        <v>4199.5</v>
      </c>
      <c r="M136" s="36">
        <v>4199457.39</v>
      </c>
      <c r="N136" s="3">
        <f t="shared" si="7"/>
        <v>4199.5</v>
      </c>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row>
    <row r="137" spans="1:145" s="34" customFormat="1" ht="20.25">
      <c r="A137" s="50">
        <v>4118800</v>
      </c>
      <c r="B137" s="50">
        <v>8800</v>
      </c>
      <c r="C137" s="27" t="s">
        <v>94</v>
      </c>
      <c r="D137" s="51" t="s">
        <v>442</v>
      </c>
      <c r="E137" s="51"/>
      <c r="F137" s="51"/>
      <c r="G137" s="29">
        <f t="shared" si="4"/>
        <v>0</v>
      </c>
      <c r="H137" s="29"/>
      <c r="I137" s="51"/>
      <c r="J137" s="29">
        <f t="shared" si="5"/>
        <v>0</v>
      </c>
      <c r="K137" s="36">
        <f>K138</f>
        <v>2221500</v>
      </c>
      <c r="L137" s="4">
        <f>L138</f>
        <v>2221.5</v>
      </c>
      <c r="M137" s="36">
        <f>M138</f>
        <v>2221500</v>
      </c>
      <c r="N137" s="4">
        <f>N138</f>
        <v>2221.5</v>
      </c>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row>
    <row r="138" spans="1:145" s="34" customFormat="1" ht="20.25">
      <c r="A138" s="52">
        <v>4118800</v>
      </c>
      <c r="B138" s="52">
        <v>8800</v>
      </c>
      <c r="C138" s="46" t="s">
        <v>94</v>
      </c>
      <c r="D138" s="65" t="s">
        <v>362</v>
      </c>
      <c r="E138" s="65"/>
      <c r="F138" s="65"/>
      <c r="G138" s="29">
        <f t="shared" si="4"/>
        <v>0</v>
      </c>
      <c r="H138" s="40"/>
      <c r="I138" s="65"/>
      <c r="J138" s="29">
        <f t="shared" si="5"/>
        <v>0</v>
      </c>
      <c r="K138" s="41">
        <v>2221500</v>
      </c>
      <c r="L138" s="42">
        <f t="shared" si="6"/>
        <v>2221.5</v>
      </c>
      <c r="M138" s="41">
        <v>2221500</v>
      </c>
      <c r="N138" s="43">
        <f t="shared" si="7"/>
        <v>2221.5</v>
      </c>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row>
    <row r="139" spans="1:145" s="73" customFormat="1" ht="29.25" customHeight="1">
      <c r="A139" s="26" t="s">
        <v>67</v>
      </c>
      <c r="B139" s="26"/>
      <c r="C139" s="26"/>
      <c r="D139" s="54" t="s">
        <v>85</v>
      </c>
      <c r="E139" s="54"/>
      <c r="F139" s="54"/>
      <c r="G139" s="29">
        <f t="shared" si="4"/>
        <v>0</v>
      </c>
      <c r="H139" s="30"/>
      <c r="I139" s="54"/>
      <c r="J139" s="29">
        <f t="shared" si="5"/>
        <v>0</v>
      </c>
      <c r="K139" s="31">
        <f>K140+K141</f>
        <v>150000</v>
      </c>
      <c r="L139" s="32">
        <f>L140+L141</f>
        <v>150</v>
      </c>
      <c r="M139" s="31">
        <f>M140+M141</f>
        <v>119000</v>
      </c>
      <c r="N139" s="32">
        <f>N140+N141</f>
        <v>119</v>
      </c>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c r="DO139" s="72"/>
      <c r="DP139" s="72"/>
      <c r="DQ139" s="72"/>
      <c r="DR139" s="72"/>
      <c r="DS139" s="72"/>
      <c r="DT139" s="72"/>
      <c r="DU139" s="72"/>
      <c r="DV139" s="72"/>
      <c r="DW139" s="72"/>
      <c r="DX139" s="72"/>
      <c r="DY139" s="72"/>
      <c r="DZ139" s="72"/>
      <c r="EA139" s="72"/>
      <c r="EB139" s="72"/>
      <c r="EC139" s="72"/>
      <c r="ED139" s="72"/>
      <c r="EE139" s="72"/>
      <c r="EF139" s="72"/>
      <c r="EG139" s="72"/>
      <c r="EH139" s="72"/>
      <c r="EI139" s="72"/>
      <c r="EJ139" s="72"/>
      <c r="EK139" s="72"/>
      <c r="EL139" s="72"/>
      <c r="EM139" s="72"/>
      <c r="EN139" s="72"/>
      <c r="EO139" s="72"/>
    </row>
    <row r="140" spans="1:145" s="34" customFormat="1" ht="20.25">
      <c r="A140" s="27" t="s">
        <v>66</v>
      </c>
      <c r="B140" s="27" t="s">
        <v>94</v>
      </c>
      <c r="C140" s="27" t="s">
        <v>95</v>
      </c>
      <c r="D140" s="35" t="s">
        <v>237</v>
      </c>
      <c r="E140" s="35"/>
      <c r="F140" s="35"/>
      <c r="G140" s="29">
        <f t="shared" si="4"/>
        <v>0</v>
      </c>
      <c r="H140" s="29"/>
      <c r="I140" s="35"/>
      <c r="J140" s="29">
        <f t="shared" si="5"/>
        <v>0</v>
      </c>
      <c r="K140" s="36">
        <v>100000</v>
      </c>
      <c r="L140" s="4">
        <f t="shared" si="6"/>
        <v>100</v>
      </c>
      <c r="M140" s="67">
        <v>100000</v>
      </c>
      <c r="N140" s="3">
        <f t="shared" si="7"/>
        <v>100</v>
      </c>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row>
    <row r="141" spans="1:145" s="34" customFormat="1" ht="20.25">
      <c r="A141" s="27" t="s">
        <v>69</v>
      </c>
      <c r="B141" s="27" t="s">
        <v>151</v>
      </c>
      <c r="C141" s="27" t="s">
        <v>135</v>
      </c>
      <c r="D141" s="35" t="s">
        <v>223</v>
      </c>
      <c r="E141" s="35"/>
      <c r="F141" s="35"/>
      <c r="G141" s="29">
        <f t="shared" si="4"/>
        <v>0</v>
      </c>
      <c r="H141" s="29"/>
      <c r="I141" s="35"/>
      <c r="J141" s="29">
        <f t="shared" si="5"/>
        <v>0</v>
      </c>
      <c r="K141" s="36">
        <v>50000</v>
      </c>
      <c r="L141" s="4">
        <f t="shared" si="6"/>
        <v>50</v>
      </c>
      <c r="M141" s="36">
        <v>19000</v>
      </c>
      <c r="N141" s="3">
        <f t="shared" si="7"/>
        <v>19</v>
      </c>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row>
    <row r="142" spans="1:145" s="73" customFormat="1" ht="23.25" customHeight="1">
      <c r="A142" s="76">
        <v>4610000</v>
      </c>
      <c r="B142" s="76"/>
      <c r="C142" s="76"/>
      <c r="D142" s="54" t="s">
        <v>93</v>
      </c>
      <c r="E142" s="54"/>
      <c r="F142" s="54"/>
      <c r="G142" s="29">
        <f t="shared" si="4"/>
        <v>0</v>
      </c>
      <c r="H142" s="30"/>
      <c r="I142" s="54"/>
      <c r="J142" s="29">
        <f t="shared" si="5"/>
        <v>0</v>
      </c>
      <c r="K142" s="31">
        <f>K143</f>
        <v>51000</v>
      </c>
      <c r="L142" s="32">
        <f>L143</f>
        <v>51</v>
      </c>
      <c r="M142" s="31">
        <f>M143</f>
        <v>50670</v>
      </c>
      <c r="N142" s="32">
        <f>N143</f>
        <v>50.7</v>
      </c>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c r="DO142" s="72"/>
      <c r="DP142" s="72"/>
      <c r="DQ142" s="72"/>
      <c r="DR142" s="72"/>
      <c r="DS142" s="72"/>
      <c r="DT142" s="72"/>
      <c r="DU142" s="72"/>
      <c r="DV142" s="72"/>
      <c r="DW142" s="72"/>
      <c r="DX142" s="72"/>
      <c r="DY142" s="72"/>
      <c r="DZ142" s="72"/>
      <c r="EA142" s="72"/>
      <c r="EB142" s="72"/>
      <c r="EC142" s="72"/>
      <c r="ED142" s="72"/>
      <c r="EE142" s="72"/>
      <c r="EF142" s="72"/>
      <c r="EG142" s="72"/>
      <c r="EH142" s="72"/>
      <c r="EI142" s="72"/>
      <c r="EJ142" s="72"/>
      <c r="EK142" s="72"/>
      <c r="EL142" s="72"/>
      <c r="EM142" s="72"/>
      <c r="EN142" s="72"/>
      <c r="EO142" s="72"/>
    </row>
    <row r="143" spans="1:145" s="45" customFormat="1" ht="20.25">
      <c r="A143" s="27" t="s">
        <v>92</v>
      </c>
      <c r="B143" s="27" t="s">
        <v>94</v>
      </c>
      <c r="C143" s="27" t="s">
        <v>95</v>
      </c>
      <c r="D143" s="35" t="s">
        <v>237</v>
      </c>
      <c r="E143" s="35"/>
      <c r="F143" s="35"/>
      <c r="G143" s="29">
        <f t="shared" si="4"/>
        <v>0</v>
      </c>
      <c r="H143" s="29"/>
      <c r="I143" s="35"/>
      <c r="J143" s="29">
        <f t="shared" si="5"/>
        <v>0</v>
      </c>
      <c r="K143" s="36">
        <v>51000</v>
      </c>
      <c r="L143" s="4">
        <f t="shared" si="6"/>
        <v>51</v>
      </c>
      <c r="M143" s="36">
        <v>50670</v>
      </c>
      <c r="N143" s="3">
        <f t="shared" si="7"/>
        <v>50.7</v>
      </c>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row>
    <row r="144" spans="1:145" s="34" customFormat="1" ht="39" customHeight="1">
      <c r="A144" s="26" t="s">
        <v>71</v>
      </c>
      <c r="B144" s="27"/>
      <c r="C144" s="27"/>
      <c r="D144" s="54" t="s">
        <v>70</v>
      </c>
      <c r="E144" s="54"/>
      <c r="F144" s="54"/>
      <c r="G144" s="29">
        <f t="shared" si="4"/>
        <v>0</v>
      </c>
      <c r="H144" s="30"/>
      <c r="I144" s="54"/>
      <c r="J144" s="29">
        <f t="shared" si="5"/>
        <v>0</v>
      </c>
      <c r="K144" s="31">
        <f>K147+K148+K354+K350+K353</f>
        <v>285845601</v>
      </c>
      <c r="L144" s="32">
        <f>L147+L148+L354+L350+L353</f>
        <v>286345.6</v>
      </c>
      <c r="M144" s="31">
        <f>M147+M148+M354+M350+M353</f>
        <v>272963423</v>
      </c>
      <c r="N144" s="32">
        <f>N147+N148+N354+N350+N353</f>
        <v>273428.60000000003</v>
      </c>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row>
    <row r="145" spans="1:145" s="62" customFormat="1" ht="20.25">
      <c r="A145" s="55"/>
      <c r="B145" s="55"/>
      <c r="C145" s="55"/>
      <c r="D145" s="56" t="s">
        <v>434</v>
      </c>
      <c r="E145" s="56"/>
      <c r="F145" s="56"/>
      <c r="G145" s="29">
        <f aca="true" t="shared" si="8" ref="G145:G208">ROUND(F145/1000,1)</f>
        <v>0</v>
      </c>
      <c r="H145" s="57"/>
      <c r="I145" s="56"/>
      <c r="J145" s="29">
        <f aca="true" t="shared" si="9" ref="J145:J208">ROUND(I145/1000,1)</f>
        <v>0</v>
      </c>
      <c r="K145" s="58">
        <f aca="true" t="shared" si="10" ref="K145:N146">K149</f>
        <v>3017602</v>
      </c>
      <c r="L145" s="59">
        <f t="shared" si="10"/>
        <v>3517.6</v>
      </c>
      <c r="M145" s="58">
        <f t="shared" si="10"/>
        <v>3017511</v>
      </c>
      <c r="N145" s="60">
        <f t="shared" si="10"/>
        <v>3482.7</v>
      </c>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row>
    <row r="146" spans="1:145" s="62" customFormat="1" ht="20.25">
      <c r="A146" s="55"/>
      <c r="B146" s="55"/>
      <c r="C146" s="55"/>
      <c r="D146" s="56" t="s">
        <v>435</v>
      </c>
      <c r="E146" s="56"/>
      <c r="F146" s="56"/>
      <c r="G146" s="29">
        <f t="shared" si="8"/>
        <v>0</v>
      </c>
      <c r="H146" s="57"/>
      <c r="I146" s="56"/>
      <c r="J146" s="29">
        <f t="shared" si="9"/>
        <v>0</v>
      </c>
      <c r="K146" s="58">
        <f t="shared" si="10"/>
        <v>100000</v>
      </c>
      <c r="L146" s="59">
        <f t="shared" si="10"/>
        <v>100</v>
      </c>
      <c r="M146" s="58">
        <f t="shared" si="10"/>
        <v>98775</v>
      </c>
      <c r="N146" s="60">
        <f t="shared" si="10"/>
        <v>98.8</v>
      </c>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row>
    <row r="147" spans="1:145" s="34" customFormat="1" ht="20.25">
      <c r="A147" s="27" t="s">
        <v>72</v>
      </c>
      <c r="B147" s="27" t="s">
        <v>122</v>
      </c>
      <c r="C147" s="27" t="s">
        <v>121</v>
      </c>
      <c r="D147" s="35" t="s">
        <v>0</v>
      </c>
      <c r="E147" s="35"/>
      <c r="F147" s="35"/>
      <c r="G147" s="29">
        <f t="shared" si="8"/>
        <v>0</v>
      </c>
      <c r="H147" s="29"/>
      <c r="I147" s="35"/>
      <c r="J147" s="29">
        <f t="shared" si="9"/>
        <v>0</v>
      </c>
      <c r="K147" s="36">
        <v>124346598</v>
      </c>
      <c r="L147" s="4">
        <f>ROUND(K147/1000,1)</f>
        <v>124346.6</v>
      </c>
      <c r="M147" s="36">
        <v>120671318</v>
      </c>
      <c r="N147" s="3">
        <f aca="true" t="shared" si="11" ref="N147:N208">ROUND(M147/1000,1)</f>
        <v>120671.3</v>
      </c>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row>
    <row r="148" spans="1:145" s="73" customFormat="1" ht="20.25">
      <c r="A148" s="26" t="s">
        <v>73</v>
      </c>
      <c r="B148" s="26" t="s">
        <v>131</v>
      </c>
      <c r="C148" s="26" t="s">
        <v>132</v>
      </c>
      <c r="D148" s="54" t="s">
        <v>68</v>
      </c>
      <c r="E148" s="54"/>
      <c r="F148" s="54"/>
      <c r="G148" s="29">
        <f t="shared" si="8"/>
        <v>0</v>
      </c>
      <c r="H148" s="30"/>
      <c r="I148" s="54"/>
      <c r="J148" s="29">
        <f t="shared" si="9"/>
        <v>0</v>
      </c>
      <c r="K148" s="31">
        <f>K151+K287+K293</f>
        <v>114716903</v>
      </c>
      <c r="L148" s="32">
        <f>L151+L287+L293</f>
        <v>115216.89999999998</v>
      </c>
      <c r="M148" s="31">
        <f>M151+M287+M293</f>
        <v>106741429</v>
      </c>
      <c r="N148" s="32">
        <f>N151+N287+N293</f>
        <v>107206.60000000002</v>
      </c>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c r="CI148" s="72"/>
      <c r="CJ148" s="72"/>
      <c r="CK148" s="72"/>
      <c r="CL148" s="72"/>
      <c r="CM148" s="72"/>
      <c r="CN148" s="72"/>
      <c r="CO148" s="72"/>
      <c r="CP148" s="72"/>
      <c r="CQ148" s="72"/>
      <c r="CR148" s="72"/>
      <c r="CS148" s="72"/>
      <c r="CT148" s="72"/>
      <c r="CU148" s="72"/>
      <c r="CV148" s="72"/>
      <c r="CW148" s="72"/>
      <c r="CX148" s="72"/>
      <c r="CY148" s="72"/>
      <c r="CZ148" s="72"/>
      <c r="DA148" s="72"/>
      <c r="DB148" s="72"/>
      <c r="DC148" s="72"/>
      <c r="DD148" s="72"/>
      <c r="DE148" s="72"/>
      <c r="DF148" s="72"/>
      <c r="DG148" s="72"/>
      <c r="DH148" s="72"/>
      <c r="DI148" s="72"/>
      <c r="DJ148" s="72"/>
      <c r="DK148" s="72"/>
      <c r="DL148" s="72"/>
      <c r="DM148" s="72"/>
      <c r="DN148" s="72"/>
      <c r="DO148" s="72"/>
      <c r="DP148" s="72"/>
      <c r="DQ148" s="72"/>
      <c r="DR148" s="72"/>
      <c r="DS148" s="72"/>
      <c r="DT148" s="72"/>
      <c r="DU148" s="72"/>
      <c r="DV148" s="72"/>
      <c r="DW148" s="72"/>
      <c r="DX148" s="72"/>
      <c r="DY148" s="72"/>
      <c r="DZ148" s="72"/>
      <c r="EA148" s="72"/>
      <c r="EB148" s="72"/>
      <c r="EC148" s="72"/>
      <c r="ED148" s="72"/>
      <c r="EE148" s="72"/>
      <c r="EF148" s="72"/>
      <c r="EG148" s="72"/>
      <c r="EH148" s="72"/>
      <c r="EI148" s="72"/>
      <c r="EJ148" s="72"/>
      <c r="EK148" s="72"/>
      <c r="EL148" s="72"/>
      <c r="EM148" s="72"/>
      <c r="EN148" s="72"/>
      <c r="EO148" s="72"/>
    </row>
    <row r="149" spans="1:145" s="45" customFormat="1" ht="20.25">
      <c r="A149" s="38"/>
      <c r="B149" s="38"/>
      <c r="C149" s="38"/>
      <c r="D149" s="2" t="s">
        <v>434</v>
      </c>
      <c r="E149" s="2"/>
      <c r="F149" s="2"/>
      <c r="G149" s="29">
        <f t="shared" si="8"/>
        <v>0</v>
      </c>
      <c r="H149" s="63"/>
      <c r="I149" s="2"/>
      <c r="J149" s="29">
        <f t="shared" si="9"/>
        <v>0</v>
      </c>
      <c r="K149" s="64">
        <v>3017602</v>
      </c>
      <c r="L149" s="42">
        <f>ROUND(K149/1000,1)+500</f>
        <v>3517.6</v>
      </c>
      <c r="M149" s="64">
        <v>3017511</v>
      </c>
      <c r="N149" s="43">
        <f>ROUND(M149/1000,1)+465.2</f>
        <v>3482.7</v>
      </c>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row>
    <row r="150" spans="1:145" s="45" customFormat="1" ht="20.25">
      <c r="A150" s="38"/>
      <c r="B150" s="38"/>
      <c r="C150" s="38"/>
      <c r="D150" s="2" t="s">
        <v>435</v>
      </c>
      <c r="E150" s="2"/>
      <c r="F150" s="2"/>
      <c r="G150" s="29">
        <f t="shared" si="8"/>
        <v>0</v>
      </c>
      <c r="H150" s="63"/>
      <c r="I150" s="2"/>
      <c r="J150" s="29">
        <f t="shared" si="9"/>
        <v>0</v>
      </c>
      <c r="K150" s="64">
        <v>100000</v>
      </c>
      <c r="L150" s="42">
        <f aca="true" t="shared" si="12" ref="L150:L208">ROUND(K150/1000,1)</f>
        <v>100</v>
      </c>
      <c r="M150" s="64">
        <v>98775</v>
      </c>
      <c r="N150" s="43">
        <f t="shared" si="11"/>
        <v>98.8</v>
      </c>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row>
    <row r="151" spans="1:145" s="73" customFormat="1" ht="20.25">
      <c r="A151" s="26"/>
      <c r="B151" s="26"/>
      <c r="C151" s="26"/>
      <c r="D151" s="54" t="s">
        <v>168</v>
      </c>
      <c r="E151" s="54" t="s">
        <v>168</v>
      </c>
      <c r="F151" s="77"/>
      <c r="G151" s="29">
        <f t="shared" si="8"/>
        <v>0</v>
      </c>
      <c r="H151" s="30"/>
      <c r="I151" s="77"/>
      <c r="J151" s="29">
        <f t="shared" si="9"/>
        <v>0</v>
      </c>
      <c r="K151" s="78">
        <f>SUM(K152:K286)</f>
        <v>22703938.4</v>
      </c>
      <c r="L151" s="79">
        <f>SUM(L152:L286)</f>
        <v>22703.899999999998</v>
      </c>
      <c r="M151" s="78">
        <f>SUM(M152:M286)</f>
        <v>21448463</v>
      </c>
      <c r="N151" s="79">
        <f>SUM(N152:N286)</f>
        <v>21448.399999999994</v>
      </c>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72"/>
      <c r="CI151" s="72"/>
      <c r="CJ151" s="72"/>
      <c r="CK151" s="72"/>
      <c r="CL151" s="72"/>
      <c r="CM151" s="72"/>
      <c r="CN151" s="72"/>
      <c r="CO151" s="72"/>
      <c r="CP151" s="72"/>
      <c r="CQ151" s="72"/>
      <c r="CR151" s="72"/>
      <c r="CS151" s="72"/>
      <c r="CT151" s="72"/>
      <c r="CU151" s="72"/>
      <c r="CV151" s="72"/>
      <c r="CW151" s="72"/>
      <c r="CX151" s="72"/>
      <c r="CY151" s="72"/>
      <c r="CZ151" s="72"/>
      <c r="DA151" s="72"/>
      <c r="DB151" s="72"/>
      <c r="DC151" s="72"/>
      <c r="DD151" s="72"/>
      <c r="DE151" s="72"/>
      <c r="DF151" s="72"/>
      <c r="DG151" s="72"/>
      <c r="DH151" s="72"/>
      <c r="DI151" s="72"/>
      <c r="DJ151" s="72"/>
      <c r="DK151" s="72"/>
      <c r="DL151" s="72"/>
      <c r="DM151" s="72"/>
      <c r="DN151" s="72"/>
      <c r="DO151" s="72"/>
      <c r="DP151" s="72"/>
      <c r="DQ151" s="72"/>
      <c r="DR151" s="72"/>
      <c r="DS151" s="72"/>
      <c r="DT151" s="72"/>
      <c r="DU151" s="72"/>
      <c r="DV151" s="72"/>
      <c r="DW151" s="72"/>
      <c r="DX151" s="72"/>
      <c r="DY151" s="72"/>
      <c r="DZ151" s="72"/>
      <c r="EA151" s="72"/>
      <c r="EB151" s="72"/>
      <c r="EC151" s="72"/>
      <c r="ED151" s="72"/>
      <c r="EE151" s="72"/>
      <c r="EF151" s="72"/>
      <c r="EG151" s="72"/>
      <c r="EH151" s="72"/>
      <c r="EI151" s="72"/>
      <c r="EJ151" s="72"/>
      <c r="EK151" s="72"/>
      <c r="EL151" s="72"/>
      <c r="EM151" s="72"/>
      <c r="EN151" s="72"/>
      <c r="EO151" s="72"/>
    </row>
    <row r="152" spans="1:145" s="34" customFormat="1" ht="24" customHeight="1">
      <c r="A152" s="27"/>
      <c r="B152" s="27"/>
      <c r="C152" s="27"/>
      <c r="D152" s="35" t="s">
        <v>169</v>
      </c>
      <c r="E152" s="35" t="s">
        <v>169</v>
      </c>
      <c r="F152" s="69">
        <v>28556946</v>
      </c>
      <c r="G152" s="29">
        <f t="shared" si="8"/>
        <v>28556.9</v>
      </c>
      <c r="H152" s="70">
        <v>84.5</v>
      </c>
      <c r="I152" s="69">
        <v>24123406</v>
      </c>
      <c r="J152" s="29">
        <f t="shared" si="9"/>
        <v>24123.4</v>
      </c>
      <c r="K152" s="36">
        <v>3000000</v>
      </c>
      <c r="L152" s="4">
        <f t="shared" si="12"/>
        <v>3000</v>
      </c>
      <c r="M152" s="66">
        <v>2981299</v>
      </c>
      <c r="N152" s="3">
        <f t="shared" si="11"/>
        <v>2981.3</v>
      </c>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c r="DQ152" s="33"/>
      <c r="DR152" s="33"/>
      <c r="DS152" s="33"/>
      <c r="DT152" s="33"/>
      <c r="DU152" s="33"/>
      <c r="DV152" s="33"/>
      <c r="DW152" s="33"/>
      <c r="DX152" s="33"/>
      <c r="DY152" s="33"/>
      <c r="DZ152" s="33"/>
      <c r="EA152" s="33"/>
      <c r="EB152" s="33"/>
      <c r="EC152" s="33"/>
      <c r="ED152" s="33"/>
      <c r="EE152" s="33"/>
      <c r="EF152" s="33"/>
      <c r="EG152" s="33"/>
      <c r="EH152" s="33"/>
      <c r="EI152" s="33"/>
      <c r="EJ152" s="33"/>
      <c r="EK152" s="33"/>
      <c r="EL152" s="33"/>
      <c r="EM152" s="33"/>
      <c r="EN152" s="33"/>
      <c r="EO152" s="33"/>
    </row>
    <row r="153" spans="1:145" s="34" customFormat="1" ht="46.5" customHeight="1">
      <c r="A153" s="27"/>
      <c r="B153" s="27"/>
      <c r="C153" s="27"/>
      <c r="D153" s="35" t="s">
        <v>170</v>
      </c>
      <c r="E153" s="35" t="s">
        <v>170</v>
      </c>
      <c r="F153" s="69"/>
      <c r="G153" s="29">
        <f t="shared" si="8"/>
        <v>0</v>
      </c>
      <c r="H153" s="70"/>
      <c r="I153" s="69"/>
      <c r="J153" s="29">
        <f t="shared" si="9"/>
        <v>0</v>
      </c>
      <c r="K153" s="36">
        <v>39830</v>
      </c>
      <c r="L153" s="4">
        <f t="shared" si="12"/>
        <v>39.8</v>
      </c>
      <c r="M153" s="66">
        <v>22363</v>
      </c>
      <c r="N153" s="4">
        <f t="shared" si="11"/>
        <v>22.4</v>
      </c>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row>
    <row r="154" spans="1:145" s="34" customFormat="1" ht="43.5" customHeight="1">
      <c r="A154" s="27"/>
      <c r="B154" s="27"/>
      <c r="C154" s="27"/>
      <c r="D154" s="35" t="s">
        <v>455</v>
      </c>
      <c r="E154" s="35" t="s">
        <v>171</v>
      </c>
      <c r="F154" s="69">
        <v>55700800</v>
      </c>
      <c r="G154" s="29">
        <f t="shared" si="8"/>
        <v>55700.8</v>
      </c>
      <c r="H154" s="70">
        <v>65.4</v>
      </c>
      <c r="I154" s="69">
        <v>36425600</v>
      </c>
      <c r="J154" s="29">
        <f t="shared" si="9"/>
        <v>36425.6</v>
      </c>
      <c r="K154" s="36">
        <v>338382.4</v>
      </c>
      <c r="L154" s="4">
        <f t="shared" si="12"/>
        <v>338.4</v>
      </c>
      <c r="M154" s="66">
        <v>337729</v>
      </c>
      <c r="N154" s="3">
        <f t="shared" si="11"/>
        <v>337.7</v>
      </c>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row>
    <row r="155" spans="1:145" s="34" customFormat="1" ht="24" customHeight="1">
      <c r="A155" s="27"/>
      <c r="B155" s="27"/>
      <c r="C155" s="27"/>
      <c r="D155" s="35" t="s">
        <v>172</v>
      </c>
      <c r="E155" s="35" t="s">
        <v>172</v>
      </c>
      <c r="F155" s="69">
        <v>12997832</v>
      </c>
      <c r="G155" s="29">
        <f t="shared" si="8"/>
        <v>12997.8</v>
      </c>
      <c r="H155" s="70">
        <v>29</v>
      </c>
      <c r="I155" s="69">
        <v>3769686</v>
      </c>
      <c r="J155" s="29">
        <f t="shared" si="9"/>
        <v>3769.7</v>
      </c>
      <c r="K155" s="36">
        <v>360000</v>
      </c>
      <c r="L155" s="4">
        <f t="shared" si="12"/>
        <v>360</v>
      </c>
      <c r="M155" s="66">
        <v>358884</v>
      </c>
      <c r="N155" s="4">
        <f t="shared" si="11"/>
        <v>358.9</v>
      </c>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row>
    <row r="156" spans="1:145" s="34" customFormat="1" ht="21.75" customHeight="1">
      <c r="A156" s="27"/>
      <c r="B156" s="27"/>
      <c r="C156" s="27"/>
      <c r="D156" s="35" t="s">
        <v>173</v>
      </c>
      <c r="E156" s="35" t="s">
        <v>173</v>
      </c>
      <c r="F156" s="69">
        <v>9888427</v>
      </c>
      <c r="G156" s="29">
        <f t="shared" si="8"/>
        <v>9888.4</v>
      </c>
      <c r="H156" s="70">
        <v>97.9</v>
      </c>
      <c r="I156" s="69">
        <v>9684425</v>
      </c>
      <c r="J156" s="29">
        <f t="shared" si="9"/>
        <v>9684.4</v>
      </c>
      <c r="K156" s="36">
        <v>100000</v>
      </c>
      <c r="L156" s="4">
        <f t="shared" si="12"/>
        <v>100</v>
      </c>
      <c r="M156" s="66">
        <v>0</v>
      </c>
      <c r="N156" s="3">
        <f t="shared" si="11"/>
        <v>0</v>
      </c>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row>
    <row r="157" spans="1:145" s="34" customFormat="1" ht="27.75" customHeight="1">
      <c r="A157" s="27"/>
      <c r="B157" s="27"/>
      <c r="C157" s="27"/>
      <c r="D157" s="80" t="s">
        <v>174</v>
      </c>
      <c r="E157" s="80" t="s">
        <v>174</v>
      </c>
      <c r="F157" s="69"/>
      <c r="G157" s="29">
        <f t="shared" si="8"/>
        <v>0</v>
      </c>
      <c r="H157" s="70"/>
      <c r="I157" s="69"/>
      <c r="J157" s="29">
        <f t="shared" si="9"/>
        <v>0</v>
      </c>
      <c r="K157" s="36">
        <v>1105000</v>
      </c>
      <c r="L157" s="4">
        <f t="shared" si="12"/>
        <v>1105</v>
      </c>
      <c r="M157" s="66">
        <v>1096111</v>
      </c>
      <c r="N157" s="3">
        <f t="shared" si="11"/>
        <v>1096.1</v>
      </c>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row>
    <row r="158" spans="1:145" s="34" customFormat="1" ht="27" customHeight="1">
      <c r="A158" s="27"/>
      <c r="B158" s="27"/>
      <c r="C158" s="27"/>
      <c r="D158" s="35" t="s">
        <v>423</v>
      </c>
      <c r="E158" s="35" t="s">
        <v>423</v>
      </c>
      <c r="F158" s="69">
        <v>2186292</v>
      </c>
      <c r="G158" s="29">
        <f t="shared" si="8"/>
        <v>2186.3</v>
      </c>
      <c r="H158" s="70">
        <v>30.7</v>
      </c>
      <c r="I158" s="69">
        <v>670994</v>
      </c>
      <c r="J158" s="29">
        <f t="shared" si="9"/>
        <v>671</v>
      </c>
      <c r="K158" s="36">
        <v>400000</v>
      </c>
      <c r="L158" s="4">
        <f t="shared" si="12"/>
        <v>400</v>
      </c>
      <c r="M158" s="66">
        <v>228723</v>
      </c>
      <c r="N158" s="3">
        <f t="shared" si="11"/>
        <v>228.7</v>
      </c>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row>
    <row r="159" spans="1:145" s="34" customFormat="1" ht="23.25" customHeight="1">
      <c r="A159" s="27"/>
      <c r="B159" s="27"/>
      <c r="C159" s="27"/>
      <c r="D159" s="80" t="s">
        <v>241</v>
      </c>
      <c r="E159" s="80" t="s">
        <v>241</v>
      </c>
      <c r="F159" s="69"/>
      <c r="G159" s="29">
        <f t="shared" si="8"/>
        <v>0</v>
      </c>
      <c r="H159" s="70"/>
      <c r="I159" s="69"/>
      <c r="J159" s="29">
        <f t="shared" si="9"/>
        <v>0</v>
      </c>
      <c r="K159" s="36">
        <v>1500000</v>
      </c>
      <c r="L159" s="4">
        <f t="shared" si="12"/>
        <v>1500</v>
      </c>
      <c r="M159" s="66">
        <v>1486658</v>
      </c>
      <c r="N159" s="3">
        <f t="shared" si="11"/>
        <v>1486.7</v>
      </c>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row>
    <row r="160" spans="1:145" s="34" customFormat="1" ht="27" customHeight="1">
      <c r="A160" s="27"/>
      <c r="B160" s="27"/>
      <c r="C160" s="27"/>
      <c r="D160" s="35" t="s">
        <v>175</v>
      </c>
      <c r="E160" s="35" t="s">
        <v>175</v>
      </c>
      <c r="F160" s="69">
        <v>41125371</v>
      </c>
      <c r="G160" s="29">
        <f t="shared" si="8"/>
        <v>41125.4</v>
      </c>
      <c r="H160" s="70">
        <v>54.2</v>
      </c>
      <c r="I160" s="69">
        <v>22273896</v>
      </c>
      <c r="J160" s="29">
        <f t="shared" si="9"/>
        <v>22273.9</v>
      </c>
      <c r="K160" s="36">
        <v>800000</v>
      </c>
      <c r="L160" s="4">
        <f t="shared" si="12"/>
        <v>800</v>
      </c>
      <c r="M160" s="66">
        <v>731289</v>
      </c>
      <c r="N160" s="3">
        <f t="shared" si="11"/>
        <v>731.3</v>
      </c>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row>
    <row r="161" spans="1:145" s="34" customFormat="1" ht="23.25" customHeight="1">
      <c r="A161" s="27"/>
      <c r="B161" s="27"/>
      <c r="C161" s="27"/>
      <c r="D161" s="35" t="s">
        <v>448</v>
      </c>
      <c r="E161" s="35" t="s">
        <v>240</v>
      </c>
      <c r="F161" s="69"/>
      <c r="G161" s="29">
        <f t="shared" si="8"/>
        <v>0</v>
      </c>
      <c r="H161" s="70"/>
      <c r="I161" s="69"/>
      <c r="J161" s="29">
        <f t="shared" si="9"/>
        <v>0</v>
      </c>
      <c r="K161" s="36">
        <v>850000</v>
      </c>
      <c r="L161" s="4">
        <f t="shared" si="12"/>
        <v>850</v>
      </c>
      <c r="M161" s="66">
        <v>780151</v>
      </c>
      <c r="N161" s="3">
        <f t="shared" si="11"/>
        <v>780.2</v>
      </c>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row>
    <row r="162" spans="1:145" s="34" customFormat="1" ht="23.25" customHeight="1">
      <c r="A162" s="27"/>
      <c r="B162" s="27"/>
      <c r="C162" s="27"/>
      <c r="D162" s="35" t="s">
        <v>267</v>
      </c>
      <c r="E162" s="35" t="s">
        <v>267</v>
      </c>
      <c r="F162" s="69"/>
      <c r="G162" s="29">
        <f t="shared" si="8"/>
        <v>0</v>
      </c>
      <c r="H162" s="70"/>
      <c r="I162" s="69"/>
      <c r="J162" s="29">
        <f t="shared" si="9"/>
        <v>0</v>
      </c>
      <c r="K162" s="36">
        <v>100000</v>
      </c>
      <c r="L162" s="4">
        <f t="shared" si="12"/>
        <v>100</v>
      </c>
      <c r="M162" s="66">
        <v>69353</v>
      </c>
      <c r="N162" s="3">
        <f t="shared" si="11"/>
        <v>69.4</v>
      </c>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row>
    <row r="163" spans="1:145" s="34" customFormat="1" ht="24" customHeight="1">
      <c r="A163" s="27"/>
      <c r="B163" s="27"/>
      <c r="C163" s="27"/>
      <c r="D163" s="35" t="s">
        <v>227</v>
      </c>
      <c r="E163" s="35" t="s">
        <v>227</v>
      </c>
      <c r="F163" s="69"/>
      <c r="G163" s="29">
        <f t="shared" si="8"/>
        <v>0</v>
      </c>
      <c r="H163" s="70"/>
      <c r="I163" s="69"/>
      <c r="J163" s="29">
        <f t="shared" si="9"/>
        <v>0</v>
      </c>
      <c r="K163" s="36">
        <v>100000</v>
      </c>
      <c r="L163" s="4">
        <f t="shared" si="12"/>
        <v>100</v>
      </c>
      <c r="M163" s="66">
        <v>28510</v>
      </c>
      <c r="N163" s="3">
        <f t="shared" si="11"/>
        <v>28.5</v>
      </c>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row>
    <row r="164" spans="1:145" s="34" customFormat="1" ht="24" customHeight="1">
      <c r="A164" s="27"/>
      <c r="B164" s="27"/>
      <c r="C164" s="27"/>
      <c r="D164" s="35" t="s">
        <v>410</v>
      </c>
      <c r="E164" s="35" t="s">
        <v>410</v>
      </c>
      <c r="F164" s="69"/>
      <c r="G164" s="29">
        <f t="shared" si="8"/>
        <v>0</v>
      </c>
      <c r="H164" s="70"/>
      <c r="I164" s="69"/>
      <c r="J164" s="29">
        <f t="shared" si="9"/>
        <v>0</v>
      </c>
      <c r="K164" s="36">
        <v>100000</v>
      </c>
      <c r="L164" s="4">
        <f t="shared" si="12"/>
        <v>100</v>
      </c>
      <c r="M164" s="66">
        <v>100000</v>
      </c>
      <c r="N164" s="3">
        <f t="shared" si="11"/>
        <v>100</v>
      </c>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row>
    <row r="165" spans="1:145" s="34" customFormat="1" ht="23.25" customHeight="1">
      <c r="A165" s="27"/>
      <c r="B165" s="27"/>
      <c r="C165" s="27"/>
      <c r="D165" s="35" t="s">
        <v>402</v>
      </c>
      <c r="E165" s="35" t="s">
        <v>402</v>
      </c>
      <c r="F165" s="69"/>
      <c r="G165" s="29">
        <f t="shared" si="8"/>
        <v>0</v>
      </c>
      <c r="H165" s="70"/>
      <c r="I165" s="69"/>
      <c r="J165" s="29">
        <f t="shared" si="9"/>
        <v>0</v>
      </c>
      <c r="K165" s="36">
        <v>50000</v>
      </c>
      <c r="L165" s="4">
        <f t="shared" si="12"/>
        <v>50</v>
      </c>
      <c r="M165" s="66">
        <v>40483</v>
      </c>
      <c r="N165" s="3">
        <f t="shared" si="11"/>
        <v>40.5</v>
      </c>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c r="DP165" s="33"/>
      <c r="DQ165" s="33"/>
      <c r="DR165" s="33"/>
      <c r="DS165" s="33"/>
      <c r="DT165" s="33"/>
      <c r="DU165" s="33"/>
      <c r="DV165" s="33"/>
      <c r="DW165" s="33"/>
      <c r="DX165" s="33"/>
      <c r="DY165" s="33"/>
      <c r="DZ165" s="33"/>
      <c r="EA165" s="33"/>
      <c r="EB165" s="33"/>
      <c r="EC165" s="33"/>
      <c r="ED165" s="33"/>
      <c r="EE165" s="33"/>
      <c r="EF165" s="33"/>
      <c r="EG165" s="33"/>
      <c r="EH165" s="33"/>
      <c r="EI165" s="33"/>
      <c r="EJ165" s="33"/>
      <c r="EK165" s="33"/>
      <c r="EL165" s="33"/>
      <c r="EM165" s="33"/>
      <c r="EN165" s="33"/>
      <c r="EO165" s="33"/>
    </row>
    <row r="166" spans="1:145" s="34" customFormat="1" ht="47.25" customHeight="1">
      <c r="A166" s="27"/>
      <c r="B166" s="27"/>
      <c r="C166" s="27"/>
      <c r="D166" s="35" t="s">
        <v>369</v>
      </c>
      <c r="E166" s="35" t="s">
        <v>369</v>
      </c>
      <c r="F166" s="69"/>
      <c r="G166" s="29">
        <f t="shared" si="8"/>
        <v>0</v>
      </c>
      <c r="H166" s="70"/>
      <c r="I166" s="69"/>
      <c r="J166" s="29">
        <f t="shared" si="9"/>
        <v>0</v>
      </c>
      <c r="K166" s="36">
        <v>100000</v>
      </c>
      <c r="L166" s="4">
        <f t="shared" si="12"/>
        <v>100</v>
      </c>
      <c r="M166" s="66">
        <v>98775</v>
      </c>
      <c r="N166" s="3">
        <f t="shared" si="11"/>
        <v>98.8</v>
      </c>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row>
    <row r="167" spans="1:145" s="34" customFormat="1" ht="24.75" customHeight="1">
      <c r="A167" s="27"/>
      <c r="B167" s="27"/>
      <c r="C167" s="27"/>
      <c r="D167" s="35" t="s">
        <v>176</v>
      </c>
      <c r="E167" s="35" t="s">
        <v>176</v>
      </c>
      <c r="F167" s="69"/>
      <c r="G167" s="29">
        <f t="shared" si="8"/>
        <v>0</v>
      </c>
      <c r="H167" s="70"/>
      <c r="I167" s="69"/>
      <c r="J167" s="29">
        <f t="shared" si="9"/>
        <v>0</v>
      </c>
      <c r="K167" s="36">
        <v>13019</v>
      </c>
      <c r="L167" s="4">
        <f t="shared" si="12"/>
        <v>13</v>
      </c>
      <c r="M167" s="66">
        <v>0</v>
      </c>
      <c r="N167" s="3">
        <f t="shared" si="11"/>
        <v>0</v>
      </c>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33"/>
      <c r="EA167" s="33"/>
      <c r="EB167" s="33"/>
      <c r="EC167" s="33"/>
      <c r="ED167" s="33"/>
      <c r="EE167" s="33"/>
      <c r="EF167" s="33"/>
      <c r="EG167" s="33"/>
      <c r="EH167" s="33"/>
      <c r="EI167" s="33"/>
      <c r="EJ167" s="33"/>
      <c r="EK167" s="33"/>
      <c r="EL167" s="33"/>
      <c r="EM167" s="33"/>
      <c r="EN167" s="33"/>
      <c r="EO167" s="33"/>
    </row>
    <row r="168" spans="1:145" s="34" customFormat="1" ht="27" customHeight="1">
      <c r="A168" s="27"/>
      <c r="B168" s="27"/>
      <c r="C168" s="27"/>
      <c r="D168" s="35" t="s">
        <v>367</v>
      </c>
      <c r="E168" s="35" t="s">
        <v>367</v>
      </c>
      <c r="F168" s="69"/>
      <c r="G168" s="29">
        <f t="shared" si="8"/>
        <v>0</v>
      </c>
      <c r="H168" s="70"/>
      <c r="I168" s="69"/>
      <c r="J168" s="29">
        <f t="shared" si="9"/>
        <v>0</v>
      </c>
      <c r="K168" s="36">
        <v>225000</v>
      </c>
      <c r="L168" s="4">
        <f t="shared" si="12"/>
        <v>225</v>
      </c>
      <c r="M168" s="66">
        <v>223571</v>
      </c>
      <c r="N168" s="3">
        <f t="shared" si="11"/>
        <v>223.6</v>
      </c>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c r="DJ168" s="33"/>
      <c r="DK168" s="33"/>
      <c r="DL168" s="33"/>
      <c r="DM168" s="33"/>
      <c r="DN168" s="33"/>
      <c r="DO168" s="33"/>
      <c r="DP168" s="33"/>
      <c r="DQ168" s="33"/>
      <c r="DR168" s="33"/>
      <c r="DS168" s="33"/>
      <c r="DT168" s="33"/>
      <c r="DU168" s="33"/>
      <c r="DV168" s="33"/>
      <c r="DW168" s="33"/>
      <c r="DX168" s="33"/>
      <c r="DY168" s="33"/>
      <c r="DZ168" s="33"/>
      <c r="EA168" s="33"/>
      <c r="EB168" s="33"/>
      <c r="EC168" s="33"/>
      <c r="ED168" s="33"/>
      <c r="EE168" s="33"/>
      <c r="EF168" s="33"/>
      <c r="EG168" s="33"/>
      <c r="EH168" s="33"/>
      <c r="EI168" s="33"/>
      <c r="EJ168" s="33"/>
      <c r="EK168" s="33"/>
      <c r="EL168" s="33"/>
      <c r="EM168" s="33"/>
      <c r="EN168" s="33"/>
      <c r="EO168" s="33"/>
    </row>
    <row r="169" spans="1:145" s="34" customFormat="1" ht="27" customHeight="1">
      <c r="A169" s="27"/>
      <c r="B169" s="27"/>
      <c r="C169" s="27"/>
      <c r="D169" s="35" t="s">
        <v>418</v>
      </c>
      <c r="E169" s="35" t="s">
        <v>418</v>
      </c>
      <c r="F169" s="69"/>
      <c r="G169" s="29">
        <f t="shared" si="8"/>
        <v>0</v>
      </c>
      <c r="H169" s="70"/>
      <c r="I169" s="69"/>
      <c r="J169" s="29">
        <f t="shared" si="9"/>
        <v>0</v>
      </c>
      <c r="K169" s="36">
        <v>48000</v>
      </c>
      <c r="L169" s="4">
        <f t="shared" si="12"/>
        <v>48</v>
      </c>
      <c r="M169" s="66">
        <v>47923</v>
      </c>
      <c r="N169" s="3">
        <f>ROUND(M169/1000,1)+0.1</f>
        <v>48</v>
      </c>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row>
    <row r="170" spans="1:145" s="34" customFormat="1" ht="27" customHeight="1">
      <c r="A170" s="27"/>
      <c r="B170" s="27"/>
      <c r="C170" s="27"/>
      <c r="D170" s="35" t="s">
        <v>396</v>
      </c>
      <c r="E170" s="35" t="s">
        <v>396</v>
      </c>
      <c r="F170" s="69"/>
      <c r="G170" s="29">
        <f t="shared" si="8"/>
        <v>0</v>
      </c>
      <c r="H170" s="70"/>
      <c r="I170" s="69"/>
      <c r="J170" s="29">
        <f t="shared" si="9"/>
        <v>0</v>
      </c>
      <c r="K170" s="36">
        <v>48300</v>
      </c>
      <c r="L170" s="4">
        <f t="shared" si="12"/>
        <v>48.3</v>
      </c>
      <c r="M170" s="66">
        <v>48223</v>
      </c>
      <c r="N170" s="3">
        <f t="shared" si="11"/>
        <v>48.2</v>
      </c>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row>
    <row r="171" spans="1:145" s="34" customFormat="1" ht="27" customHeight="1">
      <c r="A171" s="27"/>
      <c r="B171" s="27"/>
      <c r="C171" s="27"/>
      <c r="D171" s="35" t="s">
        <v>387</v>
      </c>
      <c r="E171" s="35" t="s">
        <v>387</v>
      </c>
      <c r="F171" s="69"/>
      <c r="G171" s="29">
        <f t="shared" si="8"/>
        <v>0</v>
      </c>
      <c r="H171" s="70"/>
      <c r="I171" s="69"/>
      <c r="J171" s="29">
        <f t="shared" si="9"/>
        <v>0</v>
      </c>
      <c r="K171" s="36">
        <v>50000</v>
      </c>
      <c r="L171" s="4">
        <f t="shared" si="12"/>
        <v>50</v>
      </c>
      <c r="M171" s="66">
        <v>48223</v>
      </c>
      <c r="N171" s="3">
        <f t="shared" si="11"/>
        <v>48.2</v>
      </c>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33"/>
      <c r="DE171" s="33"/>
      <c r="DF171" s="33"/>
      <c r="DG171" s="33"/>
      <c r="DH171" s="33"/>
      <c r="DI171" s="33"/>
      <c r="DJ171" s="33"/>
      <c r="DK171" s="33"/>
      <c r="DL171" s="33"/>
      <c r="DM171" s="33"/>
      <c r="DN171" s="33"/>
      <c r="DO171" s="33"/>
      <c r="DP171" s="33"/>
      <c r="DQ171" s="33"/>
      <c r="DR171" s="33"/>
      <c r="DS171" s="33"/>
      <c r="DT171" s="33"/>
      <c r="DU171" s="33"/>
      <c r="DV171" s="33"/>
      <c r="DW171" s="33"/>
      <c r="DX171" s="33"/>
      <c r="DY171" s="33"/>
      <c r="DZ171" s="33"/>
      <c r="EA171" s="33"/>
      <c r="EB171" s="33"/>
      <c r="EC171" s="33"/>
      <c r="ED171" s="33"/>
      <c r="EE171" s="33"/>
      <c r="EF171" s="33"/>
      <c r="EG171" s="33"/>
      <c r="EH171" s="33"/>
      <c r="EI171" s="33"/>
      <c r="EJ171" s="33"/>
      <c r="EK171" s="33"/>
      <c r="EL171" s="33"/>
      <c r="EM171" s="33"/>
      <c r="EN171" s="33"/>
      <c r="EO171" s="33"/>
    </row>
    <row r="172" spans="1:145" s="34" customFormat="1" ht="27" customHeight="1">
      <c r="A172" s="27"/>
      <c r="B172" s="27"/>
      <c r="C172" s="27"/>
      <c r="D172" s="35" t="s">
        <v>388</v>
      </c>
      <c r="E172" s="35" t="s">
        <v>388</v>
      </c>
      <c r="F172" s="69"/>
      <c r="G172" s="29">
        <f t="shared" si="8"/>
        <v>0</v>
      </c>
      <c r="H172" s="70"/>
      <c r="I172" s="69"/>
      <c r="J172" s="29">
        <f t="shared" si="9"/>
        <v>0</v>
      </c>
      <c r="K172" s="36">
        <v>50000</v>
      </c>
      <c r="L172" s="4">
        <f t="shared" si="12"/>
        <v>50</v>
      </c>
      <c r="M172" s="66">
        <v>48235</v>
      </c>
      <c r="N172" s="3">
        <f t="shared" si="11"/>
        <v>48.2</v>
      </c>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row>
    <row r="173" spans="1:145" s="34" customFormat="1" ht="48" customHeight="1">
      <c r="A173" s="27"/>
      <c r="B173" s="27"/>
      <c r="C173" s="27"/>
      <c r="D173" s="35" t="s">
        <v>300</v>
      </c>
      <c r="E173" s="35" t="s">
        <v>300</v>
      </c>
      <c r="F173" s="69"/>
      <c r="G173" s="29">
        <f t="shared" si="8"/>
        <v>0</v>
      </c>
      <c r="H173" s="70"/>
      <c r="I173" s="69"/>
      <c r="J173" s="29">
        <f t="shared" si="9"/>
        <v>0</v>
      </c>
      <c r="K173" s="36">
        <v>49154</v>
      </c>
      <c r="L173" s="4">
        <f>ROUND(K173/1000,1)-0.1</f>
        <v>49.1</v>
      </c>
      <c r="M173" s="66">
        <v>49154</v>
      </c>
      <c r="N173" s="3">
        <f>ROUND(M173/1000,1)-0.1</f>
        <v>49.1</v>
      </c>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row>
    <row r="174" spans="1:145" s="34" customFormat="1" ht="27" customHeight="1">
      <c r="A174" s="27"/>
      <c r="B174" s="27"/>
      <c r="C174" s="27"/>
      <c r="D174" s="35" t="s">
        <v>284</v>
      </c>
      <c r="E174" s="35" t="s">
        <v>284</v>
      </c>
      <c r="F174" s="69"/>
      <c r="G174" s="29">
        <f t="shared" si="8"/>
        <v>0</v>
      </c>
      <c r="H174" s="70"/>
      <c r="I174" s="69"/>
      <c r="J174" s="29">
        <f t="shared" si="9"/>
        <v>0</v>
      </c>
      <c r="K174" s="36">
        <v>49154</v>
      </c>
      <c r="L174" s="4">
        <f>ROUND(K174/1000,1)-0.1</f>
        <v>49.1</v>
      </c>
      <c r="M174" s="66">
        <v>49154</v>
      </c>
      <c r="N174" s="3">
        <f>ROUND(M174/1000,1)-0.1</f>
        <v>49.1</v>
      </c>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3"/>
      <c r="CY174" s="33"/>
      <c r="CZ174" s="33"/>
      <c r="DA174" s="33"/>
      <c r="DB174" s="33"/>
      <c r="DC174" s="33"/>
      <c r="DD174" s="33"/>
      <c r="DE174" s="33"/>
      <c r="DF174" s="33"/>
      <c r="DG174" s="33"/>
      <c r="DH174" s="33"/>
      <c r="DI174" s="33"/>
      <c r="DJ174" s="33"/>
      <c r="DK174" s="33"/>
      <c r="DL174" s="33"/>
      <c r="DM174" s="33"/>
      <c r="DN174" s="33"/>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row>
    <row r="175" spans="1:145" s="34" customFormat="1" ht="27" customHeight="1">
      <c r="A175" s="27"/>
      <c r="B175" s="27"/>
      <c r="C175" s="27"/>
      <c r="D175" s="35" t="s">
        <v>285</v>
      </c>
      <c r="E175" s="35" t="s">
        <v>285</v>
      </c>
      <c r="F175" s="69"/>
      <c r="G175" s="29">
        <f t="shared" si="8"/>
        <v>0</v>
      </c>
      <c r="H175" s="70"/>
      <c r="I175" s="69"/>
      <c r="J175" s="29">
        <f t="shared" si="9"/>
        <v>0</v>
      </c>
      <c r="K175" s="36">
        <v>49154</v>
      </c>
      <c r="L175" s="4">
        <f>ROUND(K175/1000,1)-0.1</f>
        <v>49.1</v>
      </c>
      <c r="M175" s="66">
        <v>49154</v>
      </c>
      <c r="N175" s="3">
        <f>ROUND(M175/1000,1)-0.1</f>
        <v>49.1</v>
      </c>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row>
    <row r="176" spans="1:145" s="34" customFormat="1" ht="27" customHeight="1">
      <c r="A176" s="27"/>
      <c r="B176" s="27"/>
      <c r="C176" s="27"/>
      <c r="D176" s="35" t="s">
        <v>286</v>
      </c>
      <c r="E176" s="35" t="s">
        <v>286</v>
      </c>
      <c r="F176" s="69"/>
      <c r="G176" s="29">
        <f t="shared" si="8"/>
        <v>0</v>
      </c>
      <c r="H176" s="70"/>
      <c r="I176" s="69"/>
      <c r="J176" s="29">
        <f t="shared" si="9"/>
        <v>0</v>
      </c>
      <c r="K176" s="36">
        <v>63432</v>
      </c>
      <c r="L176" s="4">
        <f t="shared" si="12"/>
        <v>63.4</v>
      </c>
      <c r="M176" s="66">
        <v>63432</v>
      </c>
      <c r="N176" s="3">
        <f t="shared" si="11"/>
        <v>63.4</v>
      </c>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row>
    <row r="177" spans="1:145" s="34" customFormat="1" ht="42" customHeight="1">
      <c r="A177" s="27"/>
      <c r="B177" s="27"/>
      <c r="C177" s="27"/>
      <c r="D177" s="35" t="s">
        <v>287</v>
      </c>
      <c r="E177" s="35" t="s">
        <v>287</v>
      </c>
      <c r="F177" s="69"/>
      <c r="G177" s="29">
        <f t="shared" si="8"/>
        <v>0</v>
      </c>
      <c r="H177" s="70"/>
      <c r="I177" s="69"/>
      <c r="J177" s="29">
        <f t="shared" si="9"/>
        <v>0</v>
      </c>
      <c r="K177" s="36">
        <v>60300</v>
      </c>
      <c r="L177" s="4">
        <f t="shared" si="12"/>
        <v>60.3</v>
      </c>
      <c r="M177" s="66">
        <v>58714</v>
      </c>
      <c r="N177" s="3">
        <f t="shared" si="11"/>
        <v>58.7</v>
      </c>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row>
    <row r="178" spans="1:145" s="34" customFormat="1" ht="27" customHeight="1">
      <c r="A178" s="27"/>
      <c r="B178" s="27"/>
      <c r="C178" s="27"/>
      <c r="D178" s="35" t="s">
        <v>373</v>
      </c>
      <c r="E178" s="35" t="s">
        <v>373</v>
      </c>
      <c r="F178" s="69"/>
      <c r="G178" s="29">
        <f t="shared" si="8"/>
        <v>0</v>
      </c>
      <c r="H178" s="70"/>
      <c r="I178" s="69"/>
      <c r="J178" s="29">
        <f t="shared" si="9"/>
        <v>0</v>
      </c>
      <c r="K178" s="36">
        <v>47500</v>
      </c>
      <c r="L178" s="4">
        <f t="shared" si="12"/>
        <v>47.5</v>
      </c>
      <c r="M178" s="66">
        <v>47427</v>
      </c>
      <c r="N178" s="3">
        <f>ROUND(M178/1000,1)</f>
        <v>47.4</v>
      </c>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row>
    <row r="179" spans="1:145" s="34" customFormat="1" ht="27" customHeight="1">
      <c r="A179" s="27"/>
      <c r="B179" s="27"/>
      <c r="C179" s="27"/>
      <c r="D179" s="35" t="s">
        <v>296</v>
      </c>
      <c r="E179" s="35" t="s">
        <v>296</v>
      </c>
      <c r="F179" s="69"/>
      <c r="G179" s="29">
        <f t="shared" si="8"/>
        <v>0</v>
      </c>
      <c r="H179" s="70"/>
      <c r="I179" s="69"/>
      <c r="J179" s="29">
        <f t="shared" si="9"/>
        <v>0</v>
      </c>
      <c r="K179" s="36">
        <v>80740</v>
      </c>
      <c r="L179" s="4">
        <f>ROUND(K179/1000,1)+0.1</f>
        <v>80.8</v>
      </c>
      <c r="M179" s="66">
        <v>78704</v>
      </c>
      <c r="N179" s="3">
        <f t="shared" si="11"/>
        <v>78.7</v>
      </c>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row>
    <row r="180" spans="1:145" s="34" customFormat="1" ht="25.5" customHeight="1">
      <c r="A180" s="27"/>
      <c r="B180" s="27"/>
      <c r="C180" s="27"/>
      <c r="D180" s="35" t="s">
        <v>359</v>
      </c>
      <c r="E180" s="35" t="s">
        <v>359</v>
      </c>
      <c r="F180" s="69"/>
      <c r="G180" s="29">
        <f t="shared" si="8"/>
        <v>0</v>
      </c>
      <c r="H180" s="70"/>
      <c r="I180" s="69"/>
      <c r="J180" s="29">
        <f t="shared" si="9"/>
        <v>0</v>
      </c>
      <c r="K180" s="36">
        <v>183830</v>
      </c>
      <c r="L180" s="4">
        <f t="shared" si="12"/>
        <v>183.8</v>
      </c>
      <c r="M180" s="66">
        <v>163314</v>
      </c>
      <c r="N180" s="3">
        <f t="shared" si="11"/>
        <v>163.3</v>
      </c>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c r="EH180" s="33"/>
      <c r="EI180" s="33"/>
      <c r="EJ180" s="33"/>
      <c r="EK180" s="33"/>
      <c r="EL180" s="33"/>
      <c r="EM180" s="33"/>
      <c r="EN180" s="33"/>
      <c r="EO180" s="33"/>
    </row>
    <row r="181" spans="1:145" s="34" customFormat="1" ht="25.5" customHeight="1">
      <c r="A181" s="27"/>
      <c r="B181" s="27"/>
      <c r="C181" s="27"/>
      <c r="D181" s="35" t="s">
        <v>288</v>
      </c>
      <c r="E181" s="35" t="s">
        <v>288</v>
      </c>
      <c r="F181" s="69"/>
      <c r="G181" s="29">
        <f t="shared" si="8"/>
        <v>0</v>
      </c>
      <c r="H181" s="70"/>
      <c r="I181" s="69"/>
      <c r="J181" s="29">
        <f t="shared" si="9"/>
        <v>0</v>
      </c>
      <c r="K181" s="36">
        <v>49154</v>
      </c>
      <c r="L181" s="4">
        <f>ROUND(K181/1000,1)-0.1</f>
        <v>49.1</v>
      </c>
      <c r="M181" s="66">
        <v>49154</v>
      </c>
      <c r="N181" s="3">
        <f>ROUND(M181/1000,1)-0.1</f>
        <v>49.1</v>
      </c>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row>
    <row r="182" spans="1:145" s="34" customFormat="1" ht="25.5" customHeight="1">
      <c r="A182" s="27"/>
      <c r="B182" s="27"/>
      <c r="C182" s="27"/>
      <c r="D182" s="35" t="s">
        <v>289</v>
      </c>
      <c r="E182" s="35" t="s">
        <v>289</v>
      </c>
      <c r="F182" s="69"/>
      <c r="G182" s="29">
        <f t="shared" si="8"/>
        <v>0</v>
      </c>
      <c r="H182" s="70"/>
      <c r="I182" s="69"/>
      <c r="J182" s="29">
        <f t="shared" si="9"/>
        <v>0</v>
      </c>
      <c r="K182" s="36">
        <v>49154</v>
      </c>
      <c r="L182" s="4">
        <f>ROUND(K182/1000,1)-0.1</f>
        <v>49.1</v>
      </c>
      <c r="M182" s="66">
        <v>49154</v>
      </c>
      <c r="N182" s="3">
        <f>ROUND(M182/1000,1)-0.1</f>
        <v>49.1</v>
      </c>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3"/>
      <c r="CU182" s="33"/>
      <c r="CV182" s="33"/>
      <c r="CW182" s="33"/>
      <c r="CX182" s="33"/>
      <c r="CY182" s="33"/>
      <c r="CZ182" s="33"/>
      <c r="DA182" s="33"/>
      <c r="DB182" s="33"/>
      <c r="DC182" s="33"/>
      <c r="DD182" s="33"/>
      <c r="DE182" s="33"/>
      <c r="DF182" s="33"/>
      <c r="DG182" s="33"/>
      <c r="DH182" s="33"/>
      <c r="DI182" s="33"/>
      <c r="DJ182" s="33"/>
      <c r="DK182" s="33"/>
      <c r="DL182" s="33"/>
      <c r="DM182" s="33"/>
      <c r="DN182" s="33"/>
      <c r="DO182" s="33"/>
      <c r="DP182" s="33"/>
      <c r="DQ182" s="33"/>
      <c r="DR182" s="33"/>
      <c r="DS182" s="33"/>
      <c r="DT182" s="33"/>
      <c r="DU182" s="33"/>
      <c r="DV182" s="33"/>
      <c r="DW182" s="33"/>
      <c r="DX182" s="33"/>
      <c r="DY182" s="33"/>
      <c r="DZ182" s="33"/>
      <c r="EA182" s="33"/>
      <c r="EB182" s="33"/>
      <c r="EC182" s="33"/>
      <c r="ED182" s="33"/>
      <c r="EE182" s="33"/>
      <c r="EF182" s="33"/>
      <c r="EG182" s="33"/>
      <c r="EH182" s="33"/>
      <c r="EI182" s="33"/>
      <c r="EJ182" s="33"/>
      <c r="EK182" s="33"/>
      <c r="EL182" s="33"/>
      <c r="EM182" s="33"/>
      <c r="EN182" s="33"/>
      <c r="EO182" s="33"/>
    </row>
    <row r="183" spans="1:145" s="34" customFormat="1" ht="25.5" customHeight="1">
      <c r="A183" s="27"/>
      <c r="B183" s="27"/>
      <c r="C183" s="27"/>
      <c r="D183" s="35" t="s">
        <v>411</v>
      </c>
      <c r="E183" s="35" t="s">
        <v>411</v>
      </c>
      <c r="F183" s="69"/>
      <c r="G183" s="29">
        <f t="shared" si="8"/>
        <v>0</v>
      </c>
      <c r="H183" s="70"/>
      <c r="I183" s="69"/>
      <c r="J183" s="29">
        <f t="shared" si="9"/>
        <v>0</v>
      </c>
      <c r="K183" s="36">
        <v>62900</v>
      </c>
      <c r="L183" s="4">
        <f t="shared" si="12"/>
        <v>62.9</v>
      </c>
      <c r="M183" s="66">
        <v>47917</v>
      </c>
      <c r="N183" s="3">
        <f t="shared" si="11"/>
        <v>47.9</v>
      </c>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row>
    <row r="184" spans="1:145" s="34" customFormat="1" ht="25.5" customHeight="1">
      <c r="A184" s="27"/>
      <c r="B184" s="27"/>
      <c r="C184" s="27"/>
      <c r="D184" s="35" t="s">
        <v>398</v>
      </c>
      <c r="E184" s="35" t="s">
        <v>398</v>
      </c>
      <c r="F184" s="69"/>
      <c r="G184" s="29">
        <f t="shared" si="8"/>
        <v>0</v>
      </c>
      <c r="H184" s="70"/>
      <c r="I184" s="69"/>
      <c r="J184" s="29">
        <f t="shared" si="9"/>
        <v>0</v>
      </c>
      <c r="K184" s="36">
        <v>43300</v>
      </c>
      <c r="L184" s="4">
        <f t="shared" si="12"/>
        <v>43.3</v>
      </c>
      <c r="M184" s="66">
        <v>43266</v>
      </c>
      <c r="N184" s="3">
        <f t="shared" si="11"/>
        <v>43.3</v>
      </c>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33"/>
      <c r="DE184" s="33"/>
      <c r="DF184" s="33"/>
      <c r="DG184" s="33"/>
      <c r="DH184" s="33"/>
      <c r="DI184" s="33"/>
      <c r="DJ184" s="33"/>
      <c r="DK184" s="33"/>
      <c r="DL184" s="33"/>
      <c r="DM184" s="33"/>
      <c r="DN184" s="33"/>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row>
    <row r="185" spans="1:145" s="34" customFormat="1" ht="25.5" customHeight="1">
      <c r="A185" s="27"/>
      <c r="B185" s="27"/>
      <c r="C185" s="27"/>
      <c r="D185" s="35" t="s">
        <v>399</v>
      </c>
      <c r="E185" s="35" t="s">
        <v>399</v>
      </c>
      <c r="F185" s="69"/>
      <c r="G185" s="29">
        <f t="shared" si="8"/>
        <v>0</v>
      </c>
      <c r="H185" s="70"/>
      <c r="I185" s="69"/>
      <c r="J185" s="29">
        <f t="shared" si="9"/>
        <v>0</v>
      </c>
      <c r="K185" s="36">
        <v>45000</v>
      </c>
      <c r="L185" s="4">
        <f t="shared" si="12"/>
        <v>45</v>
      </c>
      <c r="M185" s="66">
        <v>43266</v>
      </c>
      <c r="N185" s="3">
        <f t="shared" si="11"/>
        <v>43.3</v>
      </c>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3"/>
      <c r="DB185" s="33"/>
      <c r="DC185" s="33"/>
      <c r="DD185" s="33"/>
      <c r="DE185" s="3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row>
    <row r="186" spans="1:145" s="34" customFormat="1" ht="31.5" customHeight="1">
      <c r="A186" s="27"/>
      <c r="B186" s="27"/>
      <c r="C186" s="27"/>
      <c r="D186" s="35" t="s">
        <v>316</v>
      </c>
      <c r="E186" s="35" t="s">
        <v>316</v>
      </c>
      <c r="F186" s="69"/>
      <c r="G186" s="29">
        <f t="shared" si="8"/>
        <v>0</v>
      </c>
      <c r="H186" s="70"/>
      <c r="I186" s="69"/>
      <c r="J186" s="29">
        <f t="shared" si="9"/>
        <v>0</v>
      </c>
      <c r="K186" s="36">
        <v>100000</v>
      </c>
      <c r="L186" s="4">
        <f t="shared" si="12"/>
        <v>100</v>
      </c>
      <c r="M186" s="66">
        <v>98533</v>
      </c>
      <c r="N186" s="4">
        <f>ROUND(M186/1000,1)</f>
        <v>98.5</v>
      </c>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row>
    <row r="187" spans="1:145" s="34" customFormat="1" ht="31.5" customHeight="1">
      <c r="A187" s="27"/>
      <c r="B187" s="27"/>
      <c r="C187" s="27"/>
      <c r="D187" s="35" t="s">
        <v>334</v>
      </c>
      <c r="E187" s="35" t="s">
        <v>334</v>
      </c>
      <c r="F187" s="69"/>
      <c r="G187" s="29">
        <f t="shared" si="8"/>
        <v>0</v>
      </c>
      <c r="H187" s="70"/>
      <c r="I187" s="69"/>
      <c r="J187" s="29">
        <f t="shared" si="9"/>
        <v>0</v>
      </c>
      <c r="K187" s="36">
        <v>47923</v>
      </c>
      <c r="L187" s="4">
        <f t="shared" si="12"/>
        <v>47.9</v>
      </c>
      <c r="M187" s="66">
        <v>47923</v>
      </c>
      <c r="N187" s="4">
        <f t="shared" si="11"/>
        <v>47.9</v>
      </c>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c r="DP187" s="33"/>
      <c r="DQ187" s="33"/>
      <c r="DR187" s="33"/>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row>
    <row r="188" spans="1:145" s="34" customFormat="1" ht="31.5" customHeight="1">
      <c r="A188" s="27"/>
      <c r="B188" s="27"/>
      <c r="C188" s="27"/>
      <c r="D188" s="35" t="s">
        <v>424</v>
      </c>
      <c r="E188" s="35" t="s">
        <v>424</v>
      </c>
      <c r="F188" s="69"/>
      <c r="G188" s="29">
        <f t="shared" si="8"/>
        <v>0</v>
      </c>
      <c r="H188" s="70"/>
      <c r="I188" s="69"/>
      <c r="J188" s="29">
        <f t="shared" si="9"/>
        <v>0</v>
      </c>
      <c r="K188" s="36">
        <v>62900</v>
      </c>
      <c r="L188" s="4">
        <f t="shared" si="12"/>
        <v>62.9</v>
      </c>
      <c r="M188" s="66">
        <v>47917</v>
      </c>
      <c r="N188" s="3">
        <f t="shared" si="11"/>
        <v>47.9</v>
      </c>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3"/>
      <c r="DB188" s="33"/>
      <c r="DC188" s="33"/>
      <c r="DD188" s="33"/>
      <c r="DE188" s="33"/>
      <c r="DF188" s="33"/>
      <c r="DG188" s="33"/>
      <c r="DH188" s="33"/>
      <c r="DI188" s="33"/>
      <c r="DJ188" s="33"/>
      <c r="DK188" s="33"/>
      <c r="DL188" s="33"/>
      <c r="DM188" s="33"/>
      <c r="DN188" s="33"/>
      <c r="DO188" s="33"/>
      <c r="DP188" s="33"/>
      <c r="DQ188" s="33"/>
      <c r="DR188" s="33"/>
      <c r="DS188" s="33"/>
      <c r="DT188" s="33"/>
      <c r="DU188" s="33"/>
      <c r="DV188" s="33"/>
      <c r="DW188" s="33"/>
      <c r="DX188" s="33"/>
      <c r="DY188" s="33"/>
      <c r="DZ188" s="33"/>
      <c r="EA188" s="33"/>
      <c r="EB188" s="33"/>
      <c r="EC188" s="33"/>
      <c r="ED188" s="33"/>
      <c r="EE188" s="33"/>
      <c r="EF188" s="33"/>
      <c r="EG188" s="33"/>
      <c r="EH188" s="33"/>
      <c r="EI188" s="33"/>
      <c r="EJ188" s="33"/>
      <c r="EK188" s="33"/>
      <c r="EL188" s="33"/>
      <c r="EM188" s="33"/>
      <c r="EN188" s="33"/>
      <c r="EO188" s="33"/>
    </row>
    <row r="189" spans="1:145" s="34" customFormat="1" ht="31.5" customHeight="1">
      <c r="A189" s="27"/>
      <c r="B189" s="27"/>
      <c r="C189" s="27"/>
      <c r="D189" s="35" t="s">
        <v>412</v>
      </c>
      <c r="E189" s="35" t="s">
        <v>412</v>
      </c>
      <c r="F189" s="69"/>
      <c r="G189" s="29">
        <f t="shared" si="8"/>
        <v>0</v>
      </c>
      <c r="H189" s="70"/>
      <c r="I189" s="69"/>
      <c r="J189" s="29">
        <f t="shared" si="9"/>
        <v>0</v>
      </c>
      <c r="K189" s="36">
        <v>47900</v>
      </c>
      <c r="L189" s="4">
        <f t="shared" si="12"/>
        <v>47.9</v>
      </c>
      <c r="M189" s="66">
        <v>47900</v>
      </c>
      <c r="N189" s="3">
        <f t="shared" si="11"/>
        <v>47.9</v>
      </c>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3"/>
      <c r="DB189" s="33"/>
      <c r="DC189" s="33"/>
      <c r="DD189" s="33"/>
      <c r="DE189" s="33"/>
      <c r="DF189" s="33"/>
      <c r="DG189" s="33"/>
      <c r="DH189" s="33"/>
      <c r="DI189" s="33"/>
      <c r="DJ189" s="33"/>
      <c r="DK189" s="33"/>
      <c r="DL189" s="33"/>
      <c r="DM189" s="33"/>
      <c r="DN189" s="33"/>
      <c r="DO189" s="33"/>
      <c r="DP189" s="33"/>
      <c r="DQ189" s="33"/>
      <c r="DR189" s="33"/>
      <c r="DS189" s="33"/>
      <c r="DT189" s="33"/>
      <c r="DU189" s="33"/>
      <c r="DV189" s="33"/>
      <c r="DW189" s="33"/>
      <c r="DX189" s="33"/>
      <c r="DY189" s="33"/>
      <c r="DZ189" s="33"/>
      <c r="EA189" s="33"/>
      <c r="EB189" s="33"/>
      <c r="EC189" s="33"/>
      <c r="ED189" s="33"/>
      <c r="EE189" s="33"/>
      <c r="EF189" s="33"/>
      <c r="EG189" s="33"/>
      <c r="EH189" s="33"/>
      <c r="EI189" s="33"/>
      <c r="EJ189" s="33"/>
      <c r="EK189" s="33"/>
      <c r="EL189" s="33"/>
      <c r="EM189" s="33"/>
      <c r="EN189" s="33"/>
      <c r="EO189" s="33"/>
    </row>
    <row r="190" spans="1:145" s="34" customFormat="1" ht="31.5" customHeight="1">
      <c r="A190" s="27"/>
      <c r="B190" s="27"/>
      <c r="C190" s="27"/>
      <c r="D190" s="35" t="s">
        <v>413</v>
      </c>
      <c r="E190" s="35" t="s">
        <v>413</v>
      </c>
      <c r="F190" s="69"/>
      <c r="G190" s="29">
        <f t="shared" si="8"/>
        <v>0</v>
      </c>
      <c r="H190" s="70"/>
      <c r="I190" s="69"/>
      <c r="J190" s="29">
        <f t="shared" si="9"/>
        <v>0</v>
      </c>
      <c r="K190" s="36">
        <v>47900</v>
      </c>
      <c r="L190" s="4">
        <f t="shared" si="12"/>
        <v>47.9</v>
      </c>
      <c r="M190" s="66">
        <v>47900</v>
      </c>
      <c r="N190" s="3">
        <f t="shared" si="11"/>
        <v>47.9</v>
      </c>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3"/>
      <c r="DB190" s="33"/>
      <c r="DC190" s="33"/>
      <c r="DD190" s="33"/>
      <c r="DE190" s="33"/>
      <c r="DF190" s="33"/>
      <c r="DG190" s="33"/>
      <c r="DH190" s="33"/>
      <c r="DI190" s="33"/>
      <c r="DJ190" s="33"/>
      <c r="DK190" s="33"/>
      <c r="DL190" s="33"/>
      <c r="DM190" s="33"/>
      <c r="DN190" s="33"/>
      <c r="DO190" s="33"/>
      <c r="DP190" s="33"/>
      <c r="DQ190" s="33"/>
      <c r="DR190" s="33"/>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row>
    <row r="191" spans="1:145" s="34" customFormat="1" ht="51" customHeight="1">
      <c r="A191" s="27"/>
      <c r="B191" s="27"/>
      <c r="C191" s="27"/>
      <c r="D191" s="35" t="s">
        <v>414</v>
      </c>
      <c r="E191" s="35" t="s">
        <v>414</v>
      </c>
      <c r="F191" s="69"/>
      <c r="G191" s="29">
        <f t="shared" si="8"/>
        <v>0</v>
      </c>
      <c r="H191" s="70"/>
      <c r="I191" s="69"/>
      <c r="J191" s="29">
        <f t="shared" si="9"/>
        <v>0</v>
      </c>
      <c r="K191" s="36">
        <v>47900</v>
      </c>
      <c r="L191" s="4">
        <f t="shared" si="12"/>
        <v>47.9</v>
      </c>
      <c r="M191" s="66">
        <v>47900</v>
      </c>
      <c r="N191" s="3">
        <f t="shared" si="11"/>
        <v>47.9</v>
      </c>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c r="DJ191" s="33"/>
      <c r="DK191" s="33"/>
      <c r="DL191" s="33"/>
      <c r="DM191" s="33"/>
      <c r="DN191" s="33"/>
      <c r="DO191" s="33"/>
      <c r="DP191" s="33"/>
      <c r="DQ191" s="33"/>
      <c r="DR191" s="33"/>
      <c r="DS191" s="33"/>
      <c r="DT191" s="33"/>
      <c r="DU191" s="33"/>
      <c r="DV191" s="33"/>
      <c r="DW191" s="33"/>
      <c r="DX191" s="33"/>
      <c r="DY191" s="33"/>
      <c r="DZ191" s="33"/>
      <c r="EA191" s="33"/>
      <c r="EB191" s="33"/>
      <c r="EC191" s="33"/>
      <c r="ED191" s="33"/>
      <c r="EE191" s="33"/>
      <c r="EF191" s="33"/>
      <c r="EG191" s="33"/>
      <c r="EH191" s="33"/>
      <c r="EI191" s="33"/>
      <c r="EJ191" s="33"/>
      <c r="EK191" s="33"/>
      <c r="EL191" s="33"/>
      <c r="EM191" s="33"/>
      <c r="EN191" s="33"/>
      <c r="EO191" s="33"/>
    </row>
    <row r="192" spans="1:145" s="34" customFormat="1" ht="31.5" customHeight="1">
      <c r="A192" s="27"/>
      <c r="B192" s="27"/>
      <c r="C192" s="27"/>
      <c r="D192" s="35" t="s">
        <v>425</v>
      </c>
      <c r="E192" s="35" t="s">
        <v>425</v>
      </c>
      <c r="F192" s="69"/>
      <c r="G192" s="29">
        <f t="shared" si="8"/>
        <v>0</v>
      </c>
      <c r="H192" s="70"/>
      <c r="I192" s="69"/>
      <c r="J192" s="29">
        <f t="shared" si="9"/>
        <v>0</v>
      </c>
      <c r="K192" s="36">
        <v>50000</v>
      </c>
      <c r="L192" s="4">
        <f t="shared" si="12"/>
        <v>50</v>
      </c>
      <c r="M192" s="66">
        <v>48223</v>
      </c>
      <c r="N192" s="3">
        <f t="shared" si="11"/>
        <v>48.2</v>
      </c>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row>
    <row r="193" spans="1:145" s="34" customFormat="1" ht="27.75" customHeight="1">
      <c r="A193" s="27"/>
      <c r="B193" s="27"/>
      <c r="C193" s="27"/>
      <c r="D193" s="35" t="s">
        <v>426</v>
      </c>
      <c r="E193" s="35" t="s">
        <v>426</v>
      </c>
      <c r="F193" s="69"/>
      <c r="G193" s="29">
        <f t="shared" si="8"/>
        <v>0</v>
      </c>
      <c r="H193" s="70"/>
      <c r="I193" s="69"/>
      <c r="J193" s="29">
        <f t="shared" si="9"/>
        <v>0</v>
      </c>
      <c r="K193" s="36">
        <v>50000</v>
      </c>
      <c r="L193" s="4">
        <f t="shared" si="12"/>
        <v>50</v>
      </c>
      <c r="M193" s="66">
        <v>48223</v>
      </c>
      <c r="N193" s="3">
        <f t="shared" si="11"/>
        <v>48.2</v>
      </c>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row>
    <row r="194" spans="1:145" s="34" customFormat="1" ht="27.75" customHeight="1">
      <c r="A194" s="27"/>
      <c r="B194" s="27"/>
      <c r="C194" s="27"/>
      <c r="D194" s="35" t="s">
        <v>290</v>
      </c>
      <c r="E194" s="35" t="s">
        <v>290</v>
      </c>
      <c r="F194" s="69"/>
      <c r="G194" s="29">
        <f t="shared" si="8"/>
        <v>0</v>
      </c>
      <c r="H194" s="70"/>
      <c r="I194" s="69"/>
      <c r="J194" s="29">
        <f t="shared" si="9"/>
        <v>0</v>
      </c>
      <c r="K194" s="36">
        <v>49154</v>
      </c>
      <c r="L194" s="4">
        <f>ROUND(K194/1000,1)-0.1</f>
        <v>49.1</v>
      </c>
      <c r="M194" s="66">
        <v>49154</v>
      </c>
      <c r="N194" s="3">
        <f>ROUND(M194/1000,1)-0.1</f>
        <v>49.1</v>
      </c>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row>
    <row r="195" spans="1:145" s="34" customFormat="1" ht="39.75" customHeight="1">
      <c r="A195" s="27"/>
      <c r="B195" s="27"/>
      <c r="C195" s="27"/>
      <c r="D195" s="35" t="s">
        <v>417</v>
      </c>
      <c r="E195" s="35" t="s">
        <v>417</v>
      </c>
      <c r="F195" s="69"/>
      <c r="G195" s="29">
        <f t="shared" si="8"/>
        <v>0</v>
      </c>
      <c r="H195" s="70"/>
      <c r="I195" s="69"/>
      <c r="J195" s="29">
        <f t="shared" si="9"/>
        <v>0</v>
      </c>
      <c r="K195" s="36">
        <v>48000</v>
      </c>
      <c r="L195" s="4">
        <f t="shared" si="12"/>
        <v>48</v>
      </c>
      <c r="M195" s="66">
        <v>47923</v>
      </c>
      <c r="N195" s="3">
        <f>ROUND(M195/1000,1)+0.1</f>
        <v>48</v>
      </c>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c r="DP195" s="33"/>
      <c r="DQ195" s="33"/>
      <c r="DR195" s="33"/>
      <c r="DS195" s="33"/>
      <c r="DT195" s="33"/>
      <c r="DU195" s="33"/>
      <c r="DV195" s="33"/>
      <c r="DW195" s="33"/>
      <c r="DX195" s="33"/>
      <c r="DY195" s="33"/>
      <c r="DZ195" s="33"/>
      <c r="EA195" s="33"/>
      <c r="EB195" s="33"/>
      <c r="EC195" s="33"/>
      <c r="ED195" s="33"/>
      <c r="EE195" s="33"/>
      <c r="EF195" s="33"/>
      <c r="EG195" s="33"/>
      <c r="EH195" s="33"/>
      <c r="EI195" s="33"/>
      <c r="EJ195" s="33"/>
      <c r="EK195" s="33"/>
      <c r="EL195" s="33"/>
      <c r="EM195" s="33"/>
      <c r="EN195" s="33"/>
      <c r="EO195" s="33"/>
    </row>
    <row r="196" spans="1:145" s="34" customFormat="1" ht="38.25" customHeight="1">
      <c r="A196" s="27"/>
      <c r="B196" s="27"/>
      <c r="C196" s="27"/>
      <c r="D196" s="35" t="s">
        <v>291</v>
      </c>
      <c r="E196" s="35" t="s">
        <v>291</v>
      </c>
      <c r="F196" s="69"/>
      <c r="G196" s="29">
        <f t="shared" si="8"/>
        <v>0</v>
      </c>
      <c r="H196" s="70"/>
      <c r="I196" s="69"/>
      <c r="J196" s="29">
        <f t="shared" si="9"/>
        <v>0</v>
      </c>
      <c r="K196" s="36">
        <v>49154</v>
      </c>
      <c r="L196" s="4">
        <f t="shared" si="12"/>
        <v>49.2</v>
      </c>
      <c r="M196" s="66">
        <v>49154</v>
      </c>
      <c r="N196" s="3">
        <f t="shared" si="11"/>
        <v>49.2</v>
      </c>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row>
    <row r="197" spans="1:145" s="34" customFormat="1" ht="38.25" customHeight="1">
      <c r="A197" s="27"/>
      <c r="B197" s="27"/>
      <c r="C197" s="27"/>
      <c r="D197" s="35" t="s">
        <v>292</v>
      </c>
      <c r="E197" s="35" t="s">
        <v>292</v>
      </c>
      <c r="F197" s="69"/>
      <c r="G197" s="29">
        <f t="shared" si="8"/>
        <v>0</v>
      </c>
      <c r="H197" s="70"/>
      <c r="I197" s="69"/>
      <c r="J197" s="29">
        <f t="shared" si="9"/>
        <v>0</v>
      </c>
      <c r="K197" s="36">
        <v>49154</v>
      </c>
      <c r="L197" s="4">
        <f t="shared" si="12"/>
        <v>49.2</v>
      </c>
      <c r="M197" s="66">
        <v>49154</v>
      </c>
      <c r="N197" s="3">
        <f t="shared" si="11"/>
        <v>49.2</v>
      </c>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3"/>
      <c r="DB197" s="33"/>
      <c r="DC197" s="33"/>
      <c r="DD197" s="33"/>
      <c r="DE197" s="33"/>
      <c r="DF197" s="33"/>
      <c r="DG197" s="33"/>
      <c r="DH197" s="33"/>
      <c r="DI197" s="33"/>
      <c r="DJ197" s="33"/>
      <c r="DK197" s="33"/>
      <c r="DL197" s="33"/>
      <c r="DM197" s="33"/>
      <c r="DN197" s="33"/>
      <c r="DO197" s="33"/>
      <c r="DP197" s="33"/>
      <c r="DQ197" s="33"/>
      <c r="DR197" s="33"/>
      <c r="DS197" s="33"/>
      <c r="DT197" s="33"/>
      <c r="DU197" s="33"/>
      <c r="DV197" s="33"/>
      <c r="DW197" s="33"/>
      <c r="DX197" s="33"/>
      <c r="DY197" s="33"/>
      <c r="DZ197" s="33"/>
      <c r="EA197" s="33"/>
      <c r="EB197" s="33"/>
      <c r="EC197" s="33"/>
      <c r="ED197" s="33"/>
      <c r="EE197" s="33"/>
      <c r="EF197" s="33"/>
      <c r="EG197" s="33"/>
      <c r="EH197" s="33"/>
      <c r="EI197" s="33"/>
      <c r="EJ197" s="33"/>
      <c r="EK197" s="33"/>
      <c r="EL197" s="33"/>
      <c r="EM197" s="33"/>
      <c r="EN197" s="33"/>
      <c r="EO197" s="33"/>
    </row>
    <row r="198" spans="1:145" s="34" customFormat="1" ht="27.75" customHeight="1">
      <c r="A198" s="27"/>
      <c r="B198" s="27"/>
      <c r="C198" s="27"/>
      <c r="D198" s="35" t="s">
        <v>293</v>
      </c>
      <c r="E198" s="35" t="s">
        <v>293</v>
      </c>
      <c r="F198" s="69"/>
      <c r="G198" s="29">
        <f t="shared" si="8"/>
        <v>0</v>
      </c>
      <c r="H198" s="70"/>
      <c r="I198" s="69"/>
      <c r="J198" s="29">
        <f t="shared" si="9"/>
        <v>0</v>
      </c>
      <c r="K198" s="36">
        <v>49154</v>
      </c>
      <c r="L198" s="4">
        <f t="shared" si="12"/>
        <v>49.2</v>
      </c>
      <c r="M198" s="66">
        <v>49154</v>
      </c>
      <c r="N198" s="3">
        <f t="shared" si="11"/>
        <v>49.2</v>
      </c>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3"/>
      <c r="DB198" s="33"/>
      <c r="DC198" s="33"/>
      <c r="DD198" s="33"/>
      <c r="DE198" s="33"/>
      <c r="DF198" s="33"/>
      <c r="DG198" s="33"/>
      <c r="DH198" s="33"/>
      <c r="DI198" s="33"/>
      <c r="DJ198" s="33"/>
      <c r="DK198" s="33"/>
      <c r="DL198" s="33"/>
      <c r="DM198" s="33"/>
      <c r="DN198" s="33"/>
      <c r="DO198" s="33"/>
      <c r="DP198" s="33"/>
      <c r="DQ198" s="33"/>
      <c r="DR198" s="33"/>
      <c r="DS198" s="33"/>
      <c r="DT198" s="33"/>
      <c r="DU198" s="33"/>
      <c r="DV198" s="33"/>
      <c r="DW198" s="33"/>
      <c r="DX198" s="33"/>
      <c r="DY198" s="33"/>
      <c r="DZ198" s="33"/>
      <c r="EA198" s="33"/>
      <c r="EB198" s="33"/>
      <c r="EC198" s="33"/>
      <c r="ED198" s="33"/>
      <c r="EE198" s="33"/>
      <c r="EF198" s="33"/>
      <c r="EG198" s="33"/>
      <c r="EH198" s="33"/>
      <c r="EI198" s="33"/>
      <c r="EJ198" s="33"/>
      <c r="EK198" s="33"/>
      <c r="EL198" s="33"/>
      <c r="EM198" s="33"/>
      <c r="EN198" s="33"/>
      <c r="EO198" s="33"/>
    </row>
    <row r="199" spans="1:145" s="34" customFormat="1" ht="39" customHeight="1">
      <c r="A199" s="27"/>
      <c r="B199" s="27"/>
      <c r="C199" s="27"/>
      <c r="D199" s="35" t="s">
        <v>392</v>
      </c>
      <c r="E199" s="35" t="s">
        <v>392</v>
      </c>
      <c r="F199" s="69"/>
      <c r="G199" s="29">
        <f t="shared" si="8"/>
        <v>0</v>
      </c>
      <c r="H199" s="70"/>
      <c r="I199" s="69"/>
      <c r="J199" s="29">
        <f t="shared" si="9"/>
        <v>0</v>
      </c>
      <c r="K199" s="36">
        <v>50000</v>
      </c>
      <c r="L199" s="4">
        <f t="shared" si="12"/>
        <v>50</v>
      </c>
      <c r="M199" s="66">
        <v>48223</v>
      </c>
      <c r="N199" s="3">
        <f t="shared" si="11"/>
        <v>48.2</v>
      </c>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3"/>
      <c r="DB199" s="33"/>
      <c r="DC199" s="33"/>
      <c r="DD199" s="33"/>
      <c r="DE199" s="33"/>
      <c r="DF199" s="33"/>
      <c r="DG199" s="33"/>
      <c r="DH199" s="33"/>
      <c r="DI199" s="33"/>
      <c r="DJ199" s="33"/>
      <c r="DK199" s="33"/>
      <c r="DL199" s="33"/>
      <c r="DM199" s="33"/>
      <c r="DN199" s="33"/>
      <c r="DO199" s="33"/>
      <c r="DP199" s="33"/>
      <c r="DQ199" s="33"/>
      <c r="DR199" s="33"/>
      <c r="DS199" s="33"/>
      <c r="DT199" s="33"/>
      <c r="DU199" s="33"/>
      <c r="DV199" s="33"/>
      <c r="DW199" s="33"/>
      <c r="DX199" s="33"/>
      <c r="DY199" s="33"/>
      <c r="DZ199" s="33"/>
      <c r="EA199" s="33"/>
      <c r="EB199" s="33"/>
      <c r="EC199" s="33"/>
      <c r="ED199" s="33"/>
      <c r="EE199" s="33"/>
      <c r="EF199" s="33"/>
      <c r="EG199" s="33"/>
      <c r="EH199" s="33"/>
      <c r="EI199" s="33"/>
      <c r="EJ199" s="33"/>
      <c r="EK199" s="33"/>
      <c r="EL199" s="33"/>
      <c r="EM199" s="33"/>
      <c r="EN199" s="33"/>
      <c r="EO199" s="33"/>
    </row>
    <row r="200" spans="1:145" s="34" customFormat="1" ht="28.5" customHeight="1">
      <c r="A200" s="27"/>
      <c r="B200" s="27"/>
      <c r="C200" s="27"/>
      <c r="D200" s="35" t="s">
        <v>294</v>
      </c>
      <c r="E200" s="35" t="s">
        <v>294</v>
      </c>
      <c r="F200" s="69"/>
      <c r="G200" s="29">
        <f t="shared" si="8"/>
        <v>0</v>
      </c>
      <c r="H200" s="70"/>
      <c r="I200" s="69"/>
      <c r="J200" s="29">
        <f t="shared" si="9"/>
        <v>0</v>
      </c>
      <c r="K200" s="36">
        <v>49154</v>
      </c>
      <c r="L200" s="4">
        <f t="shared" si="12"/>
        <v>49.2</v>
      </c>
      <c r="M200" s="66">
        <v>49154</v>
      </c>
      <c r="N200" s="3">
        <f t="shared" si="11"/>
        <v>49.2</v>
      </c>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3"/>
      <c r="DB200" s="33"/>
      <c r="DC200" s="33"/>
      <c r="DD200" s="33"/>
      <c r="DE200" s="33"/>
      <c r="DF200" s="33"/>
      <c r="DG200" s="33"/>
      <c r="DH200" s="33"/>
      <c r="DI200" s="33"/>
      <c r="DJ200" s="33"/>
      <c r="DK200" s="33"/>
      <c r="DL200" s="33"/>
      <c r="DM200" s="33"/>
      <c r="DN200" s="33"/>
      <c r="DO200" s="33"/>
      <c r="DP200" s="33"/>
      <c r="DQ200" s="33"/>
      <c r="DR200" s="33"/>
      <c r="DS200" s="33"/>
      <c r="DT200" s="33"/>
      <c r="DU200" s="33"/>
      <c r="DV200" s="33"/>
      <c r="DW200" s="33"/>
      <c r="DX200" s="33"/>
      <c r="DY200" s="33"/>
      <c r="DZ200" s="33"/>
      <c r="EA200" s="33"/>
      <c r="EB200" s="33"/>
      <c r="EC200" s="33"/>
      <c r="ED200" s="33"/>
      <c r="EE200" s="33"/>
      <c r="EF200" s="33"/>
      <c r="EG200" s="33"/>
      <c r="EH200" s="33"/>
      <c r="EI200" s="33"/>
      <c r="EJ200" s="33"/>
      <c r="EK200" s="33"/>
      <c r="EL200" s="33"/>
      <c r="EM200" s="33"/>
      <c r="EN200" s="33"/>
      <c r="EO200" s="33"/>
    </row>
    <row r="201" spans="1:145" s="34" customFormat="1" ht="28.5" customHeight="1">
      <c r="A201" s="27"/>
      <c r="B201" s="27"/>
      <c r="C201" s="27"/>
      <c r="D201" s="35" t="s">
        <v>295</v>
      </c>
      <c r="E201" s="35" t="s">
        <v>295</v>
      </c>
      <c r="F201" s="69"/>
      <c r="G201" s="29">
        <f t="shared" si="8"/>
        <v>0</v>
      </c>
      <c r="H201" s="70"/>
      <c r="I201" s="69"/>
      <c r="J201" s="29">
        <f t="shared" si="9"/>
        <v>0</v>
      </c>
      <c r="K201" s="36">
        <v>49154</v>
      </c>
      <c r="L201" s="4">
        <f t="shared" si="12"/>
        <v>49.2</v>
      </c>
      <c r="M201" s="66">
        <v>49154</v>
      </c>
      <c r="N201" s="3">
        <f t="shared" si="11"/>
        <v>49.2</v>
      </c>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33"/>
      <c r="DE201" s="33"/>
      <c r="DF201" s="33"/>
      <c r="DG201" s="33"/>
      <c r="DH201" s="33"/>
      <c r="DI201" s="33"/>
      <c r="DJ201" s="33"/>
      <c r="DK201" s="33"/>
      <c r="DL201" s="33"/>
      <c r="DM201" s="33"/>
      <c r="DN201" s="33"/>
      <c r="DO201" s="33"/>
      <c r="DP201" s="33"/>
      <c r="DQ201" s="33"/>
      <c r="DR201" s="33"/>
      <c r="DS201" s="33"/>
      <c r="DT201" s="33"/>
      <c r="DU201" s="33"/>
      <c r="DV201" s="33"/>
      <c r="DW201" s="33"/>
      <c r="DX201" s="33"/>
      <c r="DY201" s="33"/>
      <c r="DZ201" s="33"/>
      <c r="EA201" s="33"/>
      <c r="EB201" s="33"/>
      <c r="EC201" s="33"/>
      <c r="ED201" s="33"/>
      <c r="EE201" s="33"/>
      <c r="EF201" s="33"/>
      <c r="EG201" s="33"/>
      <c r="EH201" s="33"/>
      <c r="EI201" s="33"/>
      <c r="EJ201" s="33"/>
      <c r="EK201" s="33"/>
      <c r="EL201" s="33"/>
      <c r="EM201" s="33"/>
      <c r="EN201" s="33"/>
      <c r="EO201" s="33"/>
    </row>
    <row r="202" spans="1:145" s="34" customFormat="1" ht="40.5" customHeight="1">
      <c r="A202" s="27"/>
      <c r="B202" s="27"/>
      <c r="C202" s="27"/>
      <c r="D202" s="35" t="s">
        <v>375</v>
      </c>
      <c r="E202" s="35" t="s">
        <v>375</v>
      </c>
      <c r="F202" s="69"/>
      <c r="G202" s="29">
        <f t="shared" si="8"/>
        <v>0</v>
      </c>
      <c r="H202" s="70"/>
      <c r="I202" s="69"/>
      <c r="J202" s="29">
        <f t="shared" si="9"/>
        <v>0</v>
      </c>
      <c r="K202" s="36">
        <v>50000</v>
      </c>
      <c r="L202" s="4">
        <f t="shared" si="12"/>
        <v>50</v>
      </c>
      <c r="M202" s="66">
        <v>48223</v>
      </c>
      <c r="N202" s="3">
        <f t="shared" si="11"/>
        <v>48.2</v>
      </c>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33"/>
      <c r="DE202" s="33"/>
      <c r="DF202" s="33"/>
      <c r="DG202" s="33"/>
      <c r="DH202" s="33"/>
      <c r="DI202" s="33"/>
      <c r="DJ202" s="33"/>
      <c r="DK202" s="33"/>
      <c r="DL202" s="33"/>
      <c r="DM202" s="33"/>
      <c r="DN202" s="33"/>
      <c r="DO202" s="33"/>
      <c r="DP202" s="33"/>
      <c r="DQ202" s="33"/>
      <c r="DR202" s="33"/>
      <c r="DS202" s="33"/>
      <c r="DT202" s="33"/>
      <c r="DU202" s="33"/>
      <c r="DV202" s="33"/>
      <c r="DW202" s="33"/>
      <c r="DX202" s="33"/>
      <c r="DY202" s="33"/>
      <c r="DZ202" s="33"/>
      <c r="EA202" s="33"/>
      <c r="EB202" s="33"/>
      <c r="EC202" s="33"/>
      <c r="ED202" s="33"/>
      <c r="EE202" s="33"/>
      <c r="EF202" s="33"/>
      <c r="EG202" s="33"/>
      <c r="EH202" s="33"/>
      <c r="EI202" s="33"/>
      <c r="EJ202" s="33"/>
      <c r="EK202" s="33"/>
      <c r="EL202" s="33"/>
      <c r="EM202" s="33"/>
      <c r="EN202" s="33"/>
      <c r="EO202" s="33"/>
    </row>
    <row r="203" spans="1:145" s="34" customFormat="1" ht="28.5" customHeight="1">
      <c r="A203" s="27"/>
      <c r="B203" s="27"/>
      <c r="C203" s="27"/>
      <c r="D203" s="80" t="s">
        <v>177</v>
      </c>
      <c r="E203" s="80" t="s">
        <v>177</v>
      </c>
      <c r="F203" s="69"/>
      <c r="G203" s="29">
        <f t="shared" si="8"/>
        <v>0</v>
      </c>
      <c r="H203" s="70"/>
      <c r="I203" s="69"/>
      <c r="J203" s="29">
        <f t="shared" si="9"/>
        <v>0</v>
      </c>
      <c r="K203" s="36">
        <v>69827</v>
      </c>
      <c r="L203" s="4">
        <f t="shared" si="12"/>
        <v>69.8</v>
      </c>
      <c r="M203" s="66">
        <v>69827</v>
      </c>
      <c r="N203" s="3">
        <f t="shared" si="11"/>
        <v>69.8</v>
      </c>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33"/>
      <c r="DE203" s="33"/>
      <c r="DF203" s="33"/>
      <c r="DG203" s="33"/>
      <c r="DH203" s="33"/>
      <c r="DI203" s="33"/>
      <c r="DJ203" s="33"/>
      <c r="DK203" s="33"/>
      <c r="DL203" s="33"/>
      <c r="DM203" s="33"/>
      <c r="DN203" s="33"/>
      <c r="DO203" s="33"/>
      <c r="DP203" s="33"/>
      <c r="DQ203" s="33"/>
      <c r="DR203" s="33"/>
      <c r="DS203" s="33"/>
      <c r="DT203" s="33"/>
      <c r="DU203" s="33"/>
      <c r="DV203" s="33"/>
      <c r="DW203" s="33"/>
      <c r="DX203" s="33"/>
      <c r="DY203" s="33"/>
      <c r="DZ203" s="33"/>
      <c r="EA203" s="33"/>
      <c r="EB203" s="33"/>
      <c r="EC203" s="33"/>
      <c r="ED203" s="33"/>
      <c r="EE203" s="33"/>
      <c r="EF203" s="33"/>
      <c r="EG203" s="33"/>
      <c r="EH203" s="33"/>
      <c r="EI203" s="33"/>
      <c r="EJ203" s="33"/>
      <c r="EK203" s="33"/>
      <c r="EL203" s="33"/>
      <c r="EM203" s="33"/>
      <c r="EN203" s="33"/>
      <c r="EO203" s="33"/>
    </row>
    <row r="204" spans="1:145" s="34" customFormat="1" ht="28.5" customHeight="1">
      <c r="A204" s="27"/>
      <c r="B204" s="27"/>
      <c r="C204" s="27"/>
      <c r="D204" s="80" t="s">
        <v>353</v>
      </c>
      <c r="E204" s="80" t="s">
        <v>353</v>
      </c>
      <c r="F204" s="69"/>
      <c r="G204" s="29">
        <f t="shared" si="8"/>
        <v>0</v>
      </c>
      <c r="H204" s="70"/>
      <c r="I204" s="69"/>
      <c r="J204" s="29">
        <f t="shared" si="9"/>
        <v>0</v>
      </c>
      <c r="K204" s="36">
        <v>35000</v>
      </c>
      <c r="L204" s="4">
        <f t="shared" si="12"/>
        <v>35</v>
      </c>
      <c r="M204" s="66">
        <v>0</v>
      </c>
      <c r="N204" s="3">
        <f t="shared" si="11"/>
        <v>0</v>
      </c>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c r="CT204" s="33"/>
      <c r="CU204" s="33"/>
      <c r="CV204" s="33"/>
      <c r="CW204" s="33"/>
      <c r="CX204" s="33"/>
      <c r="CY204" s="33"/>
      <c r="CZ204" s="33"/>
      <c r="DA204" s="33"/>
      <c r="DB204" s="33"/>
      <c r="DC204" s="33"/>
      <c r="DD204" s="33"/>
      <c r="DE204" s="33"/>
      <c r="DF204" s="33"/>
      <c r="DG204" s="33"/>
      <c r="DH204" s="33"/>
      <c r="DI204" s="33"/>
      <c r="DJ204" s="33"/>
      <c r="DK204" s="33"/>
      <c r="DL204" s="33"/>
      <c r="DM204" s="33"/>
      <c r="DN204" s="33"/>
      <c r="DO204" s="33"/>
      <c r="DP204" s="33"/>
      <c r="DQ204" s="33"/>
      <c r="DR204" s="33"/>
      <c r="DS204" s="33"/>
      <c r="DT204" s="33"/>
      <c r="DU204" s="33"/>
      <c r="DV204" s="33"/>
      <c r="DW204" s="33"/>
      <c r="DX204" s="33"/>
      <c r="DY204" s="33"/>
      <c r="DZ204" s="33"/>
      <c r="EA204" s="33"/>
      <c r="EB204" s="33"/>
      <c r="EC204" s="33"/>
      <c r="ED204" s="33"/>
      <c r="EE204" s="33"/>
      <c r="EF204" s="33"/>
      <c r="EG204" s="33"/>
      <c r="EH204" s="33"/>
      <c r="EI204" s="33"/>
      <c r="EJ204" s="33"/>
      <c r="EK204" s="33"/>
      <c r="EL204" s="33"/>
      <c r="EM204" s="33"/>
      <c r="EN204" s="33"/>
      <c r="EO204" s="33"/>
    </row>
    <row r="205" spans="1:145" s="34" customFormat="1" ht="28.5" customHeight="1">
      <c r="A205" s="27"/>
      <c r="B205" s="27"/>
      <c r="C205" s="27"/>
      <c r="D205" s="80" t="s">
        <v>352</v>
      </c>
      <c r="E205" s="80" t="s">
        <v>352</v>
      </c>
      <c r="F205" s="69"/>
      <c r="G205" s="29">
        <f t="shared" si="8"/>
        <v>0</v>
      </c>
      <c r="H205" s="70"/>
      <c r="I205" s="69"/>
      <c r="J205" s="29">
        <f t="shared" si="9"/>
        <v>0</v>
      </c>
      <c r="K205" s="36">
        <v>34100</v>
      </c>
      <c r="L205" s="4">
        <f t="shared" si="12"/>
        <v>34.1</v>
      </c>
      <c r="M205" s="66">
        <v>34021</v>
      </c>
      <c r="N205" s="3">
        <f t="shared" si="11"/>
        <v>34</v>
      </c>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c r="DL205" s="33"/>
      <c r="DM205" s="33"/>
      <c r="DN205" s="33"/>
      <c r="DO205" s="33"/>
      <c r="DP205" s="33"/>
      <c r="DQ205" s="33"/>
      <c r="DR205" s="33"/>
      <c r="DS205" s="33"/>
      <c r="DT205" s="33"/>
      <c r="DU205" s="33"/>
      <c r="DV205" s="33"/>
      <c r="DW205" s="33"/>
      <c r="DX205" s="33"/>
      <c r="DY205" s="33"/>
      <c r="DZ205" s="33"/>
      <c r="EA205" s="33"/>
      <c r="EB205" s="33"/>
      <c r="EC205" s="33"/>
      <c r="ED205" s="33"/>
      <c r="EE205" s="33"/>
      <c r="EF205" s="33"/>
      <c r="EG205" s="33"/>
      <c r="EH205" s="33"/>
      <c r="EI205" s="33"/>
      <c r="EJ205" s="33"/>
      <c r="EK205" s="33"/>
      <c r="EL205" s="33"/>
      <c r="EM205" s="33"/>
      <c r="EN205" s="33"/>
      <c r="EO205" s="33"/>
    </row>
    <row r="206" spans="1:145" s="34" customFormat="1" ht="28.5" customHeight="1">
      <c r="A206" s="27"/>
      <c r="B206" s="27"/>
      <c r="C206" s="27"/>
      <c r="D206" s="80" t="s">
        <v>389</v>
      </c>
      <c r="E206" s="80" t="s">
        <v>389</v>
      </c>
      <c r="F206" s="69"/>
      <c r="G206" s="29">
        <f t="shared" si="8"/>
        <v>0</v>
      </c>
      <c r="H206" s="70"/>
      <c r="I206" s="69"/>
      <c r="J206" s="29">
        <f t="shared" si="9"/>
        <v>0</v>
      </c>
      <c r="K206" s="36">
        <v>50000</v>
      </c>
      <c r="L206" s="4">
        <f t="shared" si="12"/>
        <v>50</v>
      </c>
      <c r="M206" s="66">
        <v>48223</v>
      </c>
      <c r="N206" s="3">
        <f t="shared" si="11"/>
        <v>48.2</v>
      </c>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c r="DJ206" s="33"/>
      <c r="DK206" s="33"/>
      <c r="DL206" s="33"/>
      <c r="DM206" s="33"/>
      <c r="DN206" s="33"/>
      <c r="DO206" s="33"/>
      <c r="DP206" s="33"/>
      <c r="DQ206" s="33"/>
      <c r="DR206" s="33"/>
      <c r="DS206" s="33"/>
      <c r="DT206" s="33"/>
      <c r="DU206" s="33"/>
      <c r="DV206" s="33"/>
      <c r="DW206" s="33"/>
      <c r="DX206" s="33"/>
      <c r="DY206" s="33"/>
      <c r="DZ206" s="33"/>
      <c r="EA206" s="33"/>
      <c r="EB206" s="33"/>
      <c r="EC206" s="33"/>
      <c r="ED206" s="33"/>
      <c r="EE206" s="33"/>
      <c r="EF206" s="33"/>
      <c r="EG206" s="33"/>
      <c r="EH206" s="33"/>
      <c r="EI206" s="33"/>
      <c r="EJ206" s="33"/>
      <c r="EK206" s="33"/>
      <c r="EL206" s="33"/>
      <c r="EM206" s="33"/>
      <c r="EN206" s="33"/>
      <c r="EO206" s="33"/>
    </row>
    <row r="207" spans="1:145" s="34" customFormat="1" ht="42" customHeight="1">
      <c r="A207" s="27"/>
      <c r="B207" s="27"/>
      <c r="C207" s="27"/>
      <c r="D207" s="80" t="s">
        <v>390</v>
      </c>
      <c r="E207" s="80" t="s">
        <v>390</v>
      </c>
      <c r="F207" s="69"/>
      <c r="G207" s="29">
        <f t="shared" si="8"/>
        <v>0</v>
      </c>
      <c r="H207" s="70"/>
      <c r="I207" s="69"/>
      <c r="J207" s="29">
        <f t="shared" si="9"/>
        <v>0</v>
      </c>
      <c r="K207" s="36">
        <v>50000</v>
      </c>
      <c r="L207" s="4">
        <f t="shared" si="12"/>
        <v>50</v>
      </c>
      <c r="M207" s="66">
        <v>48223</v>
      </c>
      <c r="N207" s="3">
        <f t="shared" si="11"/>
        <v>48.2</v>
      </c>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c r="DJ207" s="33"/>
      <c r="DK207" s="33"/>
      <c r="DL207" s="33"/>
      <c r="DM207" s="33"/>
      <c r="DN207" s="33"/>
      <c r="DO207" s="33"/>
      <c r="DP207" s="33"/>
      <c r="DQ207" s="33"/>
      <c r="DR207" s="33"/>
      <c r="DS207" s="33"/>
      <c r="DT207" s="33"/>
      <c r="DU207" s="33"/>
      <c r="DV207" s="33"/>
      <c r="DW207" s="33"/>
      <c r="DX207" s="33"/>
      <c r="DY207" s="33"/>
      <c r="DZ207" s="33"/>
      <c r="EA207" s="33"/>
      <c r="EB207" s="33"/>
      <c r="EC207" s="33"/>
      <c r="ED207" s="33"/>
      <c r="EE207" s="33"/>
      <c r="EF207" s="33"/>
      <c r="EG207" s="33"/>
      <c r="EH207" s="33"/>
      <c r="EI207" s="33"/>
      <c r="EJ207" s="33"/>
      <c r="EK207" s="33"/>
      <c r="EL207" s="33"/>
      <c r="EM207" s="33"/>
      <c r="EN207" s="33"/>
      <c r="EO207" s="33"/>
    </row>
    <row r="208" spans="1:145" s="34" customFormat="1" ht="28.5" customHeight="1">
      <c r="A208" s="27"/>
      <c r="B208" s="27"/>
      <c r="C208" s="27"/>
      <c r="D208" s="80" t="s">
        <v>347</v>
      </c>
      <c r="E208" s="80" t="s">
        <v>347</v>
      </c>
      <c r="F208" s="69"/>
      <c r="G208" s="29">
        <f t="shared" si="8"/>
        <v>0</v>
      </c>
      <c r="H208" s="70"/>
      <c r="I208" s="69"/>
      <c r="J208" s="29">
        <f t="shared" si="9"/>
        <v>0</v>
      </c>
      <c r="K208" s="36">
        <v>48066</v>
      </c>
      <c r="L208" s="4">
        <f t="shared" si="12"/>
        <v>48.1</v>
      </c>
      <c r="M208" s="66">
        <v>48066</v>
      </c>
      <c r="N208" s="3">
        <f t="shared" si="11"/>
        <v>48.1</v>
      </c>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c r="DP208" s="33"/>
      <c r="DQ208" s="33"/>
      <c r="DR208" s="33"/>
      <c r="DS208" s="33"/>
      <c r="DT208" s="33"/>
      <c r="DU208" s="33"/>
      <c r="DV208" s="33"/>
      <c r="DW208" s="33"/>
      <c r="DX208" s="33"/>
      <c r="DY208" s="33"/>
      <c r="DZ208" s="33"/>
      <c r="EA208" s="33"/>
      <c r="EB208" s="33"/>
      <c r="EC208" s="33"/>
      <c r="ED208" s="33"/>
      <c r="EE208" s="33"/>
      <c r="EF208" s="33"/>
      <c r="EG208" s="33"/>
      <c r="EH208" s="33"/>
      <c r="EI208" s="33"/>
      <c r="EJ208" s="33"/>
      <c r="EK208" s="33"/>
      <c r="EL208" s="33"/>
      <c r="EM208" s="33"/>
      <c r="EN208" s="33"/>
      <c r="EO208" s="33"/>
    </row>
    <row r="209" spans="1:145" s="34" customFormat="1" ht="28.5" customHeight="1">
      <c r="A209" s="27"/>
      <c r="B209" s="27"/>
      <c r="C209" s="27"/>
      <c r="D209" s="80" t="s">
        <v>178</v>
      </c>
      <c r="E209" s="80" t="s">
        <v>178</v>
      </c>
      <c r="F209" s="69"/>
      <c r="G209" s="29">
        <f aca="true" t="shared" si="13" ref="G209:G272">ROUND(F209/1000,1)</f>
        <v>0</v>
      </c>
      <c r="H209" s="70"/>
      <c r="I209" s="69"/>
      <c r="J209" s="29">
        <f aca="true" t="shared" si="14" ref="J209:J272">ROUND(I209/1000,1)</f>
        <v>0</v>
      </c>
      <c r="K209" s="36">
        <v>36911</v>
      </c>
      <c r="L209" s="4">
        <f>ROUND(K209/1000,1)+0.1</f>
        <v>37</v>
      </c>
      <c r="M209" s="66">
        <v>36911</v>
      </c>
      <c r="N209" s="3">
        <f>ROUND(M209/1000,1)+0.1</f>
        <v>37</v>
      </c>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33"/>
      <c r="EA209" s="33"/>
      <c r="EB209" s="33"/>
      <c r="EC209" s="33"/>
      <c r="ED209" s="33"/>
      <c r="EE209" s="33"/>
      <c r="EF209" s="33"/>
      <c r="EG209" s="33"/>
      <c r="EH209" s="33"/>
      <c r="EI209" s="33"/>
      <c r="EJ209" s="33"/>
      <c r="EK209" s="33"/>
      <c r="EL209" s="33"/>
      <c r="EM209" s="33"/>
      <c r="EN209" s="33"/>
      <c r="EO209" s="33"/>
    </row>
    <row r="210" spans="1:145" s="34" customFormat="1" ht="28.5" customHeight="1">
      <c r="A210" s="27"/>
      <c r="B210" s="27"/>
      <c r="C210" s="27"/>
      <c r="D210" s="80" t="s">
        <v>268</v>
      </c>
      <c r="E210" s="80" t="s">
        <v>268</v>
      </c>
      <c r="F210" s="69"/>
      <c r="G210" s="29">
        <f t="shared" si="13"/>
        <v>0</v>
      </c>
      <c r="H210" s="70"/>
      <c r="I210" s="69"/>
      <c r="J210" s="29">
        <f t="shared" si="14"/>
        <v>0</v>
      </c>
      <c r="K210" s="36">
        <v>52356</v>
      </c>
      <c r="L210" s="4">
        <f>ROUND(K210/1000,1)-0.1</f>
        <v>52.3</v>
      </c>
      <c r="M210" s="66">
        <v>51356</v>
      </c>
      <c r="N210" s="3">
        <f aca="true" t="shared" si="15" ref="N210:N273">ROUND(M210/1000,1)</f>
        <v>51.4</v>
      </c>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c r="DP210" s="33"/>
      <c r="DQ210" s="33"/>
      <c r="DR210" s="33"/>
      <c r="DS210" s="33"/>
      <c r="DT210" s="33"/>
      <c r="DU210" s="33"/>
      <c r="DV210" s="33"/>
      <c r="DW210" s="33"/>
      <c r="DX210" s="33"/>
      <c r="DY210" s="33"/>
      <c r="DZ210" s="33"/>
      <c r="EA210" s="33"/>
      <c r="EB210" s="33"/>
      <c r="EC210" s="33"/>
      <c r="ED210" s="33"/>
      <c r="EE210" s="33"/>
      <c r="EF210" s="33"/>
      <c r="EG210" s="33"/>
      <c r="EH210" s="33"/>
      <c r="EI210" s="33"/>
      <c r="EJ210" s="33"/>
      <c r="EK210" s="33"/>
      <c r="EL210" s="33"/>
      <c r="EM210" s="33"/>
      <c r="EN210" s="33"/>
      <c r="EO210" s="33"/>
    </row>
    <row r="211" spans="1:145" s="34" customFormat="1" ht="28.5" customHeight="1">
      <c r="A211" s="27"/>
      <c r="B211" s="27"/>
      <c r="C211" s="27"/>
      <c r="D211" s="80" t="s">
        <v>304</v>
      </c>
      <c r="E211" s="80" t="s">
        <v>304</v>
      </c>
      <c r="F211" s="69"/>
      <c r="G211" s="29">
        <f t="shared" si="13"/>
        <v>0</v>
      </c>
      <c r="H211" s="70"/>
      <c r="I211" s="69"/>
      <c r="J211" s="29">
        <f t="shared" si="14"/>
        <v>0</v>
      </c>
      <c r="K211" s="36">
        <v>50000</v>
      </c>
      <c r="L211" s="4">
        <f aca="true" t="shared" si="16" ref="L211:L274">ROUND(K211/1000,1)</f>
        <v>50</v>
      </c>
      <c r="M211" s="66">
        <v>47923</v>
      </c>
      <c r="N211" s="3">
        <f t="shared" si="15"/>
        <v>47.9</v>
      </c>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O211" s="33"/>
    </row>
    <row r="212" spans="1:145" s="34" customFormat="1" ht="28.5" customHeight="1">
      <c r="A212" s="27"/>
      <c r="B212" s="27"/>
      <c r="C212" s="27"/>
      <c r="D212" s="80" t="s">
        <v>303</v>
      </c>
      <c r="E212" s="80" t="s">
        <v>303</v>
      </c>
      <c r="F212" s="69"/>
      <c r="G212" s="29">
        <f t="shared" si="13"/>
        <v>0</v>
      </c>
      <c r="H212" s="70"/>
      <c r="I212" s="69"/>
      <c r="J212" s="29">
        <f t="shared" si="14"/>
        <v>0</v>
      </c>
      <c r="K212" s="36">
        <v>47923</v>
      </c>
      <c r="L212" s="4">
        <f t="shared" si="16"/>
        <v>47.9</v>
      </c>
      <c r="M212" s="66">
        <v>47923</v>
      </c>
      <c r="N212" s="3">
        <f t="shared" si="15"/>
        <v>47.9</v>
      </c>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row>
    <row r="213" spans="1:145" s="34" customFormat="1" ht="28.5" customHeight="1">
      <c r="A213" s="27"/>
      <c r="B213" s="27"/>
      <c r="C213" s="27"/>
      <c r="D213" s="80" t="s">
        <v>397</v>
      </c>
      <c r="E213" s="80" t="s">
        <v>397</v>
      </c>
      <c r="F213" s="69"/>
      <c r="G213" s="29">
        <f t="shared" si="13"/>
        <v>0</v>
      </c>
      <c r="H213" s="70"/>
      <c r="I213" s="69"/>
      <c r="J213" s="29">
        <f t="shared" si="14"/>
        <v>0</v>
      </c>
      <c r="K213" s="36">
        <v>48300</v>
      </c>
      <c r="L213" s="4">
        <f t="shared" si="16"/>
        <v>48.3</v>
      </c>
      <c r="M213" s="66">
        <v>48223</v>
      </c>
      <c r="N213" s="3">
        <f t="shared" si="15"/>
        <v>48.2</v>
      </c>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row>
    <row r="214" spans="1:145" s="34" customFormat="1" ht="28.5" customHeight="1">
      <c r="A214" s="27"/>
      <c r="B214" s="27"/>
      <c r="C214" s="27"/>
      <c r="D214" s="80" t="s">
        <v>305</v>
      </c>
      <c r="E214" s="80" t="s">
        <v>305</v>
      </c>
      <c r="F214" s="69"/>
      <c r="G214" s="29">
        <f t="shared" si="13"/>
        <v>0</v>
      </c>
      <c r="H214" s="70"/>
      <c r="I214" s="69"/>
      <c r="J214" s="29">
        <f t="shared" si="14"/>
        <v>0</v>
      </c>
      <c r="K214" s="36">
        <v>50000</v>
      </c>
      <c r="L214" s="4">
        <f t="shared" si="16"/>
        <v>50</v>
      </c>
      <c r="M214" s="66">
        <v>47923</v>
      </c>
      <c r="N214" s="3">
        <f t="shared" si="15"/>
        <v>47.9</v>
      </c>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row>
    <row r="215" spans="1:145" s="34" customFormat="1" ht="28.5" customHeight="1">
      <c r="A215" s="27"/>
      <c r="B215" s="27"/>
      <c r="C215" s="27"/>
      <c r="D215" s="80" t="s">
        <v>306</v>
      </c>
      <c r="E215" s="80" t="s">
        <v>306</v>
      </c>
      <c r="F215" s="69"/>
      <c r="G215" s="29">
        <f t="shared" si="13"/>
        <v>0</v>
      </c>
      <c r="H215" s="70"/>
      <c r="I215" s="69"/>
      <c r="J215" s="29">
        <f t="shared" si="14"/>
        <v>0</v>
      </c>
      <c r="K215" s="36">
        <v>50000</v>
      </c>
      <c r="L215" s="4">
        <f t="shared" si="16"/>
        <v>50</v>
      </c>
      <c r="M215" s="66">
        <v>47923</v>
      </c>
      <c r="N215" s="3">
        <f t="shared" si="15"/>
        <v>47.9</v>
      </c>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3"/>
      <c r="CU215" s="33"/>
      <c r="CV215" s="33"/>
      <c r="CW215" s="33"/>
      <c r="CX215" s="33"/>
      <c r="CY215" s="33"/>
      <c r="CZ215" s="33"/>
      <c r="DA215" s="33"/>
      <c r="DB215" s="33"/>
      <c r="DC215" s="33"/>
      <c r="DD215" s="33"/>
      <c r="DE215" s="33"/>
      <c r="DF215" s="33"/>
      <c r="DG215" s="33"/>
      <c r="DH215" s="33"/>
      <c r="DI215" s="33"/>
      <c r="DJ215" s="33"/>
      <c r="DK215" s="33"/>
      <c r="DL215" s="33"/>
      <c r="DM215" s="33"/>
      <c r="DN215" s="33"/>
      <c r="DO215" s="33"/>
      <c r="DP215" s="33"/>
      <c r="DQ215" s="33"/>
      <c r="DR215" s="33"/>
      <c r="DS215" s="33"/>
      <c r="DT215" s="33"/>
      <c r="DU215" s="33"/>
      <c r="DV215" s="33"/>
      <c r="DW215" s="33"/>
      <c r="DX215" s="33"/>
      <c r="DY215" s="33"/>
      <c r="DZ215" s="33"/>
      <c r="EA215" s="33"/>
      <c r="EB215" s="33"/>
      <c r="EC215" s="33"/>
      <c r="ED215" s="33"/>
      <c r="EE215" s="33"/>
      <c r="EF215" s="33"/>
      <c r="EG215" s="33"/>
      <c r="EH215" s="33"/>
      <c r="EI215" s="33"/>
      <c r="EJ215" s="33"/>
      <c r="EK215" s="33"/>
      <c r="EL215" s="33"/>
      <c r="EM215" s="33"/>
      <c r="EN215" s="33"/>
      <c r="EO215" s="33"/>
    </row>
    <row r="216" spans="1:145" s="34" customFormat="1" ht="28.5" customHeight="1">
      <c r="A216" s="27"/>
      <c r="B216" s="27"/>
      <c r="C216" s="27"/>
      <c r="D216" s="80" t="s">
        <v>313</v>
      </c>
      <c r="E216" s="80" t="s">
        <v>313</v>
      </c>
      <c r="F216" s="69"/>
      <c r="G216" s="29">
        <f t="shared" si="13"/>
        <v>0</v>
      </c>
      <c r="H216" s="70"/>
      <c r="I216" s="69"/>
      <c r="J216" s="29">
        <f t="shared" si="14"/>
        <v>0</v>
      </c>
      <c r="K216" s="36">
        <v>50000</v>
      </c>
      <c r="L216" s="4">
        <f t="shared" si="16"/>
        <v>50</v>
      </c>
      <c r="M216" s="66">
        <v>47923</v>
      </c>
      <c r="N216" s="3">
        <f t="shared" si="15"/>
        <v>47.9</v>
      </c>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row>
    <row r="217" spans="1:145" s="34" customFormat="1" ht="27.75" customHeight="1">
      <c r="A217" s="27"/>
      <c r="B217" s="27"/>
      <c r="C217" s="27"/>
      <c r="D217" s="80" t="s">
        <v>314</v>
      </c>
      <c r="E217" s="80" t="s">
        <v>314</v>
      </c>
      <c r="F217" s="69"/>
      <c r="G217" s="29">
        <f t="shared" si="13"/>
        <v>0</v>
      </c>
      <c r="H217" s="70"/>
      <c r="I217" s="69"/>
      <c r="J217" s="29">
        <f t="shared" si="14"/>
        <v>0</v>
      </c>
      <c r="K217" s="36">
        <v>50000</v>
      </c>
      <c r="L217" s="4">
        <f t="shared" si="16"/>
        <v>50</v>
      </c>
      <c r="M217" s="66">
        <v>47923</v>
      </c>
      <c r="N217" s="3">
        <f t="shared" si="15"/>
        <v>47.9</v>
      </c>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row>
    <row r="218" spans="1:145" s="34" customFormat="1" ht="27.75" customHeight="1">
      <c r="A218" s="27"/>
      <c r="B218" s="27"/>
      <c r="C218" s="27"/>
      <c r="D218" s="80" t="s">
        <v>376</v>
      </c>
      <c r="E218" s="80" t="s">
        <v>376</v>
      </c>
      <c r="F218" s="69"/>
      <c r="G218" s="29">
        <f t="shared" si="13"/>
        <v>0</v>
      </c>
      <c r="H218" s="70"/>
      <c r="I218" s="69"/>
      <c r="J218" s="29">
        <f t="shared" si="14"/>
        <v>0</v>
      </c>
      <c r="K218" s="36">
        <v>50000</v>
      </c>
      <c r="L218" s="4">
        <f t="shared" si="16"/>
        <v>50</v>
      </c>
      <c r="M218" s="66">
        <v>48223</v>
      </c>
      <c r="N218" s="3">
        <f t="shared" si="15"/>
        <v>48.2</v>
      </c>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row>
    <row r="219" spans="1:145" s="34" customFormat="1" ht="27.75" customHeight="1">
      <c r="A219" s="27"/>
      <c r="B219" s="27"/>
      <c r="C219" s="27"/>
      <c r="D219" s="80" t="s">
        <v>307</v>
      </c>
      <c r="E219" s="80" t="s">
        <v>307</v>
      </c>
      <c r="F219" s="69"/>
      <c r="G219" s="29">
        <f t="shared" si="13"/>
        <v>0</v>
      </c>
      <c r="H219" s="70"/>
      <c r="I219" s="69"/>
      <c r="J219" s="29">
        <f t="shared" si="14"/>
        <v>0</v>
      </c>
      <c r="K219" s="36">
        <v>50000</v>
      </c>
      <c r="L219" s="4">
        <f t="shared" si="16"/>
        <v>50</v>
      </c>
      <c r="M219" s="66">
        <v>47923</v>
      </c>
      <c r="N219" s="3">
        <f t="shared" si="15"/>
        <v>47.9</v>
      </c>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row>
    <row r="220" spans="1:145" s="34" customFormat="1" ht="27.75" customHeight="1">
      <c r="A220" s="27"/>
      <c r="B220" s="27"/>
      <c r="C220" s="27"/>
      <c r="D220" s="80" t="s">
        <v>357</v>
      </c>
      <c r="E220" s="80" t="s">
        <v>357</v>
      </c>
      <c r="F220" s="69"/>
      <c r="G220" s="29">
        <f t="shared" si="13"/>
        <v>0</v>
      </c>
      <c r="H220" s="70"/>
      <c r="I220" s="69"/>
      <c r="J220" s="29">
        <f t="shared" si="14"/>
        <v>0</v>
      </c>
      <c r="K220" s="36">
        <v>47923</v>
      </c>
      <c r="L220" s="4">
        <f t="shared" si="16"/>
        <v>47.9</v>
      </c>
      <c r="M220" s="66">
        <v>47923</v>
      </c>
      <c r="N220" s="3">
        <f t="shared" si="15"/>
        <v>47.9</v>
      </c>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row>
    <row r="221" spans="1:145" s="34" customFormat="1" ht="27.75" customHeight="1">
      <c r="A221" s="27"/>
      <c r="B221" s="27"/>
      <c r="C221" s="27"/>
      <c r="D221" s="80" t="s">
        <v>308</v>
      </c>
      <c r="E221" s="80" t="s">
        <v>308</v>
      </c>
      <c r="F221" s="69"/>
      <c r="G221" s="29">
        <f t="shared" si="13"/>
        <v>0</v>
      </c>
      <c r="H221" s="70"/>
      <c r="I221" s="69"/>
      <c r="J221" s="29">
        <f t="shared" si="14"/>
        <v>0</v>
      </c>
      <c r="K221" s="36">
        <v>47923</v>
      </c>
      <c r="L221" s="4">
        <f t="shared" si="16"/>
        <v>47.9</v>
      </c>
      <c r="M221" s="66">
        <v>47923</v>
      </c>
      <c r="N221" s="3">
        <f t="shared" si="15"/>
        <v>47.9</v>
      </c>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row>
    <row r="222" spans="1:145" s="34" customFormat="1" ht="27.75" customHeight="1">
      <c r="A222" s="27"/>
      <c r="B222" s="27"/>
      <c r="C222" s="27"/>
      <c r="D222" s="80" t="s">
        <v>309</v>
      </c>
      <c r="E222" s="80" t="s">
        <v>309</v>
      </c>
      <c r="F222" s="69"/>
      <c r="G222" s="29">
        <f t="shared" si="13"/>
        <v>0</v>
      </c>
      <c r="H222" s="70"/>
      <c r="I222" s="69"/>
      <c r="J222" s="29">
        <f t="shared" si="14"/>
        <v>0</v>
      </c>
      <c r="K222" s="36">
        <v>47923</v>
      </c>
      <c r="L222" s="4">
        <f t="shared" si="16"/>
        <v>47.9</v>
      </c>
      <c r="M222" s="66">
        <v>47923</v>
      </c>
      <c r="N222" s="3">
        <f t="shared" si="15"/>
        <v>47.9</v>
      </c>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row>
    <row r="223" spans="1:145" s="34" customFormat="1" ht="27.75" customHeight="1">
      <c r="A223" s="27"/>
      <c r="B223" s="27"/>
      <c r="C223" s="27"/>
      <c r="D223" s="80" t="s">
        <v>310</v>
      </c>
      <c r="E223" s="80" t="s">
        <v>310</v>
      </c>
      <c r="F223" s="69"/>
      <c r="G223" s="29">
        <f t="shared" si="13"/>
        <v>0</v>
      </c>
      <c r="H223" s="70"/>
      <c r="I223" s="69"/>
      <c r="J223" s="29">
        <f t="shared" si="14"/>
        <v>0</v>
      </c>
      <c r="K223" s="36">
        <v>47923</v>
      </c>
      <c r="L223" s="4">
        <f>ROUND(K223/1000,1)+0.1</f>
        <v>48</v>
      </c>
      <c r="M223" s="66">
        <v>47923</v>
      </c>
      <c r="N223" s="3">
        <f>ROUND(M223/1000,1)+0.1</f>
        <v>48</v>
      </c>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c r="DJ223" s="33"/>
      <c r="DK223" s="33"/>
      <c r="DL223" s="33"/>
      <c r="DM223" s="33"/>
      <c r="DN223" s="33"/>
      <c r="DO223" s="33"/>
      <c r="DP223" s="33"/>
      <c r="DQ223" s="33"/>
      <c r="DR223" s="33"/>
      <c r="DS223" s="33"/>
      <c r="DT223" s="33"/>
      <c r="DU223" s="33"/>
      <c r="DV223" s="33"/>
      <c r="DW223" s="33"/>
      <c r="DX223" s="33"/>
      <c r="DY223" s="33"/>
      <c r="DZ223" s="33"/>
      <c r="EA223" s="33"/>
      <c r="EB223" s="33"/>
      <c r="EC223" s="33"/>
      <c r="ED223" s="33"/>
      <c r="EE223" s="33"/>
      <c r="EF223" s="33"/>
      <c r="EG223" s="33"/>
      <c r="EH223" s="33"/>
      <c r="EI223" s="33"/>
      <c r="EJ223" s="33"/>
      <c r="EK223" s="33"/>
      <c r="EL223" s="33"/>
      <c r="EM223" s="33"/>
      <c r="EN223" s="33"/>
      <c r="EO223" s="33"/>
    </row>
    <row r="224" spans="1:145" s="34" customFormat="1" ht="27.75" customHeight="1">
      <c r="A224" s="27"/>
      <c r="B224" s="27"/>
      <c r="C224" s="27"/>
      <c r="D224" s="80" t="s">
        <v>311</v>
      </c>
      <c r="E224" s="80" t="s">
        <v>311</v>
      </c>
      <c r="F224" s="69"/>
      <c r="G224" s="29">
        <f t="shared" si="13"/>
        <v>0</v>
      </c>
      <c r="H224" s="70"/>
      <c r="I224" s="69"/>
      <c r="J224" s="29">
        <f t="shared" si="14"/>
        <v>0</v>
      </c>
      <c r="K224" s="36">
        <v>50000</v>
      </c>
      <c r="L224" s="4">
        <f t="shared" si="16"/>
        <v>50</v>
      </c>
      <c r="M224" s="66">
        <v>47923</v>
      </c>
      <c r="N224" s="3">
        <f t="shared" si="15"/>
        <v>47.9</v>
      </c>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row>
    <row r="225" spans="1:145" s="34" customFormat="1" ht="34.5" customHeight="1">
      <c r="A225" s="27"/>
      <c r="B225" s="27"/>
      <c r="C225" s="27"/>
      <c r="D225" s="80" t="s">
        <v>312</v>
      </c>
      <c r="E225" s="80" t="s">
        <v>312</v>
      </c>
      <c r="F225" s="69"/>
      <c r="G225" s="29">
        <f t="shared" si="13"/>
        <v>0</v>
      </c>
      <c r="H225" s="70"/>
      <c r="I225" s="69"/>
      <c r="J225" s="29">
        <f t="shared" si="14"/>
        <v>0</v>
      </c>
      <c r="K225" s="36">
        <v>50000</v>
      </c>
      <c r="L225" s="4">
        <f t="shared" si="16"/>
        <v>50</v>
      </c>
      <c r="M225" s="66">
        <v>47923</v>
      </c>
      <c r="N225" s="3">
        <f t="shared" si="15"/>
        <v>47.9</v>
      </c>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row>
    <row r="226" spans="1:145" s="34" customFormat="1" ht="34.5" customHeight="1">
      <c r="A226" s="27"/>
      <c r="B226" s="27"/>
      <c r="C226" s="27"/>
      <c r="D226" s="80" t="s">
        <v>406</v>
      </c>
      <c r="E226" s="80" t="s">
        <v>406</v>
      </c>
      <c r="F226" s="69"/>
      <c r="G226" s="29">
        <f t="shared" si="13"/>
        <v>0</v>
      </c>
      <c r="H226" s="70"/>
      <c r="I226" s="69"/>
      <c r="J226" s="29">
        <f t="shared" si="14"/>
        <v>0</v>
      </c>
      <c r="K226" s="36">
        <v>62000</v>
      </c>
      <c r="L226" s="4">
        <f t="shared" si="16"/>
        <v>62</v>
      </c>
      <c r="M226" s="66">
        <v>0</v>
      </c>
      <c r="N226" s="3">
        <f t="shared" si="15"/>
        <v>0</v>
      </c>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row>
    <row r="227" spans="1:145" s="34" customFormat="1" ht="45" customHeight="1">
      <c r="A227" s="27"/>
      <c r="B227" s="27"/>
      <c r="C227" s="27"/>
      <c r="D227" s="80" t="s">
        <v>409</v>
      </c>
      <c r="E227" s="80" t="s">
        <v>409</v>
      </c>
      <c r="F227" s="69"/>
      <c r="G227" s="29">
        <f t="shared" si="13"/>
        <v>0</v>
      </c>
      <c r="H227" s="70"/>
      <c r="I227" s="69"/>
      <c r="J227" s="29">
        <f t="shared" si="14"/>
        <v>0</v>
      </c>
      <c r="K227" s="36">
        <v>58000</v>
      </c>
      <c r="L227" s="4">
        <f t="shared" si="16"/>
        <v>58</v>
      </c>
      <c r="M227" s="66">
        <v>53768</v>
      </c>
      <c r="N227" s="3">
        <f t="shared" si="15"/>
        <v>53.8</v>
      </c>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row>
    <row r="228" spans="1:145" s="34" customFormat="1" ht="34.5" customHeight="1">
      <c r="A228" s="27"/>
      <c r="B228" s="27"/>
      <c r="C228" s="27"/>
      <c r="D228" s="80" t="s">
        <v>407</v>
      </c>
      <c r="E228" s="80" t="s">
        <v>407</v>
      </c>
      <c r="F228" s="69"/>
      <c r="G228" s="29">
        <f t="shared" si="13"/>
        <v>0</v>
      </c>
      <c r="H228" s="70"/>
      <c r="I228" s="69"/>
      <c r="J228" s="29">
        <f t="shared" si="14"/>
        <v>0</v>
      </c>
      <c r="K228" s="36">
        <v>47900</v>
      </c>
      <c r="L228" s="4">
        <f t="shared" si="16"/>
        <v>47.9</v>
      </c>
      <c r="M228" s="66">
        <v>47900</v>
      </c>
      <c r="N228" s="3">
        <f t="shared" si="15"/>
        <v>47.9</v>
      </c>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33"/>
      <c r="DE228" s="33"/>
      <c r="DF228" s="33"/>
      <c r="DG228" s="33"/>
      <c r="DH228" s="33"/>
      <c r="DI228" s="33"/>
      <c r="DJ228" s="33"/>
      <c r="DK228" s="33"/>
      <c r="DL228" s="33"/>
      <c r="DM228" s="33"/>
      <c r="DN228" s="33"/>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row>
    <row r="229" spans="1:145" s="34" customFormat="1" ht="42.75" customHeight="1">
      <c r="A229" s="27"/>
      <c r="B229" s="27"/>
      <c r="C229" s="27"/>
      <c r="D229" s="80" t="s">
        <v>408</v>
      </c>
      <c r="E229" s="80" t="s">
        <v>408</v>
      </c>
      <c r="F229" s="69"/>
      <c r="G229" s="29">
        <f t="shared" si="13"/>
        <v>0</v>
      </c>
      <c r="H229" s="70"/>
      <c r="I229" s="69"/>
      <c r="J229" s="29">
        <f t="shared" si="14"/>
        <v>0</v>
      </c>
      <c r="K229" s="36">
        <v>47900</v>
      </c>
      <c r="L229" s="4">
        <f t="shared" si="16"/>
        <v>47.9</v>
      </c>
      <c r="M229" s="66">
        <v>47900</v>
      </c>
      <c r="N229" s="3">
        <f t="shared" si="15"/>
        <v>47.9</v>
      </c>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row>
    <row r="230" spans="1:145" s="34" customFormat="1" ht="28.5" customHeight="1">
      <c r="A230" s="27"/>
      <c r="B230" s="27"/>
      <c r="C230" s="27"/>
      <c r="D230" s="80" t="s">
        <v>391</v>
      </c>
      <c r="E230" s="80" t="s">
        <v>391</v>
      </c>
      <c r="F230" s="69"/>
      <c r="G230" s="29">
        <f t="shared" si="13"/>
        <v>0</v>
      </c>
      <c r="H230" s="70"/>
      <c r="I230" s="69"/>
      <c r="J230" s="29">
        <f t="shared" si="14"/>
        <v>0</v>
      </c>
      <c r="K230" s="36">
        <v>50000</v>
      </c>
      <c r="L230" s="4">
        <f t="shared" si="16"/>
        <v>50</v>
      </c>
      <c r="M230" s="66">
        <v>48223</v>
      </c>
      <c r="N230" s="3">
        <f t="shared" si="15"/>
        <v>48.2</v>
      </c>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row>
    <row r="231" spans="1:145" s="34" customFormat="1" ht="28.5" customHeight="1">
      <c r="A231" s="27"/>
      <c r="B231" s="27"/>
      <c r="C231" s="27"/>
      <c r="D231" s="80" t="s">
        <v>315</v>
      </c>
      <c r="E231" s="80" t="s">
        <v>315</v>
      </c>
      <c r="F231" s="69"/>
      <c r="G231" s="29">
        <f t="shared" si="13"/>
        <v>0</v>
      </c>
      <c r="H231" s="70"/>
      <c r="I231" s="69"/>
      <c r="J231" s="29">
        <f t="shared" si="14"/>
        <v>0</v>
      </c>
      <c r="K231" s="36">
        <v>96900</v>
      </c>
      <c r="L231" s="4">
        <f t="shared" si="16"/>
        <v>96.9</v>
      </c>
      <c r="M231" s="66">
        <v>96803</v>
      </c>
      <c r="N231" s="3">
        <f t="shared" si="15"/>
        <v>96.8</v>
      </c>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33"/>
      <c r="DE231" s="33"/>
      <c r="DF231" s="33"/>
      <c r="DG231" s="33"/>
      <c r="DH231" s="33"/>
      <c r="DI231" s="33"/>
      <c r="DJ231" s="33"/>
      <c r="DK231" s="33"/>
      <c r="DL231" s="33"/>
      <c r="DM231" s="33"/>
      <c r="DN231" s="33"/>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row>
    <row r="232" spans="1:145" s="34" customFormat="1" ht="28.5" customHeight="1">
      <c r="A232" s="27"/>
      <c r="B232" s="27"/>
      <c r="C232" s="27"/>
      <c r="D232" s="80" t="s">
        <v>318</v>
      </c>
      <c r="E232" s="80" t="s">
        <v>318</v>
      </c>
      <c r="F232" s="69"/>
      <c r="G232" s="29">
        <f t="shared" si="13"/>
        <v>0</v>
      </c>
      <c r="H232" s="70"/>
      <c r="I232" s="69"/>
      <c r="J232" s="29">
        <f t="shared" si="14"/>
        <v>0</v>
      </c>
      <c r="K232" s="36">
        <v>47923</v>
      </c>
      <c r="L232" s="4">
        <f>ROUND(K232/1000,1)+0.1</f>
        <v>48</v>
      </c>
      <c r="M232" s="66">
        <v>47923</v>
      </c>
      <c r="N232" s="3">
        <f>ROUND(M232/1000,1)+0.1</f>
        <v>48</v>
      </c>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row>
    <row r="233" spans="1:145" s="34" customFormat="1" ht="28.5" customHeight="1">
      <c r="A233" s="27"/>
      <c r="B233" s="27"/>
      <c r="C233" s="27"/>
      <c r="D233" s="80" t="s">
        <v>319</v>
      </c>
      <c r="E233" s="80" t="s">
        <v>319</v>
      </c>
      <c r="F233" s="69"/>
      <c r="G233" s="29">
        <f t="shared" si="13"/>
        <v>0</v>
      </c>
      <c r="H233" s="70"/>
      <c r="I233" s="69"/>
      <c r="J233" s="29">
        <f t="shared" si="14"/>
        <v>0</v>
      </c>
      <c r="K233" s="36">
        <v>50000</v>
      </c>
      <c r="L233" s="4">
        <f t="shared" si="16"/>
        <v>50</v>
      </c>
      <c r="M233" s="66">
        <v>47923</v>
      </c>
      <c r="N233" s="3">
        <f t="shared" si="15"/>
        <v>47.9</v>
      </c>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row>
    <row r="234" spans="1:145" s="34" customFormat="1" ht="28.5" customHeight="1">
      <c r="A234" s="27"/>
      <c r="B234" s="27"/>
      <c r="C234" s="27"/>
      <c r="D234" s="80" t="s">
        <v>320</v>
      </c>
      <c r="E234" s="80" t="s">
        <v>320</v>
      </c>
      <c r="F234" s="69"/>
      <c r="G234" s="29">
        <f t="shared" si="13"/>
        <v>0</v>
      </c>
      <c r="H234" s="70"/>
      <c r="I234" s="69"/>
      <c r="J234" s="29">
        <f t="shared" si="14"/>
        <v>0</v>
      </c>
      <c r="K234" s="36">
        <v>50000</v>
      </c>
      <c r="L234" s="4">
        <f t="shared" si="16"/>
        <v>50</v>
      </c>
      <c r="M234" s="66">
        <v>47923</v>
      </c>
      <c r="N234" s="3">
        <f t="shared" si="15"/>
        <v>47.9</v>
      </c>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3"/>
      <c r="DB234" s="33"/>
      <c r="DC234" s="33"/>
      <c r="DD234" s="33"/>
      <c r="DE234" s="33"/>
      <c r="DF234" s="33"/>
      <c r="DG234" s="33"/>
      <c r="DH234" s="33"/>
      <c r="DI234" s="33"/>
      <c r="DJ234" s="33"/>
      <c r="DK234" s="33"/>
      <c r="DL234" s="33"/>
      <c r="DM234" s="33"/>
      <c r="DN234" s="33"/>
      <c r="DO234" s="33"/>
      <c r="DP234" s="33"/>
      <c r="DQ234" s="33"/>
      <c r="DR234" s="33"/>
      <c r="DS234" s="33"/>
      <c r="DT234" s="33"/>
      <c r="DU234" s="33"/>
      <c r="DV234" s="33"/>
      <c r="DW234" s="33"/>
      <c r="DX234" s="33"/>
      <c r="DY234" s="33"/>
      <c r="DZ234" s="33"/>
      <c r="EA234" s="33"/>
      <c r="EB234" s="33"/>
      <c r="EC234" s="33"/>
      <c r="ED234" s="33"/>
      <c r="EE234" s="33"/>
      <c r="EF234" s="33"/>
      <c r="EG234" s="33"/>
      <c r="EH234" s="33"/>
      <c r="EI234" s="33"/>
      <c r="EJ234" s="33"/>
      <c r="EK234" s="33"/>
      <c r="EL234" s="33"/>
      <c r="EM234" s="33"/>
      <c r="EN234" s="33"/>
      <c r="EO234" s="33"/>
    </row>
    <row r="235" spans="1:145" s="34" customFormat="1" ht="28.5" customHeight="1">
      <c r="A235" s="27"/>
      <c r="B235" s="27"/>
      <c r="C235" s="27"/>
      <c r="D235" s="80" t="s">
        <v>355</v>
      </c>
      <c r="E235" s="80" t="s">
        <v>355</v>
      </c>
      <c r="F235" s="69"/>
      <c r="G235" s="29">
        <f t="shared" si="13"/>
        <v>0</v>
      </c>
      <c r="H235" s="70"/>
      <c r="I235" s="69"/>
      <c r="J235" s="29">
        <f t="shared" si="14"/>
        <v>0</v>
      </c>
      <c r="K235" s="36">
        <v>50000</v>
      </c>
      <c r="L235" s="4">
        <f t="shared" si="16"/>
        <v>50</v>
      </c>
      <c r="M235" s="66">
        <v>47923</v>
      </c>
      <c r="N235" s="3">
        <f t="shared" si="15"/>
        <v>47.9</v>
      </c>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row>
    <row r="236" spans="1:145" s="34" customFormat="1" ht="28.5" customHeight="1">
      <c r="A236" s="27"/>
      <c r="B236" s="27"/>
      <c r="C236" s="27"/>
      <c r="D236" s="80" t="s">
        <v>321</v>
      </c>
      <c r="E236" s="80" t="s">
        <v>321</v>
      </c>
      <c r="F236" s="69"/>
      <c r="G236" s="29">
        <f t="shared" si="13"/>
        <v>0</v>
      </c>
      <c r="H236" s="70"/>
      <c r="I236" s="69"/>
      <c r="J236" s="29">
        <f t="shared" si="14"/>
        <v>0</v>
      </c>
      <c r="K236" s="36">
        <v>47923</v>
      </c>
      <c r="L236" s="4">
        <f t="shared" si="16"/>
        <v>47.9</v>
      </c>
      <c r="M236" s="66">
        <v>47923</v>
      </c>
      <c r="N236" s="3">
        <f t="shared" si="15"/>
        <v>47.9</v>
      </c>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row>
    <row r="237" spans="1:145" s="34" customFormat="1" ht="28.5" customHeight="1">
      <c r="A237" s="27"/>
      <c r="B237" s="27"/>
      <c r="C237" s="27"/>
      <c r="D237" s="80" t="s">
        <v>322</v>
      </c>
      <c r="E237" s="80" t="s">
        <v>322</v>
      </c>
      <c r="F237" s="69"/>
      <c r="G237" s="29">
        <f t="shared" si="13"/>
        <v>0</v>
      </c>
      <c r="H237" s="70"/>
      <c r="I237" s="69"/>
      <c r="J237" s="29">
        <f t="shared" si="14"/>
        <v>0</v>
      </c>
      <c r="K237" s="36">
        <v>47923</v>
      </c>
      <c r="L237" s="4">
        <f t="shared" si="16"/>
        <v>47.9</v>
      </c>
      <c r="M237" s="66">
        <v>47923</v>
      </c>
      <c r="N237" s="3">
        <f t="shared" si="15"/>
        <v>47.9</v>
      </c>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row>
    <row r="238" spans="1:145" s="34" customFormat="1" ht="31.5" customHeight="1">
      <c r="A238" s="27"/>
      <c r="B238" s="27"/>
      <c r="C238" s="27"/>
      <c r="D238" s="80" t="s">
        <v>323</v>
      </c>
      <c r="E238" s="80" t="s">
        <v>323</v>
      </c>
      <c r="F238" s="69"/>
      <c r="G238" s="29">
        <f t="shared" si="13"/>
        <v>0</v>
      </c>
      <c r="H238" s="70"/>
      <c r="I238" s="69"/>
      <c r="J238" s="29">
        <f t="shared" si="14"/>
        <v>0</v>
      </c>
      <c r="K238" s="36">
        <v>50000</v>
      </c>
      <c r="L238" s="4">
        <f t="shared" si="16"/>
        <v>50</v>
      </c>
      <c r="M238" s="66">
        <v>47923</v>
      </c>
      <c r="N238" s="3">
        <f t="shared" si="15"/>
        <v>47.9</v>
      </c>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c r="DJ238" s="33"/>
      <c r="DK238" s="33"/>
      <c r="DL238" s="33"/>
      <c r="DM238" s="33"/>
      <c r="DN238" s="33"/>
      <c r="DO238" s="33"/>
      <c r="DP238" s="33"/>
      <c r="DQ238" s="33"/>
      <c r="DR238" s="33"/>
      <c r="DS238" s="33"/>
      <c r="DT238" s="33"/>
      <c r="DU238" s="33"/>
      <c r="DV238" s="33"/>
      <c r="DW238" s="33"/>
      <c r="DX238" s="33"/>
      <c r="DY238" s="33"/>
      <c r="DZ238" s="33"/>
      <c r="EA238" s="33"/>
      <c r="EB238" s="33"/>
      <c r="EC238" s="33"/>
      <c r="ED238" s="33"/>
      <c r="EE238" s="33"/>
      <c r="EF238" s="33"/>
      <c r="EG238" s="33"/>
      <c r="EH238" s="33"/>
      <c r="EI238" s="33"/>
      <c r="EJ238" s="33"/>
      <c r="EK238" s="33"/>
      <c r="EL238" s="33"/>
      <c r="EM238" s="33"/>
      <c r="EN238" s="33"/>
      <c r="EO238" s="33"/>
    </row>
    <row r="239" spans="1:145" s="34" customFormat="1" ht="31.5" customHeight="1">
      <c r="A239" s="27"/>
      <c r="B239" s="27"/>
      <c r="C239" s="27"/>
      <c r="D239" s="80" t="s">
        <v>324</v>
      </c>
      <c r="E239" s="80" t="s">
        <v>324</v>
      </c>
      <c r="F239" s="69"/>
      <c r="G239" s="29">
        <f t="shared" si="13"/>
        <v>0</v>
      </c>
      <c r="H239" s="70"/>
      <c r="I239" s="69"/>
      <c r="J239" s="29">
        <f t="shared" si="14"/>
        <v>0</v>
      </c>
      <c r="K239" s="36">
        <v>47923</v>
      </c>
      <c r="L239" s="4">
        <f>ROUND(K239/1000,1)+0.1</f>
        <v>48</v>
      </c>
      <c r="M239" s="66">
        <v>47923</v>
      </c>
      <c r="N239" s="3">
        <f>ROUND(M239/1000,1)+0.1</f>
        <v>48</v>
      </c>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c r="DL239" s="33"/>
      <c r="DM239" s="33"/>
      <c r="DN239" s="33"/>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row>
    <row r="240" spans="1:145" s="34" customFormat="1" ht="31.5" customHeight="1">
      <c r="A240" s="27"/>
      <c r="B240" s="27"/>
      <c r="C240" s="27"/>
      <c r="D240" s="80" t="s">
        <v>354</v>
      </c>
      <c r="E240" s="80" t="s">
        <v>354</v>
      </c>
      <c r="F240" s="69"/>
      <c r="G240" s="29">
        <f t="shared" si="13"/>
        <v>0</v>
      </c>
      <c r="H240" s="70"/>
      <c r="I240" s="69"/>
      <c r="J240" s="29">
        <f t="shared" si="14"/>
        <v>0</v>
      </c>
      <c r="K240" s="36">
        <v>47923</v>
      </c>
      <c r="L240" s="4">
        <f>ROUND(K240/1000,1)+0.1</f>
        <v>48</v>
      </c>
      <c r="M240" s="66">
        <v>47923</v>
      </c>
      <c r="N240" s="3">
        <f>ROUND(M240/1000,1)+0.1</f>
        <v>48</v>
      </c>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3"/>
      <c r="DB240" s="33"/>
      <c r="DC240" s="33"/>
      <c r="DD240" s="33"/>
      <c r="DE240" s="33"/>
      <c r="DF240" s="33"/>
      <c r="DG240" s="33"/>
      <c r="DH240" s="33"/>
      <c r="DI240" s="33"/>
      <c r="DJ240" s="33"/>
      <c r="DK240" s="33"/>
      <c r="DL240" s="33"/>
      <c r="DM240" s="33"/>
      <c r="DN240" s="33"/>
      <c r="DO240" s="33"/>
      <c r="DP240" s="33"/>
      <c r="DQ240" s="33"/>
      <c r="DR240" s="33"/>
      <c r="DS240" s="33"/>
      <c r="DT240" s="33"/>
      <c r="DU240" s="33"/>
      <c r="DV240" s="33"/>
      <c r="DW240" s="33"/>
      <c r="DX240" s="33"/>
      <c r="DY240" s="33"/>
      <c r="DZ240" s="33"/>
      <c r="EA240" s="33"/>
      <c r="EB240" s="33"/>
      <c r="EC240" s="33"/>
      <c r="ED240" s="33"/>
      <c r="EE240" s="33"/>
      <c r="EF240" s="33"/>
      <c r="EG240" s="33"/>
      <c r="EH240" s="33"/>
      <c r="EI240" s="33"/>
      <c r="EJ240" s="33"/>
      <c r="EK240" s="33"/>
      <c r="EL240" s="33"/>
      <c r="EM240" s="33"/>
      <c r="EN240" s="33"/>
      <c r="EO240" s="33"/>
    </row>
    <row r="241" spans="1:145" s="34" customFormat="1" ht="31.5" customHeight="1">
      <c r="A241" s="27"/>
      <c r="B241" s="27"/>
      <c r="C241" s="27"/>
      <c r="D241" s="80" t="s">
        <v>325</v>
      </c>
      <c r="E241" s="80" t="s">
        <v>325</v>
      </c>
      <c r="F241" s="69"/>
      <c r="G241" s="29">
        <f t="shared" si="13"/>
        <v>0</v>
      </c>
      <c r="H241" s="70"/>
      <c r="I241" s="69"/>
      <c r="J241" s="29">
        <f t="shared" si="14"/>
        <v>0</v>
      </c>
      <c r="K241" s="36">
        <v>48000</v>
      </c>
      <c r="L241" s="4">
        <f t="shared" si="16"/>
        <v>48</v>
      </c>
      <c r="M241" s="66">
        <v>47923</v>
      </c>
      <c r="N241" s="3">
        <f>ROUND(M241/1000,1)+0.1</f>
        <v>48</v>
      </c>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row>
    <row r="242" spans="1:145" s="34" customFormat="1" ht="31.5" customHeight="1">
      <c r="A242" s="27"/>
      <c r="B242" s="27"/>
      <c r="C242" s="27"/>
      <c r="D242" s="80" t="s">
        <v>356</v>
      </c>
      <c r="E242" s="80" t="s">
        <v>356</v>
      </c>
      <c r="F242" s="69"/>
      <c r="G242" s="29">
        <f t="shared" si="13"/>
        <v>0</v>
      </c>
      <c r="H242" s="70"/>
      <c r="I242" s="69"/>
      <c r="J242" s="29">
        <f t="shared" si="14"/>
        <v>0</v>
      </c>
      <c r="K242" s="36">
        <v>48300</v>
      </c>
      <c r="L242" s="4">
        <f t="shared" si="16"/>
        <v>48.3</v>
      </c>
      <c r="M242" s="66">
        <v>48223</v>
      </c>
      <c r="N242" s="3">
        <f t="shared" si="15"/>
        <v>48.2</v>
      </c>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row>
    <row r="243" spans="1:145" s="34" customFormat="1" ht="31.5" customHeight="1">
      <c r="A243" s="27"/>
      <c r="B243" s="27"/>
      <c r="C243" s="27"/>
      <c r="D243" s="80" t="s">
        <v>395</v>
      </c>
      <c r="E243" s="80" t="s">
        <v>395</v>
      </c>
      <c r="F243" s="69"/>
      <c r="G243" s="29">
        <f t="shared" si="13"/>
        <v>0</v>
      </c>
      <c r="H243" s="70"/>
      <c r="I243" s="69"/>
      <c r="J243" s="29">
        <f t="shared" si="14"/>
        <v>0</v>
      </c>
      <c r="K243" s="36">
        <v>48300</v>
      </c>
      <c r="L243" s="4">
        <f t="shared" si="16"/>
        <v>48.3</v>
      </c>
      <c r="M243" s="66">
        <v>48223</v>
      </c>
      <c r="N243" s="3">
        <f t="shared" si="15"/>
        <v>48.2</v>
      </c>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row>
    <row r="244" spans="1:145" s="34" customFormat="1" ht="31.5" customHeight="1">
      <c r="A244" s="27"/>
      <c r="B244" s="27"/>
      <c r="C244" s="27"/>
      <c r="D244" s="80" t="s">
        <v>326</v>
      </c>
      <c r="E244" s="80" t="s">
        <v>326</v>
      </c>
      <c r="F244" s="69"/>
      <c r="G244" s="29">
        <f t="shared" si="13"/>
        <v>0</v>
      </c>
      <c r="H244" s="70"/>
      <c r="I244" s="69"/>
      <c r="J244" s="29">
        <f t="shared" si="14"/>
        <v>0</v>
      </c>
      <c r="K244" s="36">
        <v>50000</v>
      </c>
      <c r="L244" s="4">
        <f t="shared" si="16"/>
        <v>50</v>
      </c>
      <c r="M244" s="66">
        <v>47923</v>
      </c>
      <c r="N244" s="3">
        <f t="shared" si="15"/>
        <v>47.9</v>
      </c>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row>
    <row r="245" spans="1:145" s="34" customFormat="1" ht="31.5" customHeight="1">
      <c r="A245" s="27"/>
      <c r="B245" s="27"/>
      <c r="C245" s="27"/>
      <c r="D245" s="80" t="s">
        <v>327</v>
      </c>
      <c r="E245" s="80" t="s">
        <v>327</v>
      </c>
      <c r="F245" s="69"/>
      <c r="G245" s="29">
        <f t="shared" si="13"/>
        <v>0</v>
      </c>
      <c r="H245" s="70"/>
      <c r="I245" s="69"/>
      <c r="J245" s="29">
        <f t="shared" si="14"/>
        <v>0</v>
      </c>
      <c r="K245" s="36">
        <v>47923</v>
      </c>
      <c r="L245" s="4">
        <f t="shared" si="16"/>
        <v>47.9</v>
      </c>
      <c r="M245" s="66">
        <v>47923</v>
      </c>
      <c r="N245" s="3">
        <f t="shared" si="15"/>
        <v>47.9</v>
      </c>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row>
    <row r="246" spans="1:145" s="34" customFormat="1" ht="30.75" customHeight="1">
      <c r="A246" s="27"/>
      <c r="B246" s="27"/>
      <c r="C246" s="27"/>
      <c r="D246" s="80" t="s">
        <v>328</v>
      </c>
      <c r="E246" s="80" t="s">
        <v>328</v>
      </c>
      <c r="F246" s="69"/>
      <c r="G246" s="29">
        <f t="shared" si="13"/>
        <v>0</v>
      </c>
      <c r="H246" s="70"/>
      <c r="I246" s="69"/>
      <c r="J246" s="29">
        <f t="shared" si="14"/>
        <v>0</v>
      </c>
      <c r="K246" s="36">
        <v>47923</v>
      </c>
      <c r="L246" s="4">
        <f t="shared" si="16"/>
        <v>47.9</v>
      </c>
      <c r="M246" s="66">
        <v>47923</v>
      </c>
      <c r="N246" s="3">
        <f t="shared" si="15"/>
        <v>47.9</v>
      </c>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row>
    <row r="247" spans="1:145" s="34" customFormat="1" ht="30.75" customHeight="1">
      <c r="A247" s="27"/>
      <c r="B247" s="27"/>
      <c r="C247" s="27"/>
      <c r="D247" s="80" t="s">
        <v>330</v>
      </c>
      <c r="E247" s="80" t="s">
        <v>330</v>
      </c>
      <c r="F247" s="69"/>
      <c r="G247" s="29">
        <f t="shared" si="13"/>
        <v>0</v>
      </c>
      <c r="H247" s="70"/>
      <c r="I247" s="69"/>
      <c r="J247" s="29">
        <f t="shared" si="14"/>
        <v>0</v>
      </c>
      <c r="K247" s="36">
        <v>50000</v>
      </c>
      <c r="L247" s="4">
        <f t="shared" si="16"/>
        <v>50</v>
      </c>
      <c r="M247" s="66">
        <v>47923</v>
      </c>
      <c r="N247" s="3">
        <f t="shared" si="15"/>
        <v>47.9</v>
      </c>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row>
    <row r="248" spans="1:145" s="34" customFormat="1" ht="30.75" customHeight="1">
      <c r="A248" s="27"/>
      <c r="B248" s="27"/>
      <c r="C248" s="27"/>
      <c r="D248" s="80" t="s">
        <v>331</v>
      </c>
      <c r="E248" s="80" t="s">
        <v>331</v>
      </c>
      <c r="F248" s="69"/>
      <c r="G248" s="29">
        <f t="shared" si="13"/>
        <v>0</v>
      </c>
      <c r="H248" s="70"/>
      <c r="I248" s="69"/>
      <c r="J248" s="29">
        <f t="shared" si="14"/>
        <v>0</v>
      </c>
      <c r="K248" s="36">
        <v>50000</v>
      </c>
      <c r="L248" s="4">
        <f t="shared" si="16"/>
        <v>50</v>
      </c>
      <c r="M248" s="66">
        <v>47923</v>
      </c>
      <c r="N248" s="3">
        <f t="shared" si="15"/>
        <v>47.9</v>
      </c>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c r="DJ248" s="33"/>
      <c r="DK248" s="33"/>
      <c r="DL248" s="33"/>
      <c r="DM248" s="33"/>
      <c r="DN248" s="33"/>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row>
    <row r="249" spans="1:145" s="34" customFormat="1" ht="30.75" customHeight="1">
      <c r="A249" s="27"/>
      <c r="B249" s="27"/>
      <c r="C249" s="27"/>
      <c r="D249" s="80" t="s">
        <v>332</v>
      </c>
      <c r="E249" s="80" t="s">
        <v>332</v>
      </c>
      <c r="F249" s="69"/>
      <c r="G249" s="29">
        <f t="shared" si="13"/>
        <v>0</v>
      </c>
      <c r="H249" s="70"/>
      <c r="I249" s="69"/>
      <c r="J249" s="29">
        <f t="shared" si="14"/>
        <v>0</v>
      </c>
      <c r="K249" s="36">
        <v>50000</v>
      </c>
      <c r="L249" s="4">
        <f t="shared" si="16"/>
        <v>50</v>
      </c>
      <c r="M249" s="66">
        <v>47923</v>
      </c>
      <c r="N249" s="3">
        <f t="shared" si="15"/>
        <v>47.9</v>
      </c>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c r="DJ249" s="33"/>
      <c r="DK249" s="33"/>
      <c r="DL249" s="33"/>
      <c r="DM249" s="33"/>
      <c r="DN249" s="33"/>
      <c r="DO249" s="33"/>
      <c r="DP249" s="33"/>
      <c r="DQ249" s="33"/>
      <c r="DR249" s="33"/>
      <c r="DS249" s="33"/>
      <c r="DT249" s="33"/>
      <c r="DU249" s="33"/>
      <c r="DV249" s="33"/>
      <c r="DW249" s="33"/>
      <c r="DX249" s="33"/>
      <c r="DY249" s="33"/>
      <c r="DZ249" s="33"/>
      <c r="EA249" s="33"/>
      <c r="EB249" s="33"/>
      <c r="EC249" s="33"/>
      <c r="ED249" s="33"/>
      <c r="EE249" s="33"/>
      <c r="EF249" s="33"/>
      <c r="EG249" s="33"/>
      <c r="EH249" s="33"/>
      <c r="EI249" s="33"/>
      <c r="EJ249" s="33"/>
      <c r="EK249" s="33"/>
      <c r="EL249" s="33"/>
      <c r="EM249" s="33"/>
      <c r="EN249" s="33"/>
      <c r="EO249" s="33"/>
    </row>
    <row r="250" spans="1:145" s="34" customFormat="1" ht="30.75" customHeight="1">
      <c r="A250" s="27"/>
      <c r="B250" s="27"/>
      <c r="C250" s="27"/>
      <c r="D250" s="80" t="s">
        <v>335</v>
      </c>
      <c r="E250" s="80" t="s">
        <v>335</v>
      </c>
      <c r="F250" s="69"/>
      <c r="G250" s="29">
        <f t="shared" si="13"/>
        <v>0</v>
      </c>
      <c r="H250" s="70"/>
      <c r="I250" s="69"/>
      <c r="J250" s="29">
        <f t="shared" si="14"/>
        <v>0</v>
      </c>
      <c r="K250" s="36">
        <v>2100</v>
      </c>
      <c r="L250" s="4">
        <f t="shared" si="16"/>
        <v>2.1</v>
      </c>
      <c r="M250" s="66">
        <v>2100</v>
      </c>
      <c r="N250" s="3">
        <f t="shared" si="15"/>
        <v>2.1</v>
      </c>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33"/>
      <c r="DE250" s="33"/>
      <c r="DF250" s="33"/>
      <c r="DG250" s="33"/>
      <c r="DH250" s="33"/>
      <c r="DI250" s="33"/>
      <c r="DJ250" s="33"/>
      <c r="DK250" s="33"/>
      <c r="DL250" s="33"/>
      <c r="DM250" s="33"/>
      <c r="DN250" s="33"/>
      <c r="DO250" s="33"/>
      <c r="DP250" s="33"/>
      <c r="DQ250" s="33"/>
      <c r="DR250" s="33"/>
      <c r="DS250" s="33"/>
      <c r="DT250" s="33"/>
      <c r="DU250" s="33"/>
      <c r="DV250" s="33"/>
      <c r="DW250" s="33"/>
      <c r="DX250" s="33"/>
      <c r="DY250" s="33"/>
      <c r="DZ250" s="33"/>
      <c r="EA250" s="33"/>
      <c r="EB250" s="33"/>
      <c r="EC250" s="33"/>
      <c r="ED250" s="33"/>
      <c r="EE250" s="33"/>
      <c r="EF250" s="33"/>
      <c r="EG250" s="33"/>
      <c r="EH250" s="33"/>
      <c r="EI250" s="33"/>
      <c r="EJ250" s="33"/>
      <c r="EK250" s="33"/>
      <c r="EL250" s="33"/>
      <c r="EM250" s="33"/>
      <c r="EN250" s="33"/>
      <c r="EO250" s="33"/>
    </row>
    <row r="251" spans="1:145" s="34" customFormat="1" ht="30.75" customHeight="1">
      <c r="A251" s="27"/>
      <c r="B251" s="27"/>
      <c r="C251" s="27"/>
      <c r="D251" s="80" t="s">
        <v>416</v>
      </c>
      <c r="E251" s="80" t="s">
        <v>416</v>
      </c>
      <c r="F251" s="69"/>
      <c r="G251" s="29">
        <f t="shared" si="13"/>
        <v>0</v>
      </c>
      <c r="H251" s="70"/>
      <c r="I251" s="69"/>
      <c r="J251" s="29">
        <f t="shared" si="14"/>
        <v>0</v>
      </c>
      <c r="K251" s="36">
        <v>50000</v>
      </c>
      <c r="L251" s="4">
        <f t="shared" si="16"/>
        <v>50</v>
      </c>
      <c r="M251" s="66">
        <v>47923</v>
      </c>
      <c r="N251" s="3">
        <f t="shared" si="15"/>
        <v>47.9</v>
      </c>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c r="DL251" s="33"/>
      <c r="DM251" s="33"/>
      <c r="DN251" s="33"/>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row>
    <row r="252" spans="1:145" s="34" customFormat="1" ht="30.75" customHeight="1">
      <c r="A252" s="27"/>
      <c r="B252" s="27"/>
      <c r="C252" s="27"/>
      <c r="D252" s="80" t="s">
        <v>333</v>
      </c>
      <c r="E252" s="80" t="s">
        <v>333</v>
      </c>
      <c r="F252" s="69"/>
      <c r="G252" s="29">
        <f t="shared" si="13"/>
        <v>0</v>
      </c>
      <c r="H252" s="70"/>
      <c r="I252" s="69"/>
      <c r="J252" s="29">
        <f t="shared" si="14"/>
        <v>0</v>
      </c>
      <c r="K252" s="36">
        <v>50000</v>
      </c>
      <c r="L252" s="4">
        <f t="shared" si="16"/>
        <v>50</v>
      </c>
      <c r="M252" s="66">
        <v>47923</v>
      </c>
      <c r="N252" s="3">
        <f t="shared" si="15"/>
        <v>47.9</v>
      </c>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c r="DJ252" s="33"/>
      <c r="DK252" s="33"/>
      <c r="DL252" s="33"/>
      <c r="DM252" s="33"/>
      <c r="DN252" s="33"/>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row>
    <row r="253" spans="1:145" s="34" customFormat="1" ht="30.75" customHeight="1">
      <c r="A253" s="27"/>
      <c r="B253" s="27"/>
      <c r="C253" s="27"/>
      <c r="D253" s="80" t="s">
        <v>336</v>
      </c>
      <c r="E253" s="80" t="s">
        <v>336</v>
      </c>
      <c r="F253" s="69"/>
      <c r="G253" s="29">
        <f t="shared" si="13"/>
        <v>0</v>
      </c>
      <c r="H253" s="70"/>
      <c r="I253" s="69"/>
      <c r="J253" s="29">
        <f t="shared" si="14"/>
        <v>0</v>
      </c>
      <c r="K253" s="36">
        <v>50000</v>
      </c>
      <c r="L253" s="4">
        <f t="shared" si="16"/>
        <v>50</v>
      </c>
      <c r="M253" s="66">
        <v>2100</v>
      </c>
      <c r="N253" s="3">
        <f t="shared" si="15"/>
        <v>2.1</v>
      </c>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33"/>
      <c r="DE253" s="33"/>
      <c r="DF253" s="33"/>
      <c r="DG253" s="33"/>
      <c r="DH253" s="33"/>
      <c r="DI253" s="33"/>
      <c r="DJ253" s="33"/>
      <c r="DK253" s="33"/>
      <c r="DL253" s="33"/>
      <c r="DM253" s="33"/>
      <c r="DN253" s="33"/>
      <c r="DO253" s="33"/>
      <c r="DP253" s="33"/>
      <c r="DQ253" s="33"/>
      <c r="DR253" s="33"/>
      <c r="DS253" s="33"/>
      <c r="DT253" s="33"/>
      <c r="DU253" s="33"/>
      <c r="DV253" s="33"/>
      <c r="DW253" s="33"/>
      <c r="DX253" s="33"/>
      <c r="DY253" s="33"/>
      <c r="DZ253" s="33"/>
      <c r="EA253" s="33"/>
      <c r="EB253" s="33"/>
      <c r="EC253" s="33"/>
      <c r="ED253" s="33"/>
      <c r="EE253" s="33"/>
      <c r="EF253" s="33"/>
      <c r="EG253" s="33"/>
      <c r="EH253" s="33"/>
      <c r="EI253" s="33"/>
      <c r="EJ253" s="33"/>
      <c r="EK253" s="33"/>
      <c r="EL253" s="33"/>
      <c r="EM253" s="33"/>
      <c r="EN253" s="33"/>
      <c r="EO253" s="33"/>
    </row>
    <row r="254" spans="1:145" s="34" customFormat="1" ht="39.75" customHeight="1">
      <c r="A254" s="27"/>
      <c r="B254" s="27"/>
      <c r="C254" s="27"/>
      <c r="D254" s="80" t="s">
        <v>337</v>
      </c>
      <c r="E254" s="80" t="s">
        <v>337</v>
      </c>
      <c r="F254" s="69"/>
      <c r="G254" s="29">
        <f t="shared" si="13"/>
        <v>0</v>
      </c>
      <c r="H254" s="70"/>
      <c r="I254" s="69"/>
      <c r="J254" s="29">
        <f t="shared" si="14"/>
        <v>0</v>
      </c>
      <c r="K254" s="36">
        <v>47923</v>
      </c>
      <c r="L254" s="4">
        <f t="shared" si="16"/>
        <v>47.9</v>
      </c>
      <c r="M254" s="66">
        <v>47923</v>
      </c>
      <c r="N254" s="3">
        <f t="shared" si="15"/>
        <v>47.9</v>
      </c>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c r="CT254" s="33"/>
      <c r="CU254" s="33"/>
      <c r="CV254" s="33"/>
      <c r="CW254" s="33"/>
      <c r="CX254" s="33"/>
      <c r="CY254" s="33"/>
      <c r="CZ254" s="33"/>
      <c r="DA254" s="33"/>
      <c r="DB254" s="33"/>
      <c r="DC254" s="33"/>
      <c r="DD254" s="33"/>
      <c r="DE254" s="33"/>
      <c r="DF254" s="33"/>
      <c r="DG254" s="33"/>
      <c r="DH254" s="33"/>
      <c r="DI254" s="33"/>
      <c r="DJ254" s="33"/>
      <c r="DK254" s="33"/>
      <c r="DL254" s="33"/>
      <c r="DM254" s="33"/>
      <c r="DN254" s="33"/>
      <c r="DO254" s="33"/>
      <c r="DP254" s="33"/>
      <c r="DQ254" s="33"/>
      <c r="DR254" s="33"/>
      <c r="DS254" s="33"/>
      <c r="DT254" s="33"/>
      <c r="DU254" s="33"/>
      <c r="DV254" s="33"/>
      <c r="DW254" s="33"/>
      <c r="DX254" s="33"/>
      <c r="DY254" s="33"/>
      <c r="DZ254" s="33"/>
      <c r="EA254" s="33"/>
      <c r="EB254" s="33"/>
      <c r="EC254" s="33"/>
      <c r="ED254" s="33"/>
      <c r="EE254" s="33"/>
      <c r="EF254" s="33"/>
      <c r="EG254" s="33"/>
      <c r="EH254" s="33"/>
      <c r="EI254" s="33"/>
      <c r="EJ254" s="33"/>
      <c r="EK254" s="33"/>
      <c r="EL254" s="33"/>
      <c r="EM254" s="33"/>
      <c r="EN254" s="33"/>
      <c r="EO254" s="33"/>
    </row>
    <row r="255" spans="1:145" s="34" customFormat="1" ht="27" customHeight="1">
      <c r="A255" s="27"/>
      <c r="B255" s="27"/>
      <c r="C255" s="27"/>
      <c r="D255" s="80" t="s">
        <v>384</v>
      </c>
      <c r="E255" s="80" t="s">
        <v>384</v>
      </c>
      <c r="F255" s="69"/>
      <c r="G255" s="29">
        <f t="shared" si="13"/>
        <v>0</v>
      </c>
      <c r="H255" s="70"/>
      <c r="I255" s="69"/>
      <c r="J255" s="29">
        <f t="shared" si="14"/>
        <v>0</v>
      </c>
      <c r="K255" s="36">
        <v>26100</v>
      </c>
      <c r="L255" s="4">
        <f t="shared" si="16"/>
        <v>26.1</v>
      </c>
      <c r="M255" s="66">
        <v>24779</v>
      </c>
      <c r="N255" s="3">
        <f t="shared" si="15"/>
        <v>24.8</v>
      </c>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c r="CT255" s="33"/>
      <c r="CU255" s="33"/>
      <c r="CV255" s="33"/>
      <c r="CW255" s="33"/>
      <c r="CX255" s="33"/>
      <c r="CY255" s="33"/>
      <c r="CZ255" s="33"/>
      <c r="DA255" s="33"/>
      <c r="DB255" s="33"/>
      <c r="DC255" s="33"/>
      <c r="DD255" s="33"/>
      <c r="DE255" s="33"/>
      <c r="DF255" s="33"/>
      <c r="DG255" s="33"/>
      <c r="DH255" s="33"/>
      <c r="DI255" s="33"/>
      <c r="DJ255" s="33"/>
      <c r="DK255" s="33"/>
      <c r="DL255" s="33"/>
      <c r="DM255" s="33"/>
      <c r="DN255" s="33"/>
      <c r="DO255" s="33"/>
      <c r="DP255" s="33"/>
      <c r="DQ255" s="33"/>
      <c r="DR255" s="33"/>
      <c r="DS255" s="33"/>
      <c r="DT255" s="33"/>
      <c r="DU255" s="33"/>
      <c r="DV255" s="33"/>
      <c r="DW255" s="33"/>
      <c r="DX255" s="33"/>
      <c r="DY255" s="33"/>
      <c r="DZ255" s="33"/>
      <c r="EA255" s="33"/>
      <c r="EB255" s="33"/>
      <c r="EC255" s="33"/>
      <c r="ED255" s="33"/>
      <c r="EE255" s="33"/>
      <c r="EF255" s="33"/>
      <c r="EG255" s="33"/>
      <c r="EH255" s="33"/>
      <c r="EI255" s="33"/>
      <c r="EJ255" s="33"/>
      <c r="EK255" s="33"/>
      <c r="EL255" s="33"/>
      <c r="EM255" s="33"/>
      <c r="EN255" s="33"/>
      <c r="EO255" s="33"/>
    </row>
    <row r="256" spans="1:145" s="34" customFormat="1" ht="27" customHeight="1">
      <c r="A256" s="27"/>
      <c r="B256" s="27"/>
      <c r="C256" s="27"/>
      <c r="D256" s="80" t="s">
        <v>338</v>
      </c>
      <c r="E256" s="80" t="s">
        <v>338</v>
      </c>
      <c r="F256" s="69"/>
      <c r="G256" s="29">
        <f t="shared" si="13"/>
        <v>0</v>
      </c>
      <c r="H256" s="70"/>
      <c r="I256" s="69"/>
      <c r="J256" s="29">
        <f t="shared" si="14"/>
        <v>0</v>
      </c>
      <c r="K256" s="36">
        <v>50000</v>
      </c>
      <c r="L256" s="4">
        <f t="shared" si="16"/>
        <v>50</v>
      </c>
      <c r="M256" s="66">
        <v>47923</v>
      </c>
      <c r="N256" s="3">
        <f t="shared" si="15"/>
        <v>47.9</v>
      </c>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row>
    <row r="257" spans="1:145" s="34" customFormat="1" ht="27" customHeight="1">
      <c r="A257" s="27"/>
      <c r="B257" s="27"/>
      <c r="C257" s="27"/>
      <c r="D257" s="80" t="s">
        <v>339</v>
      </c>
      <c r="E257" s="80" t="s">
        <v>339</v>
      </c>
      <c r="F257" s="69"/>
      <c r="G257" s="29">
        <f t="shared" si="13"/>
        <v>0</v>
      </c>
      <c r="H257" s="70"/>
      <c r="I257" s="69"/>
      <c r="J257" s="29">
        <f t="shared" si="14"/>
        <v>0</v>
      </c>
      <c r="K257" s="36">
        <v>2100</v>
      </c>
      <c r="L257" s="4">
        <f t="shared" si="16"/>
        <v>2.1</v>
      </c>
      <c r="M257" s="66">
        <v>2100</v>
      </c>
      <c r="N257" s="3">
        <f t="shared" si="15"/>
        <v>2.1</v>
      </c>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c r="DJ257" s="33"/>
      <c r="DK257" s="33"/>
      <c r="DL257" s="33"/>
      <c r="DM257" s="33"/>
      <c r="DN257" s="33"/>
      <c r="DO257" s="33"/>
      <c r="DP257" s="33"/>
      <c r="DQ257" s="33"/>
      <c r="DR257" s="33"/>
      <c r="DS257" s="33"/>
      <c r="DT257" s="33"/>
      <c r="DU257" s="33"/>
      <c r="DV257" s="33"/>
      <c r="DW257" s="33"/>
      <c r="DX257" s="33"/>
      <c r="DY257" s="33"/>
      <c r="DZ257" s="33"/>
      <c r="EA257" s="33"/>
      <c r="EB257" s="33"/>
      <c r="EC257" s="33"/>
      <c r="ED257" s="33"/>
      <c r="EE257" s="33"/>
      <c r="EF257" s="33"/>
      <c r="EG257" s="33"/>
      <c r="EH257" s="33"/>
      <c r="EI257" s="33"/>
      <c r="EJ257" s="33"/>
      <c r="EK257" s="33"/>
      <c r="EL257" s="33"/>
      <c r="EM257" s="33"/>
      <c r="EN257" s="33"/>
      <c r="EO257" s="33"/>
    </row>
    <row r="258" spans="1:145" s="34" customFormat="1" ht="27" customHeight="1">
      <c r="A258" s="27"/>
      <c r="B258" s="27"/>
      <c r="C258" s="27"/>
      <c r="D258" s="80" t="s">
        <v>329</v>
      </c>
      <c r="E258" s="80" t="s">
        <v>329</v>
      </c>
      <c r="F258" s="69"/>
      <c r="G258" s="29">
        <f t="shared" si="13"/>
        <v>0</v>
      </c>
      <c r="H258" s="70"/>
      <c r="I258" s="69"/>
      <c r="J258" s="29">
        <f t="shared" si="14"/>
        <v>0</v>
      </c>
      <c r="K258" s="36">
        <v>50000</v>
      </c>
      <c r="L258" s="4">
        <f t="shared" si="16"/>
        <v>50</v>
      </c>
      <c r="M258" s="66">
        <v>0</v>
      </c>
      <c r="N258" s="3">
        <f t="shared" si="15"/>
        <v>0</v>
      </c>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row>
    <row r="259" spans="1:145" s="34" customFormat="1" ht="27" customHeight="1">
      <c r="A259" s="27"/>
      <c r="B259" s="27"/>
      <c r="C259" s="27"/>
      <c r="D259" s="80" t="s">
        <v>377</v>
      </c>
      <c r="E259" s="80" t="s">
        <v>377</v>
      </c>
      <c r="F259" s="69"/>
      <c r="G259" s="29">
        <f t="shared" si="13"/>
        <v>0</v>
      </c>
      <c r="H259" s="70"/>
      <c r="I259" s="69"/>
      <c r="J259" s="29">
        <f t="shared" si="14"/>
        <v>0</v>
      </c>
      <c r="K259" s="36">
        <v>96900</v>
      </c>
      <c r="L259" s="4">
        <f t="shared" si="16"/>
        <v>96.9</v>
      </c>
      <c r="M259" s="66">
        <v>96803</v>
      </c>
      <c r="N259" s="3">
        <f t="shared" si="15"/>
        <v>96.8</v>
      </c>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DX259" s="33"/>
      <c r="DY259" s="33"/>
      <c r="DZ259" s="33"/>
      <c r="EA259" s="33"/>
      <c r="EB259" s="33"/>
      <c r="EC259" s="33"/>
      <c r="ED259" s="33"/>
      <c r="EE259" s="33"/>
      <c r="EF259" s="33"/>
      <c r="EG259" s="33"/>
      <c r="EH259" s="33"/>
      <c r="EI259" s="33"/>
      <c r="EJ259" s="33"/>
      <c r="EK259" s="33"/>
      <c r="EL259" s="33"/>
      <c r="EM259" s="33"/>
      <c r="EN259" s="33"/>
      <c r="EO259" s="33"/>
    </row>
    <row r="260" spans="1:145" s="34" customFormat="1" ht="27" customHeight="1">
      <c r="A260" s="27"/>
      <c r="B260" s="27"/>
      <c r="C260" s="27"/>
      <c r="D260" s="35" t="s">
        <v>374</v>
      </c>
      <c r="E260" s="35" t="s">
        <v>374</v>
      </c>
      <c r="F260" s="69"/>
      <c r="G260" s="29">
        <f t="shared" si="13"/>
        <v>0</v>
      </c>
      <c r="H260" s="70"/>
      <c r="I260" s="69"/>
      <c r="J260" s="29">
        <f t="shared" si="14"/>
        <v>0</v>
      </c>
      <c r="K260" s="36">
        <v>48500</v>
      </c>
      <c r="L260" s="4">
        <f t="shared" si="16"/>
        <v>48.5</v>
      </c>
      <c r="M260" s="66">
        <v>48338</v>
      </c>
      <c r="N260" s="3">
        <f>ROUND(M260/1000,1)+0.1</f>
        <v>48.4</v>
      </c>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DX260" s="33"/>
      <c r="DY260" s="33"/>
      <c r="DZ260" s="33"/>
      <c r="EA260" s="33"/>
      <c r="EB260" s="33"/>
      <c r="EC260" s="33"/>
      <c r="ED260" s="33"/>
      <c r="EE260" s="33"/>
      <c r="EF260" s="33"/>
      <c r="EG260" s="33"/>
      <c r="EH260" s="33"/>
      <c r="EI260" s="33"/>
      <c r="EJ260" s="33"/>
      <c r="EK260" s="33"/>
      <c r="EL260" s="33"/>
      <c r="EM260" s="33"/>
      <c r="EN260" s="33"/>
      <c r="EO260" s="33"/>
    </row>
    <row r="261" spans="1:145" s="34" customFormat="1" ht="27" customHeight="1">
      <c r="A261" s="27"/>
      <c r="B261" s="27"/>
      <c r="C261" s="27"/>
      <c r="D261" s="35" t="s">
        <v>383</v>
      </c>
      <c r="E261" s="35" t="s">
        <v>383</v>
      </c>
      <c r="F261" s="69"/>
      <c r="G261" s="29">
        <f t="shared" si="13"/>
        <v>0</v>
      </c>
      <c r="H261" s="70"/>
      <c r="I261" s="69"/>
      <c r="J261" s="29">
        <f t="shared" si="14"/>
        <v>0</v>
      </c>
      <c r="K261" s="36">
        <v>88582</v>
      </c>
      <c r="L261" s="4">
        <f t="shared" si="16"/>
        <v>88.6</v>
      </c>
      <c r="M261" s="66">
        <v>85740</v>
      </c>
      <c r="N261" s="3">
        <f>ROUND(M261/1000,1)+0.1</f>
        <v>85.8</v>
      </c>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c r="CR261" s="33"/>
      <c r="CS261" s="33"/>
      <c r="CT261" s="33"/>
      <c r="CU261" s="33"/>
      <c r="CV261" s="33"/>
      <c r="CW261" s="33"/>
      <c r="CX261" s="33"/>
      <c r="CY261" s="33"/>
      <c r="CZ261" s="33"/>
      <c r="DA261" s="33"/>
      <c r="DB261" s="33"/>
      <c r="DC261" s="33"/>
      <c r="DD261" s="33"/>
      <c r="DE261" s="33"/>
      <c r="DF261" s="33"/>
      <c r="DG261" s="33"/>
      <c r="DH261" s="33"/>
      <c r="DI261" s="33"/>
      <c r="DJ261" s="33"/>
      <c r="DK261" s="33"/>
      <c r="DL261" s="33"/>
      <c r="DM261" s="33"/>
      <c r="DN261" s="33"/>
      <c r="DO261" s="33"/>
      <c r="DP261" s="33"/>
      <c r="DQ261" s="33"/>
      <c r="DR261" s="33"/>
      <c r="DS261" s="33"/>
      <c r="DT261" s="33"/>
      <c r="DU261" s="33"/>
      <c r="DV261" s="33"/>
      <c r="DW261" s="33"/>
      <c r="DX261" s="33"/>
      <c r="DY261" s="33"/>
      <c r="DZ261" s="33"/>
      <c r="EA261" s="33"/>
      <c r="EB261" s="33"/>
      <c r="EC261" s="33"/>
      <c r="ED261" s="33"/>
      <c r="EE261" s="33"/>
      <c r="EF261" s="33"/>
      <c r="EG261" s="33"/>
      <c r="EH261" s="33"/>
      <c r="EI261" s="33"/>
      <c r="EJ261" s="33"/>
      <c r="EK261" s="33"/>
      <c r="EL261" s="33"/>
      <c r="EM261" s="33"/>
      <c r="EN261" s="33"/>
      <c r="EO261" s="33"/>
    </row>
    <row r="262" spans="1:145" s="34" customFormat="1" ht="27" customHeight="1">
      <c r="A262" s="27"/>
      <c r="B262" s="27"/>
      <c r="C262" s="27"/>
      <c r="D262" s="80" t="s">
        <v>317</v>
      </c>
      <c r="E262" s="80" t="s">
        <v>317</v>
      </c>
      <c r="F262" s="69"/>
      <c r="G262" s="29">
        <f t="shared" si="13"/>
        <v>0</v>
      </c>
      <c r="H262" s="70"/>
      <c r="I262" s="69"/>
      <c r="J262" s="29">
        <f t="shared" si="14"/>
        <v>0</v>
      </c>
      <c r="K262" s="36">
        <v>47923</v>
      </c>
      <c r="L262" s="4">
        <f t="shared" si="16"/>
        <v>47.9</v>
      </c>
      <c r="M262" s="66">
        <v>47923</v>
      </c>
      <c r="N262" s="3">
        <f t="shared" si="15"/>
        <v>47.9</v>
      </c>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c r="DL262" s="33"/>
      <c r="DM262" s="33"/>
      <c r="DN262" s="33"/>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row>
    <row r="263" spans="1:145" s="34" customFormat="1" ht="27.75" customHeight="1">
      <c r="A263" s="27"/>
      <c r="B263" s="27"/>
      <c r="C263" s="27"/>
      <c r="D263" s="80" t="s">
        <v>179</v>
      </c>
      <c r="E263" s="80" t="s">
        <v>179</v>
      </c>
      <c r="F263" s="69"/>
      <c r="G263" s="29">
        <f t="shared" si="13"/>
        <v>0</v>
      </c>
      <c r="H263" s="70"/>
      <c r="I263" s="69"/>
      <c r="J263" s="29">
        <f t="shared" si="14"/>
        <v>0</v>
      </c>
      <c r="K263" s="36">
        <v>84904</v>
      </c>
      <c r="L263" s="4">
        <f t="shared" si="16"/>
        <v>84.9</v>
      </c>
      <c r="M263" s="66">
        <v>84904</v>
      </c>
      <c r="N263" s="3">
        <f t="shared" si="15"/>
        <v>84.9</v>
      </c>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c r="CT263" s="33"/>
      <c r="CU263" s="33"/>
      <c r="CV263" s="33"/>
      <c r="CW263" s="33"/>
      <c r="CX263" s="33"/>
      <c r="CY263" s="33"/>
      <c r="CZ263" s="33"/>
      <c r="DA263" s="33"/>
      <c r="DB263" s="33"/>
      <c r="DC263" s="33"/>
      <c r="DD263" s="33"/>
      <c r="DE263" s="33"/>
      <c r="DF263" s="33"/>
      <c r="DG263" s="33"/>
      <c r="DH263" s="33"/>
      <c r="DI263" s="33"/>
      <c r="DJ263" s="33"/>
      <c r="DK263" s="33"/>
      <c r="DL263" s="33"/>
      <c r="DM263" s="33"/>
      <c r="DN263" s="33"/>
      <c r="DO263" s="33"/>
      <c r="DP263" s="33"/>
      <c r="DQ263" s="33"/>
      <c r="DR263" s="33"/>
      <c r="DS263" s="33"/>
      <c r="DT263" s="33"/>
      <c r="DU263" s="33"/>
      <c r="DV263" s="33"/>
      <c r="DW263" s="33"/>
      <c r="DX263" s="33"/>
      <c r="DY263" s="33"/>
      <c r="DZ263" s="33"/>
      <c r="EA263" s="33"/>
      <c r="EB263" s="33"/>
      <c r="EC263" s="33"/>
      <c r="ED263" s="33"/>
      <c r="EE263" s="33"/>
      <c r="EF263" s="33"/>
      <c r="EG263" s="33"/>
      <c r="EH263" s="33"/>
      <c r="EI263" s="33"/>
      <c r="EJ263" s="33"/>
      <c r="EK263" s="33"/>
      <c r="EL263" s="33"/>
      <c r="EM263" s="33"/>
      <c r="EN263" s="33"/>
      <c r="EO263" s="33"/>
    </row>
    <row r="264" spans="1:145" s="34" customFormat="1" ht="38.25" customHeight="1">
      <c r="A264" s="27"/>
      <c r="B264" s="27"/>
      <c r="C264" s="27"/>
      <c r="D264" s="80" t="s">
        <v>180</v>
      </c>
      <c r="E264" s="80" t="s">
        <v>180</v>
      </c>
      <c r="F264" s="69"/>
      <c r="G264" s="29">
        <f t="shared" si="13"/>
        <v>0</v>
      </c>
      <c r="H264" s="70"/>
      <c r="I264" s="69"/>
      <c r="J264" s="29">
        <f t="shared" si="14"/>
        <v>0</v>
      </c>
      <c r="K264" s="36">
        <v>112293</v>
      </c>
      <c r="L264" s="4">
        <f t="shared" si="16"/>
        <v>112.3</v>
      </c>
      <c r="M264" s="66">
        <v>112293</v>
      </c>
      <c r="N264" s="3">
        <f t="shared" si="15"/>
        <v>112.3</v>
      </c>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c r="CR264" s="33"/>
      <c r="CS264" s="33"/>
      <c r="CT264" s="33"/>
      <c r="CU264" s="33"/>
      <c r="CV264" s="33"/>
      <c r="CW264" s="33"/>
      <c r="CX264" s="33"/>
      <c r="CY264" s="33"/>
      <c r="CZ264" s="33"/>
      <c r="DA264" s="33"/>
      <c r="DB264" s="33"/>
      <c r="DC264" s="33"/>
      <c r="DD264" s="33"/>
      <c r="DE264" s="33"/>
      <c r="DF264" s="33"/>
      <c r="DG264" s="33"/>
      <c r="DH264" s="33"/>
      <c r="DI264" s="33"/>
      <c r="DJ264" s="33"/>
      <c r="DK264" s="33"/>
      <c r="DL264" s="33"/>
      <c r="DM264" s="33"/>
      <c r="DN264" s="33"/>
      <c r="DO264" s="33"/>
      <c r="DP264" s="33"/>
      <c r="DQ264" s="33"/>
      <c r="DR264" s="33"/>
      <c r="DS264" s="33"/>
      <c r="DT264" s="33"/>
      <c r="DU264" s="33"/>
      <c r="DV264" s="33"/>
      <c r="DW264" s="33"/>
      <c r="DX264" s="33"/>
      <c r="DY264" s="33"/>
      <c r="DZ264" s="33"/>
      <c r="EA264" s="33"/>
      <c r="EB264" s="33"/>
      <c r="EC264" s="33"/>
      <c r="ED264" s="33"/>
      <c r="EE264" s="33"/>
      <c r="EF264" s="33"/>
      <c r="EG264" s="33"/>
      <c r="EH264" s="33"/>
      <c r="EI264" s="33"/>
      <c r="EJ264" s="33"/>
      <c r="EK264" s="33"/>
      <c r="EL264" s="33"/>
      <c r="EM264" s="33"/>
      <c r="EN264" s="33"/>
      <c r="EO264" s="33"/>
    </row>
    <row r="265" spans="1:145" s="34" customFormat="1" ht="23.25" customHeight="1">
      <c r="A265" s="27"/>
      <c r="B265" s="27"/>
      <c r="C265" s="27"/>
      <c r="D265" s="80" t="s">
        <v>228</v>
      </c>
      <c r="E265" s="80" t="s">
        <v>228</v>
      </c>
      <c r="F265" s="69"/>
      <c r="G265" s="29">
        <f t="shared" si="13"/>
        <v>0</v>
      </c>
      <c r="H265" s="70"/>
      <c r="I265" s="69"/>
      <c r="J265" s="29">
        <f t="shared" si="14"/>
        <v>0</v>
      </c>
      <c r="K265" s="36">
        <v>100000</v>
      </c>
      <c r="L265" s="4">
        <f t="shared" si="16"/>
        <v>100</v>
      </c>
      <c r="M265" s="66">
        <v>46243</v>
      </c>
      <c r="N265" s="3">
        <f>ROUND(M265/1000,1)+0.1</f>
        <v>46.300000000000004</v>
      </c>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c r="CP265" s="33"/>
      <c r="CQ265" s="33"/>
      <c r="CR265" s="33"/>
      <c r="CS265" s="33"/>
      <c r="CT265" s="33"/>
      <c r="CU265" s="33"/>
      <c r="CV265" s="33"/>
      <c r="CW265" s="33"/>
      <c r="CX265" s="33"/>
      <c r="CY265" s="33"/>
      <c r="CZ265" s="33"/>
      <c r="DA265" s="33"/>
      <c r="DB265" s="33"/>
      <c r="DC265" s="33"/>
      <c r="DD265" s="33"/>
      <c r="DE265" s="33"/>
      <c r="DF265" s="33"/>
      <c r="DG265" s="33"/>
      <c r="DH265" s="33"/>
      <c r="DI265" s="33"/>
      <c r="DJ265" s="33"/>
      <c r="DK265" s="33"/>
      <c r="DL265" s="33"/>
      <c r="DM265" s="33"/>
      <c r="DN265" s="33"/>
      <c r="DO265" s="33"/>
      <c r="DP265" s="33"/>
      <c r="DQ265" s="33"/>
      <c r="DR265" s="33"/>
      <c r="DS265" s="33"/>
      <c r="DT265" s="33"/>
      <c r="DU265" s="33"/>
      <c r="DV265" s="33"/>
      <c r="DW265" s="33"/>
      <c r="DX265" s="33"/>
      <c r="DY265" s="33"/>
      <c r="DZ265" s="33"/>
      <c r="EA265" s="33"/>
      <c r="EB265" s="33"/>
      <c r="EC265" s="33"/>
      <c r="ED265" s="33"/>
      <c r="EE265" s="33"/>
      <c r="EF265" s="33"/>
      <c r="EG265" s="33"/>
      <c r="EH265" s="33"/>
      <c r="EI265" s="33"/>
      <c r="EJ265" s="33"/>
      <c r="EK265" s="33"/>
      <c r="EL265" s="33"/>
      <c r="EM265" s="33"/>
      <c r="EN265" s="33"/>
      <c r="EO265" s="33"/>
    </row>
    <row r="266" spans="1:145" s="34" customFormat="1" ht="21.75" customHeight="1">
      <c r="A266" s="27"/>
      <c r="B266" s="27"/>
      <c r="C266" s="27"/>
      <c r="D266" s="35" t="s">
        <v>181</v>
      </c>
      <c r="E266" s="35" t="s">
        <v>181</v>
      </c>
      <c r="F266" s="69"/>
      <c r="G266" s="29">
        <f t="shared" si="13"/>
        <v>0</v>
      </c>
      <c r="H266" s="70"/>
      <c r="I266" s="69"/>
      <c r="J266" s="29">
        <f t="shared" si="14"/>
        <v>0</v>
      </c>
      <c r="K266" s="36">
        <v>550963</v>
      </c>
      <c r="L266" s="4">
        <f t="shared" si="16"/>
        <v>551</v>
      </c>
      <c r="M266" s="66">
        <v>522317</v>
      </c>
      <c r="N266" s="3">
        <f t="shared" si="15"/>
        <v>522.3</v>
      </c>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c r="CT266" s="33"/>
      <c r="CU266" s="33"/>
      <c r="CV266" s="33"/>
      <c r="CW266" s="33"/>
      <c r="CX266" s="33"/>
      <c r="CY266" s="33"/>
      <c r="CZ266" s="33"/>
      <c r="DA266" s="33"/>
      <c r="DB266" s="33"/>
      <c r="DC266" s="33"/>
      <c r="DD266" s="33"/>
      <c r="DE266" s="33"/>
      <c r="DF266" s="33"/>
      <c r="DG266" s="33"/>
      <c r="DH266" s="33"/>
      <c r="DI266" s="33"/>
      <c r="DJ266" s="33"/>
      <c r="DK266" s="33"/>
      <c r="DL266" s="33"/>
      <c r="DM266" s="33"/>
      <c r="DN266" s="33"/>
      <c r="DO266" s="33"/>
      <c r="DP266" s="33"/>
      <c r="DQ266" s="33"/>
      <c r="DR266" s="33"/>
      <c r="DS266" s="33"/>
      <c r="DT266" s="33"/>
      <c r="DU266" s="33"/>
      <c r="DV266" s="33"/>
      <c r="DW266" s="33"/>
      <c r="DX266" s="33"/>
      <c r="DY266" s="33"/>
      <c r="DZ266" s="33"/>
      <c r="EA266" s="33"/>
      <c r="EB266" s="33"/>
      <c r="EC266" s="33"/>
      <c r="ED266" s="33"/>
      <c r="EE266" s="33"/>
      <c r="EF266" s="33"/>
      <c r="EG266" s="33"/>
      <c r="EH266" s="33"/>
      <c r="EI266" s="33"/>
      <c r="EJ266" s="33"/>
      <c r="EK266" s="33"/>
      <c r="EL266" s="33"/>
      <c r="EM266" s="33"/>
      <c r="EN266" s="33"/>
      <c r="EO266" s="33"/>
    </row>
    <row r="267" spans="1:145" s="34" customFormat="1" ht="23.25" customHeight="1">
      <c r="A267" s="27"/>
      <c r="B267" s="27"/>
      <c r="C267" s="27"/>
      <c r="D267" s="35" t="s">
        <v>182</v>
      </c>
      <c r="E267" s="35" t="s">
        <v>182</v>
      </c>
      <c r="F267" s="69"/>
      <c r="G267" s="29">
        <f t="shared" si="13"/>
        <v>0</v>
      </c>
      <c r="H267" s="70"/>
      <c r="I267" s="69"/>
      <c r="J267" s="29">
        <f t="shared" si="14"/>
        <v>0</v>
      </c>
      <c r="K267" s="36">
        <v>1575988</v>
      </c>
      <c r="L267" s="4">
        <f t="shared" si="16"/>
        <v>1576</v>
      </c>
      <c r="M267" s="66">
        <v>1562604</v>
      </c>
      <c r="N267" s="3">
        <f t="shared" si="15"/>
        <v>1562.6</v>
      </c>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c r="CR267" s="33"/>
      <c r="CS267" s="33"/>
      <c r="CT267" s="33"/>
      <c r="CU267" s="33"/>
      <c r="CV267" s="33"/>
      <c r="CW267" s="33"/>
      <c r="CX267" s="33"/>
      <c r="CY267" s="33"/>
      <c r="CZ267" s="33"/>
      <c r="DA267" s="33"/>
      <c r="DB267" s="33"/>
      <c r="DC267" s="33"/>
      <c r="DD267" s="33"/>
      <c r="DE267" s="33"/>
      <c r="DF267" s="33"/>
      <c r="DG267" s="33"/>
      <c r="DH267" s="33"/>
      <c r="DI267" s="33"/>
      <c r="DJ267" s="33"/>
      <c r="DK267" s="33"/>
      <c r="DL267" s="33"/>
      <c r="DM267" s="33"/>
      <c r="DN267" s="33"/>
      <c r="DO267" s="33"/>
      <c r="DP267" s="33"/>
      <c r="DQ267" s="33"/>
      <c r="DR267" s="33"/>
      <c r="DS267" s="33"/>
      <c r="DT267" s="33"/>
      <c r="DU267" s="33"/>
      <c r="DV267" s="33"/>
      <c r="DW267" s="33"/>
      <c r="DX267" s="33"/>
      <c r="DY267" s="33"/>
      <c r="DZ267" s="33"/>
      <c r="EA267" s="33"/>
      <c r="EB267" s="33"/>
      <c r="EC267" s="33"/>
      <c r="ED267" s="33"/>
      <c r="EE267" s="33"/>
      <c r="EF267" s="33"/>
      <c r="EG267" s="33"/>
      <c r="EH267" s="33"/>
      <c r="EI267" s="33"/>
      <c r="EJ267" s="33"/>
      <c r="EK267" s="33"/>
      <c r="EL267" s="33"/>
      <c r="EM267" s="33"/>
      <c r="EN267" s="33"/>
      <c r="EO267" s="33"/>
    </row>
    <row r="268" spans="1:145" s="34" customFormat="1" ht="23.25" customHeight="1">
      <c r="A268" s="27"/>
      <c r="B268" s="27"/>
      <c r="C268" s="27"/>
      <c r="D268" s="35" t="s">
        <v>208</v>
      </c>
      <c r="E268" s="35" t="s">
        <v>208</v>
      </c>
      <c r="F268" s="69"/>
      <c r="G268" s="29">
        <f t="shared" si="13"/>
        <v>0</v>
      </c>
      <c r="H268" s="70"/>
      <c r="I268" s="69"/>
      <c r="J268" s="29">
        <f t="shared" si="14"/>
        <v>0</v>
      </c>
      <c r="K268" s="36">
        <v>1044000</v>
      </c>
      <c r="L268" s="4">
        <f t="shared" si="16"/>
        <v>1044</v>
      </c>
      <c r="M268" s="66">
        <v>1034902</v>
      </c>
      <c r="N268" s="3">
        <f t="shared" si="15"/>
        <v>1034.9</v>
      </c>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c r="CP268" s="33"/>
      <c r="CQ268" s="33"/>
      <c r="CR268" s="33"/>
      <c r="CS268" s="33"/>
      <c r="CT268" s="33"/>
      <c r="CU268" s="33"/>
      <c r="CV268" s="33"/>
      <c r="CW268" s="33"/>
      <c r="CX268" s="33"/>
      <c r="CY268" s="33"/>
      <c r="CZ268" s="33"/>
      <c r="DA268" s="33"/>
      <c r="DB268" s="33"/>
      <c r="DC268" s="33"/>
      <c r="DD268" s="33"/>
      <c r="DE268" s="33"/>
      <c r="DF268" s="33"/>
      <c r="DG268" s="33"/>
      <c r="DH268" s="33"/>
      <c r="DI268" s="33"/>
      <c r="DJ268" s="33"/>
      <c r="DK268" s="33"/>
      <c r="DL268" s="33"/>
      <c r="DM268" s="33"/>
      <c r="DN268" s="33"/>
      <c r="DO268" s="33"/>
      <c r="DP268" s="33"/>
      <c r="DQ268" s="33"/>
      <c r="DR268" s="33"/>
      <c r="DS268" s="33"/>
      <c r="DT268" s="33"/>
      <c r="DU268" s="33"/>
      <c r="DV268" s="33"/>
      <c r="DW268" s="33"/>
      <c r="DX268" s="33"/>
      <c r="DY268" s="33"/>
      <c r="DZ268" s="33"/>
      <c r="EA268" s="33"/>
      <c r="EB268" s="33"/>
      <c r="EC268" s="33"/>
      <c r="ED268" s="33"/>
      <c r="EE268" s="33"/>
      <c r="EF268" s="33"/>
      <c r="EG268" s="33"/>
      <c r="EH268" s="33"/>
      <c r="EI268" s="33"/>
      <c r="EJ268" s="33"/>
      <c r="EK268" s="33"/>
      <c r="EL268" s="33"/>
      <c r="EM268" s="33"/>
      <c r="EN268" s="33"/>
      <c r="EO268" s="33"/>
    </row>
    <row r="269" spans="1:145" s="34" customFormat="1" ht="23.25" customHeight="1">
      <c r="A269" s="27"/>
      <c r="B269" s="27"/>
      <c r="C269" s="27"/>
      <c r="D269" s="35" t="s">
        <v>184</v>
      </c>
      <c r="E269" s="35" t="s">
        <v>184</v>
      </c>
      <c r="F269" s="69"/>
      <c r="G269" s="29">
        <f t="shared" si="13"/>
        <v>0</v>
      </c>
      <c r="H269" s="70"/>
      <c r="I269" s="69"/>
      <c r="J269" s="29">
        <f t="shared" si="14"/>
        <v>0</v>
      </c>
      <c r="K269" s="36">
        <v>1528000</v>
      </c>
      <c r="L269" s="4">
        <f t="shared" si="16"/>
        <v>1528</v>
      </c>
      <c r="M269" s="66">
        <v>1516323</v>
      </c>
      <c r="N269" s="3">
        <f t="shared" si="15"/>
        <v>1516.3</v>
      </c>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c r="DJ269" s="33"/>
      <c r="DK269" s="33"/>
      <c r="DL269" s="33"/>
      <c r="DM269" s="33"/>
      <c r="DN269" s="33"/>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row>
    <row r="270" spans="1:145" s="34" customFormat="1" ht="44.25" customHeight="1">
      <c r="A270" s="27"/>
      <c r="B270" s="27"/>
      <c r="C270" s="27"/>
      <c r="D270" s="35" t="s">
        <v>183</v>
      </c>
      <c r="E270" s="35" t="s">
        <v>183</v>
      </c>
      <c r="F270" s="69"/>
      <c r="G270" s="29">
        <f t="shared" si="13"/>
        <v>0</v>
      </c>
      <c r="H270" s="70"/>
      <c r="I270" s="69"/>
      <c r="J270" s="29">
        <f t="shared" si="14"/>
        <v>0</v>
      </c>
      <c r="K270" s="36">
        <v>904000</v>
      </c>
      <c r="L270" s="4">
        <f t="shared" si="16"/>
        <v>904</v>
      </c>
      <c r="M270" s="66">
        <v>882270</v>
      </c>
      <c r="N270" s="3">
        <f t="shared" si="15"/>
        <v>882.3</v>
      </c>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c r="CR270" s="33"/>
      <c r="CS270" s="33"/>
      <c r="CT270" s="33"/>
      <c r="CU270" s="33"/>
      <c r="CV270" s="33"/>
      <c r="CW270" s="33"/>
      <c r="CX270" s="33"/>
      <c r="CY270" s="33"/>
      <c r="CZ270" s="33"/>
      <c r="DA270" s="33"/>
      <c r="DB270" s="33"/>
      <c r="DC270" s="33"/>
      <c r="DD270" s="33"/>
      <c r="DE270" s="33"/>
      <c r="DF270" s="33"/>
      <c r="DG270" s="33"/>
      <c r="DH270" s="33"/>
      <c r="DI270" s="33"/>
      <c r="DJ270" s="33"/>
      <c r="DK270" s="33"/>
      <c r="DL270" s="33"/>
      <c r="DM270" s="33"/>
      <c r="DN270" s="33"/>
      <c r="DO270" s="33"/>
      <c r="DP270" s="33"/>
      <c r="DQ270" s="33"/>
      <c r="DR270" s="33"/>
      <c r="DS270" s="33"/>
      <c r="DT270" s="33"/>
      <c r="DU270" s="33"/>
      <c r="DV270" s="33"/>
      <c r="DW270" s="33"/>
      <c r="DX270" s="33"/>
      <c r="DY270" s="33"/>
      <c r="DZ270" s="33"/>
      <c r="EA270" s="33"/>
      <c r="EB270" s="33"/>
      <c r="EC270" s="33"/>
      <c r="ED270" s="33"/>
      <c r="EE270" s="33"/>
      <c r="EF270" s="33"/>
      <c r="EG270" s="33"/>
      <c r="EH270" s="33"/>
      <c r="EI270" s="33"/>
      <c r="EJ270" s="33"/>
      <c r="EK270" s="33"/>
      <c r="EL270" s="33"/>
      <c r="EM270" s="33"/>
      <c r="EN270" s="33"/>
      <c r="EO270" s="33"/>
    </row>
    <row r="271" spans="1:145" s="34" customFormat="1" ht="24" customHeight="1">
      <c r="A271" s="27"/>
      <c r="B271" s="27"/>
      <c r="C271" s="27"/>
      <c r="D271" s="80" t="s">
        <v>209</v>
      </c>
      <c r="E271" s="80" t="s">
        <v>209</v>
      </c>
      <c r="F271" s="69"/>
      <c r="G271" s="29">
        <f t="shared" si="13"/>
        <v>0</v>
      </c>
      <c r="H271" s="70"/>
      <c r="I271" s="69"/>
      <c r="J271" s="29">
        <f t="shared" si="14"/>
        <v>0</v>
      </c>
      <c r="K271" s="36">
        <v>51110</v>
      </c>
      <c r="L271" s="4">
        <f t="shared" si="16"/>
        <v>51.1</v>
      </c>
      <c r="M271" s="66">
        <v>27060</v>
      </c>
      <c r="N271" s="3">
        <f t="shared" si="15"/>
        <v>27.1</v>
      </c>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c r="CT271" s="33"/>
      <c r="CU271" s="33"/>
      <c r="CV271" s="33"/>
      <c r="CW271" s="33"/>
      <c r="CX271" s="33"/>
      <c r="CY271" s="33"/>
      <c r="CZ271" s="33"/>
      <c r="DA271" s="33"/>
      <c r="DB271" s="33"/>
      <c r="DC271" s="33"/>
      <c r="DD271" s="33"/>
      <c r="DE271" s="33"/>
      <c r="DF271" s="33"/>
      <c r="DG271" s="33"/>
      <c r="DH271" s="33"/>
      <c r="DI271" s="33"/>
      <c r="DJ271" s="33"/>
      <c r="DK271" s="33"/>
      <c r="DL271" s="33"/>
      <c r="DM271" s="33"/>
      <c r="DN271" s="33"/>
      <c r="DO271" s="33"/>
      <c r="DP271" s="33"/>
      <c r="DQ271" s="33"/>
      <c r="DR271" s="33"/>
      <c r="DS271" s="33"/>
      <c r="DT271" s="33"/>
      <c r="DU271" s="33"/>
      <c r="DV271" s="33"/>
      <c r="DW271" s="33"/>
      <c r="DX271" s="33"/>
      <c r="DY271" s="33"/>
      <c r="DZ271" s="33"/>
      <c r="EA271" s="33"/>
      <c r="EB271" s="33"/>
      <c r="EC271" s="33"/>
      <c r="ED271" s="33"/>
      <c r="EE271" s="33"/>
      <c r="EF271" s="33"/>
      <c r="EG271" s="33"/>
      <c r="EH271" s="33"/>
      <c r="EI271" s="33"/>
      <c r="EJ271" s="33"/>
      <c r="EK271" s="33"/>
      <c r="EL271" s="33"/>
      <c r="EM271" s="33"/>
      <c r="EN271" s="33"/>
      <c r="EO271" s="33"/>
    </row>
    <row r="272" spans="1:145" s="34" customFormat="1" ht="30.75" customHeight="1">
      <c r="A272" s="27"/>
      <c r="B272" s="27"/>
      <c r="C272" s="27"/>
      <c r="D272" s="80" t="s">
        <v>419</v>
      </c>
      <c r="E272" s="80" t="s">
        <v>419</v>
      </c>
      <c r="F272" s="69"/>
      <c r="G272" s="29">
        <f t="shared" si="13"/>
        <v>0</v>
      </c>
      <c r="H272" s="70"/>
      <c r="I272" s="69"/>
      <c r="J272" s="29">
        <f t="shared" si="14"/>
        <v>0</v>
      </c>
      <c r="K272" s="36">
        <v>100000</v>
      </c>
      <c r="L272" s="4">
        <f t="shared" si="16"/>
        <v>100</v>
      </c>
      <c r="M272" s="66">
        <v>0</v>
      </c>
      <c r="N272" s="3">
        <f t="shared" si="15"/>
        <v>0</v>
      </c>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c r="CT272" s="33"/>
      <c r="CU272" s="33"/>
      <c r="CV272" s="33"/>
      <c r="CW272" s="33"/>
      <c r="CX272" s="33"/>
      <c r="CY272" s="33"/>
      <c r="CZ272" s="33"/>
      <c r="DA272" s="33"/>
      <c r="DB272" s="33"/>
      <c r="DC272" s="33"/>
      <c r="DD272" s="33"/>
      <c r="DE272" s="33"/>
      <c r="DF272" s="33"/>
      <c r="DG272" s="33"/>
      <c r="DH272" s="33"/>
      <c r="DI272" s="33"/>
      <c r="DJ272" s="33"/>
      <c r="DK272" s="33"/>
      <c r="DL272" s="33"/>
      <c r="DM272" s="33"/>
      <c r="DN272" s="33"/>
      <c r="DO272" s="33"/>
      <c r="DP272" s="33"/>
      <c r="DQ272" s="33"/>
      <c r="DR272" s="33"/>
      <c r="DS272" s="33"/>
      <c r="DT272" s="33"/>
      <c r="DU272" s="33"/>
      <c r="DV272" s="33"/>
      <c r="DW272" s="33"/>
      <c r="DX272" s="33"/>
      <c r="DY272" s="33"/>
      <c r="DZ272" s="33"/>
      <c r="EA272" s="33"/>
      <c r="EB272" s="33"/>
      <c r="EC272" s="33"/>
      <c r="ED272" s="33"/>
      <c r="EE272" s="33"/>
      <c r="EF272" s="33"/>
      <c r="EG272" s="33"/>
      <c r="EH272" s="33"/>
      <c r="EI272" s="33"/>
      <c r="EJ272" s="33"/>
      <c r="EK272" s="33"/>
      <c r="EL272" s="33"/>
      <c r="EM272" s="33"/>
      <c r="EN272" s="33"/>
      <c r="EO272" s="33"/>
    </row>
    <row r="273" spans="1:145" s="34" customFormat="1" ht="27.75" customHeight="1">
      <c r="A273" s="27"/>
      <c r="B273" s="27"/>
      <c r="C273" s="27"/>
      <c r="D273" s="80" t="s">
        <v>249</v>
      </c>
      <c r="E273" s="80" t="s">
        <v>249</v>
      </c>
      <c r="F273" s="69"/>
      <c r="G273" s="29">
        <f aca="true" t="shared" si="17" ref="G273:G336">ROUND(F273/1000,1)</f>
        <v>0</v>
      </c>
      <c r="H273" s="70"/>
      <c r="I273" s="69"/>
      <c r="J273" s="29">
        <f aca="true" t="shared" si="18" ref="J273:J336">ROUND(I273/1000,1)</f>
        <v>0</v>
      </c>
      <c r="K273" s="36">
        <v>2015000</v>
      </c>
      <c r="L273" s="4">
        <f t="shared" si="16"/>
        <v>2015</v>
      </c>
      <c r="M273" s="66">
        <v>2003455</v>
      </c>
      <c r="N273" s="3">
        <f t="shared" si="15"/>
        <v>2003.5</v>
      </c>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c r="CR273" s="33"/>
      <c r="CS273" s="33"/>
      <c r="CT273" s="33"/>
      <c r="CU273" s="33"/>
      <c r="CV273" s="33"/>
      <c r="CW273" s="33"/>
      <c r="CX273" s="33"/>
      <c r="CY273" s="33"/>
      <c r="CZ273" s="33"/>
      <c r="DA273" s="33"/>
      <c r="DB273" s="33"/>
      <c r="DC273" s="33"/>
      <c r="DD273" s="33"/>
      <c r="DE273" s="33"/>
      <c r="DF273" s="33"/>
      <c r="DG273" s="33"/>
      <c r="DH273" s="33"/>
      <c r="DI273" s="33"/>
      <c r="DJ273" s="33"/>
      <c r="DK273" s="33"/>
      <c r="DL273" s="33"/>
      <c r="DM273" s="33"/>
      <c r="DN273" s="33"/>
      <c r="DO273" s="33"/>
      <c r="DP273" s="33"/>
      <c r="DQ273" s="33"/>
      <c r="DR273" s="33"/>
      <c r="DS273" s="33"/>
      <c r="DT273" s="33"/>
      <c r="DU273" s="33"/>
      <c r="DV273" s="33"/>
      <c r="DW273" s="33"/>
      <c r="DX273" s="33"/>
      <c r="DY273" s="33"/>
      <c r="DZ273" s="33"/>
      <c r="EA273" s="33"/>
      <c r="EB273" s="33"/>
      <c r="EC273" s="33"/>
      <c r="ED273" s="33"/>
      <c r="EE273" s="33"/>
      <c r="EF273" s="33"/>
      <c r="EG273" s="33"/>
      <c r="EH273" s="33"/>
      <c r="EI273" s="33"/>
      <c r="EJ273" s="33"/>
      <c r="EK273" s="33"/>
      <c r="EL273" s="33"/>
      <c r="EM273" s="33"/>
      <c r="EN273" s="33"/>
      <c r="EO273" s="33"/>
    </row>
    <row r="274" spans="1:145" s="34" customFormat="1" ht="24.75" customHeight="1">
      <c r="A274" s="27"/>
      <c r="B274" s="27"/>
      <c r="C274" s="27"/>
      <c r="D274" s="80" t="s">
        <v>279</v>
      </c>
      <c r="E274" s="80" t="s">
        <v>279</v>
      </c>
      <c r="F274" s="69"/>
      <c r="G274" s="29">
        <f t="shared" si="17"/>
        <v>0</v>
      </c>
      <c r="H274" s="70"/>
      <c r="I274" s="69"/>
      <c r="J274" s="29">
        <f t="shared" si="18"/>
        <v>0</v>
      </c>
      <c r="K274" s="36">
        <v>49154</v>
      </c>
      <c r="L274" s="4">
        <f t="shared" si="16"/>
        <v>49.2</v>
      </c>
      <c r="M274" s="66">
        <v>49154</v>
      </c>
      <c r="N274" s="3">
        <f aca="true" t="shared" si="19" ref="N274:N337">ROUND(M274/1000,1)</f>
        <v>49.2</v>
      </c>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c r="CQ274" s="33"/>
      <c r="CR274" s="33"/>
      <c r="CS274" s="33"/>
      <c r="CT274" s="33"/>
      <c r="CU274" s="33"/>
      <c r="CV274" s="33"/>
      <c r="CW274" s="33"/>
      <c r="CX274" s="33"/>
      <c r="CY274" s="33"/>
      <c r="CZ274" s="33"/>
      <c r="DA274" s="33"/>
      <c r="DB274" s="33"/>
      <c r="DC274" s="33"/>
      <c r="DD274" s="33"/>
      <c r="DE274" s="33"/>
      <c r="DF274" s="33"/>
      <c r="DG274" s="33"/>
      <c r="DH274" s="33"/>
      <c r="DI274" s="33"/>
      <c r="DJ274" s="33"/>
      <c r="DK274" s="33"/>
      <c r="DL274" s="33"/>
      <c r="DM274" s="33"/>
      <c r="DN274" s="33"/>
      <c r="DO274" s="33"/>
      <c r="DP274" s="33"/>
      <c r="DQ274" s="33"/>
      <c r="DR274" s="33"/>
      <c r="DS274" s="33"/>
      <c r="DT274" s="33"/>
      <c r="DU274" s="33"/>
      <c r="DV274" s="33"/>
      <c r="DW274" s="33"/>
      <c r="DX274" s="33"/>
      <c r="DY274" s="33"/>
      <c r="DZ274" s="33"/>
      <c r="EA274" s="33"/>
      <c r="EB274" s="33"/>
      <c r="EC274" s="33"/>
      <c r="ED274" s="33"/>
      <c r="EE274" s="33"/>
      <c r="EF274" s="33"/>
      <c r="EG274" s="33"/>
      <c r="EH274" s="33"/>
      <c r="EI274" s="33"/>
      <c r="EJ274" s="33"/>
      <c r="EK274" s="33"/>
      <c r="EL274" s="33"/>
      <c r="EM274" s="33"/>
      <c r="EN274" s="33"/>
      <c r="EO274" s="33"/>
    </row>
    <row r="275" spans="1:145" s="34" customFormat="1" ht="50.25" customHeight="1">
      <c r="A275" s="27"/>
      <c r="B275" s="27"/>
      <c r="C275" s="27"/>
      <c r="D275" s="80" t="s">
        <v>302</v>
      </c>
      <c r="E275" s="80" t="s">
        <v>302</v>
      </c>
      <c r="F275" s="69"/>
      <c r="G275" s="29">
        <f t="shared" si="17"/>
        <v>0</v>
      </c>
      <c r="H275" s="70"/>
      <c r="I275" s="69"/>
      <c r="J275" s="29">
        <f t="shared" si="18"/>
        <v>0</v>
      </c>
      <c r="K275" s="36">
        <v>50000</v>
      </c>
      <c r="L275" s="4">
        <f aca="true" t="shared" si="20" ref="L275:L338">ROUND(K275/1000,1)</f>
        <v>50</v>
      </c>
      <c r="M275" s="66">
        <v>47923</v>
      </c>
      <c r="N275" s="3">
        <f t="shared" si="19"/>
        <v>47.9</v>
      </c>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33"/>
      <c r="CP275" s="33"/>
      <c r="CQ275" s="33"/>
      <c r="CR275" s="33"/>
      <c r="CS275" s="33"/>
      <c r="CT275" s="33"/>
      <c r="CU275" s="33"/>
      <c r="CV275" s="33"/>
      <c r="CW275" s="33"/>
      <c r="CX275" s="33"/>
      <c r="CY275" s="33"/>
      <c r="CZ275" s="33"/>
      <c r="DA275" s="33"/>
      <c r="DB275" s="33"/>
      <c r="DC275" s="33"/>
      <c r="DD275" s="33"/>
      <c r="DE275" s="33"/>
      <c r="DF275" s="33"/>
      <c r="DG275" s="33"/>
      <c r="DH275" s="33"/>
      <c r="DI275" s="33"/>
      <c r="DJ275" s="33"/>
      <c r="DK275" s="33"/>
      <c r="DL275" s="33"/>
      <c r="DM275" s="33"/>
      <c r="DN275" s="33"/>
      <c r="DO275" s="33"/>
      <c r="DP275" s="33"/>
      <c r="DQ275" s="33"/>
      <c r="DR275" s="33"/>
      <c r="DS275" s="33"/>
      <c r="DT275" s="33"/>
      <c r="DU275" s="33"/>
      <c r="DV275" s="33"/>
      <c r="DW275" s="33"/>
      <c r="DX275" s="33"/>
      <c r="DY275" s="33"/>
      <c r="DZ275" s="33"/>
      <c r="EA275" s="33"/>
      <c r="EB275" s="33"/>
      <c r="EC275" s="33"/>
      <c r="ED275" s="33"/>
      <c r="EE275" s="33"/>
      <c r="EF275" s="33"/>
      <c r="EG275" s="33"/>
      <c r="EH275" s="33"/>
      <c r="EI275" s="33"/>
      <c r="EJ275" s="33"/>
      <c r="EK275" s="33"/>
      <c r="EL275" s="33"/>
      <c r="EM275" s="33"/>
      <c r="EN275" s="33"/>
      <c r="EO275" s="33"/>
    </row>
    <row r="276" spans="1:145" s="34" customFormat="1" ht="46.5" customHeight="1">
      <c r="A276" s="27"/>
      <c r="B276" s="27"/>
      <c r="C276" s="27"/>
      <c r="D276" s="80" t="s">
        <v>386</v>
      </c>
      <c r="E276" s="80" t="s">
        <v>386</v>
      </c>
      <c r="F276" s="69"/>
      <c r="G276" s="29">
        <f t="shared" si="17"/>
        <v>0</v>
      </c>
      <c r="H276" s="70"/>
      <c r="I276" s="69"/>
      <c r="J276" s="29">
        <f t="shared" si="18"/>
        <v>0</v>
      </c>
      <c r="K276" s="36">
        <v>29400</v>
      </c>
      <c r="L276" s="4">
        <f t="shared" si="20"/>
        <v>29.4</v>
      </c>
      <c r="M276" s="66">
        <v>29281</v>
      </c>
      <c r="N276" s="3">
        <f t="shared" si="19"/>
        <v>29.3</v>
      </c>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c r="CT276" s="33"/>
      <c r="CU276" s="33"/>
      <c r="CV276" s="33"/>
      <c r="CW276" s="33"/>
      <c r="CX276" s="33"/>
      <c r="CY276" s="33"/>
      <c r="CZ276" s="33"/>
      <c r="DA276" s="33"/>
      <c r="DB276" s="33"/>
      <c r="DC276" s="33"/>
      <c r="DD276" s="33"/>
      <c r="DE276" s="33"/>
      <c r="DF276" s="33"/>
      <c r="DG276" s="33"/>
      <c r="DH276" s="33"/>
      <c r="DI276" s="33"/>
      <c r="DJ276" s="33"/>
      <c r="DK276" s="33"/>
      <c r="DL276" s="33"/>
      <c r="DM276" s="33"/>
      <c r="DN276" s="33"/>
      <c r="DO276" s="33"/>
      <c r="DP276" s="33"/>
      <c r="DQ276" s="33"/>
      <c r="DR276" s="33"/>
      <c r="DS276" s="33"/>
      <c r="DT276" s="33"/>
      <c r="DU276" s="33"/>
      <c r="DV276" s="33"/>
      <c r="DW276" s="33"/>
      <c r="DX276" s="33"/>
      <c r="DY276" s="33"/>
      <c r="DZ276" s="33"/>
      <c r="EA276" s="33"/>
      <c r="EB276" s="33"/>
      <c r="EC276" s="33"/>
      <c r="ED276" s="33"/>
      <c r="EE276" s="33"/>
      <c r="EF276" s="33"/>
      <c r="EG276" s="33"/>
      <c r="EH276" s="33"/>
      <c r="EI276" s="33"/>
      <c r="EJ276" s="33"/>
      <c r="EK276" s="33"/>
      <c r="EL276" s="33"/>
      <c r="EM276" s="33"/>
      <c r="EN276" s="33"/>
      <c r="EO276" s="33"/>
    </row>
    <row r="277" spans="1:145" s="34" customFormat="1" ht="21" customHeight="1">
      <c r="A277" s="27"/>
      <c r="B277" s="27"/>
      <c r="C277" s="27"/>
      <c r="D277" s="80" t="s">
        <v>280</v>
      </c>
      <c r="E277" s="80" t="s">
        <v>280</v>
      </c>
      <c r="F277" s="69"/>
      <c r="G277" s="29">
        <f t="shared" si="17"/>
        <v>0</v>
      </c>
      <c r="H277" s="70"/>
      <c r="I277" s="69"/>
      <c r="J277" s="29">
        <f t="shared" si="18"/>
        <v>0</v>
      </c>
      <c r="K277" s="36">
        <v>33548</v>
      </c>
      <c r="L277" s="4">
        <f t="shared" si="20"/>
        <v>33.5</v>
      </c>
      <c r="M277" s="66">
        <v>33548</v>
      </c>
      <c r="N277" s="3">
        <f>ROUND(M277/1000,1)</f>
        <v>33.5</v>
      </c>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c r="CR277" s="33"/>
      <c r="CS277" s="33"/>
      <c r="CT277" s="33"/>
      <c r="CU277" s="33"/>
      <c r="CV277" s="33"/>
      <c r="CW277" s="33"/>
      <c r="CX277" s="33"/>
      <c r="CY277" s="33"/>
      <c r="CZ277" s="33"/>
      <c r="DA277" s="33"/>
      <c r="DB277" s="33"/>
      <c r="DC277" s="33"/>
      <c r="DD277" s="33"/>
      <c r="DE277" s="33"/>
      <c r="DF277" s="33"/>
      <c r="DG277" s="33"/>
      <c r="DH277" s="33"/>
      <c r="DI277" s="33"/>
      <c r="DJ277" s="33"/>
      <c r="DK277" s="33"/>
      <c r="DL277" s="33"/>
      <c r="DM277" s="33"/>
      <c r="DN277" s="33"/>
      <c r="DO277" s="33"/>
      <c r="DP277" s="33"/>
      <c r="DQ277" s="33"/>
      <c r="DR277" s="33"/>
      <c r="DS277" s="33"/>
      <c r="DT277" s="33"/>
      <c r="DU277" s="33"/>
      <c r="DV277" s="33"/>
      <c r="DW277" s="33"/>
      <c r="DX277" s="33"/>
      <c r="DY277" s="33"/>
      <c r="DZ277" s="33"/>
      <c r="EA277" s="33"/>
      <c r="EB277" s="33"/>
      <c r="EC277" s="33"/>
      <c r="ED277" s="33"/>
      <c r="EE277" s="33"/>
      <c r="EF277" s="33"/>
      <c r="EG277" s="33"/>
      <c r="EH277" s="33"/>
      <c r="EI277" s="33"/>
      <c r="EJ277" s="33"/>
      <c r="EK277" s="33"/>
      <c r="EL277" s="33"/>
      <c r="EM277" s="33"/>
      <c r="EN277" s="33"/>
      <c r="EO277" s="33"/>
    </row>
    <row r="278" spans="1:145" s="34" customFormat="1" ht="42.75" customHeight="1">
      <c r="A278" s="27"/>
      <c r="B278" s="27"/>
      <c r="C278" s="27"/>
      <c r="D278" s="80" t="s">
        <v>281</v>
      </c>
      <c r="E278" s="80" t="s">
        <v>281</v>
      </c>
      <c r="F278" s="69"/>
      <c r="G278" s="29">
        <f t="shared" si="17"/>
        <v>0</v>
      </c>
      <c r="H278" s="70"/>
      <c r="I278" s="69"/>
      <c r="J278" s="29">
        <f t="shared" si="18"/>
        <v>0</v>
      </c>
      <c r="K278" s="36">
        <v>138941</v>
      </c>
      <c r="L278" s="4">
        <f t="shared" si="20"/>
        <v>138.9</v>
      </c>
      <c r="M278" s="66">
        <v>138941</v>
      </c>
      <c r="N278" s="4">
        <f>ROUND(M278/1000,1)</f>
        <v>138.9</v>
      </c>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c r="CR278" s="33"/>
      <c r="CS278" s="33"/>
      <c r="CT278" s="33"/>
      <c r="CU278" s="33"/>
      <c r="CV278" s="33"/>
      <c r="CW278" s="33"/>
      <c r="CX278" s="33"/>
      <c r="CY278" s="33"/>
      <c r="CZ278" s="33"/>
      <c r="DA278" s="33"/>
      <c r="DB278" s="33"/>
      <c r="DC278" s="33"/>
      <c r="DD278" s="33"/>
      <c r="DE278" s="33"/>
      <c r="DF278" s="33"/>
      <c r="DG278" s="33"/>
      <c r="DH278" s="33"/>
      <c r="DI278" s="33"/>
      <c r="DJ278" s="33"/>
      <c r="DK278" s="33"/>
      <c r="DL278" s="33"/>
      <c r="DM278" s="33"/>
      <c r="DN278" s="33"/>
      <c r="DO278" s="33"/>
      <c r="DP278" s="33"/>
      <c r="DQ278" s="33"/>
      <c r="DR278" s="33"/>
      <c r="DS278" s="33"/>
      <c r="DT278" s="33"/>
      <c r="DU278" s="33"/>
      <c r="DV278" s="33"/>
      <c r="DW278" s="33"/>
      <c r="DX278" s="33"/>
      <c r="DY278" s="33"/>
      <c r="DZ278" s="33"/>
      <c r="EA278" s="33"/>
      <c r="EB278" s="33"/>
      <c r="EC278" s="33"/>
      <c r="ED278" s="33"/>
      <c r="EE278" s="33"/>
      <c r="EF278" s="33"/>
      <c r="EG278" s="33"/>
      <c r="EH278" s="33"/>
      <c r="EI278" s="33"/>
      <c r="EJ278" s="33"/>
      <c r="EK278" s="33"/>
      <c r="EL278" s="33"/>
      <c r="EM278" s="33"/>
      <c r="EN278" s="33"/>
      <c r="EO278" s="33"/>
    </row>
    <row r="279" spans="1:145" s="34" customFormat="1" ht="25.5" customHeight="1">
      <c r="A279" s="27"/>
      <c r="B279" s="27"/>
      <c r="C279" s="27"/>
      <c r="D279" s="80" t="s">
        <v>261</v>
      </c>
      <c r="E279" s="80" t="s">
        <v>261</v>
      </c>
      <c r="F279" s="69"/>
      <c r="G279" s="29">
        <f t="shared" si="17"/>
        <v>0</v>
      </c>
      <c r="H279" s="70"/>
      <c r="I279" s="69"/>
      <c r="J279" s="29">
        <f t="shared" si="18"/>
        <v>0</v>
      </c>
      <c r="K279" s="36">
        <v>57700</v>
      </c>
      <c r="L279" s="4">
        <f t="shared" si="20"/>
        <v>57.7</v>
      </c>
      <c r="M279" s="66">
        <v>57276</v>
      </c>
      <c r="N279" s="3">
        <f t="shared" si="19"/>
        <v>57.3</v>
      </c>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c r="CP279" s="33"/>
      <c r="CQ279" s="33"/>
      <c r="CR279" s="33"/>
      <c r="CS279" s="33"/>
      <c r="CT279" s="33"/>
      <c r="CU279" s="33"/>
      <c r="CV279" s="33"/>
      <c r="CW279" s="33"/>
      <c r="CX279" s="33"/>
      <c r="CY279" s="33"/>
      <c r="CZ279" s="33"/>
      <c r="DA279" s="33"/>
      <c r="DB279" s="33"/>
      <c r="DC279" s="33"/>
      <c r="DD279" s="33"/>
      <c r="DE279" s="33"/>
      <c r="DF279" s="33"/>
      <c r="DG279" s="33"/>
      <c r="DH279" s="33"/>
      <c r="DI279" s="33"/>
      <c r="DJ279" s="33"/>
      <c r="DK279" s="33"/>
      <c r="DL279" s="33"/>
      <c r="DM279" s="33"/>
      <c r="DN279" s="33"/>
      <c r="DO279" s="33"/>
      <c r="DP279" s="33"/>
      <c r="DQ279" s="33"/>
      <c r="DR279" s="33"/>
      <c r="DS279" s="33"/>
      <c r="DT279" s="33"/>
      <c r="DU279" s="33"/>
      <c r="DV279" s="33"/>
      <c r="DW279" s="33"/>
      <c r="DX279" s="33"/>
      <c r="DY279" s="33"/>
      <c r="DZ279" s="33"/>
      <c r="EA279" s="33"/>
      <c r="EB279" s="33"/>
      <c r="EC279" s="33"/>
      <c r="ED279" s="33"/>
      <c r="EE279" s="33"/>
      <c r="EF279" s="33"/>
      <c r="EG279" s="33"/>
      <c r="EH279" s="33"/>
      <c r="EI279" s="33"/>
      <c r="EJ279" s="33"/>
      <c r="EK279" s="33"/>
      <c r="EL279" s="33"/>
      <c r="EM279" s="33"/>
      <c r="EN279" s="33"/>
      <c r="EO279" s="33"/>
    </row>
    <row r="280" spans="1:145" s="34" customFormat="1" ht="25.5" customHeight="1">
      <c r="A280" s="27"/>
      <c r="B280" s="27"/>
      <c r="C280" s="27"/>
      <c r="D280" s="80" t="s">
        <v>262</v>
      </c>
      <c r="E280" s="80" t="s">
        <v>262</v>
      </c>
      <c r="F280" s="69"/>
      <c r="G280" s="29">
        <f t="shared" si="17"/>
        <v>0</v>
      </c>
      <c r="H280" s="70"/>
      <c r="I280" s="69"/>
      <c r="J280" s="29">
        <f t="shared" si="18"/>
        <v>0</v>
      </c>
      <c r="K280" s="36">
        <v>57700</v>
      </c>
      <c r="L280" s="4">
        <f t="shared" si="20"/>
        <v>57.7</v>
      </c>
      <c r="M280" s="66">
        <v>57276</v>
      </c>
      <c r="N280" s="3">
        <f t="shared" si="19"/>
        <v>57.3</v>
      </c>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c r="BQ280" s="33"/>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c r="CN280" s="33"/>
      <c r="CO280" s="33"/>
      <c r="CP280" s="33"/>
      <c r="CQ280" s="33"/>
      <c r="CR280" s="33"/>
      <c r="CS280" s="33"/>
      <c r="CT280" s="33"/>
      <c r="CU280" s="33"/>
      <c r="CV280" s="33"/>
      <c r="CW280" s="33"/>
      <c r="CX280" s="33"/>
      <c r="CY280" s="33"/>
      <c r="CZ280" s="33"/>
      <c r="DA280" s="33"/>
      <c r="DB280" s="33"/>
      <c r="DC280" s="33"/>
      <c r="DD280" s="33"/>
      <c r="DE280" s="33"/>
      <c r="DF280" s="33"/>
      <c r="DG280" s="33"/>
      <c r="DH280" s="33"/>
      <c r="DI280" s="33"/>
      <c r="DJ280" s="33"/>
      <c r="DK280" s="33"/>
      <c r="DL280" s="33"/>
      <c r="DM280" s="33"/>
      <c r="DN280" s="33"/>
      <c r="DO280" s="33"/>
      <c r="DP280" s="33"/>
      <c r="DQ280" s="33"/>
      <c r="DR280" s="33"/>
      <c r="DS280" s="33"/>
      <c r="DT280" s="33"/>
      <c r="DU280" s="33"/>
      <c r="DV280" s="33"/>
      <c r="DW280" s="33"/>
      <c r="DX280" s="33"/>
      <c r="DY280" s="33"/>
      <c r="DZ280" s="33"/>
      <c r="EA280" s="33"/>
      <c r="EB280" s="33"/>
      <c r="EC280" s="33"/>
      <c r="ED280" s="33"/>
      <c r="EE280" s="33"/>
      <c r="EF280" s="33"/>
      <c r="EG280" s="33"/>
      <c r="EH280" s="33"/>
      <c r="EI280" s="33"/>
      <c r="EJ280" s="33"/>
      <c r="EK280" s="33"/>
      <c r="EL280" s="33"/>
      <c r="EM280" s="33"/>
      <c r="EN280" s="33"/>
      <c r="EO280" s="33"/>
    </row>
    <row r="281" spans="1:145" s="34" customFormat="1" ht="25.5" customHeight="1">
      <c r="A281" s="27"/>
      <c r="B281" s="27"/>
      <c r="C281" s="27"/>
      <c r="D281" s="80" t="s">
        <v>432</v>
      </c>
      <c r="E281" s="80" t="s">
        <v>432</v>
      </c>
      <c r="F281" s="69"/>
      <c r="G281" s="29">
        <f t="shared" si="17"/>
        <v>0</v>
      </c>
      <c r="H281" s="70"/>
      <c r="I281" s="69"/>
      <c r="J281" s="29">
        <f t="shared" si="18"/>
        <v>0</v>
      </c>
      <c r="K281" s="36">
        <v>10000</v>
      </c>
      <c r="L281" s="4">
        <f t="shared" si="20"/>
        <v>10</v>
      </c>
      <c r="M281" s="66">
        <v>0</v>
      </c>
      <c r="N281" s="3">
        <f t="shared" si="19"/>
        <v>0</v>
      </c>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c r="CM281" s="33"/>
      <c r="CN281" s="33"/>
      <c r="CO281" s="33"/>
      <c r="CP281" s="33"/>
      <c r="CQ281" s="33"/>
      <c r="CR281" s="33"/>
      <c r="CS281" s="33"/>
      <c r="CT281" s="33"/>
      <c r="CU281" s="33"/>
      <c r="CV281" s="33"/>
      <c r="CW281" s="33"/>
      <c r="CX281" s="33"/>
      <c r="CY281" s="33"/>
      <c r="CZ281" s="33"/>
      <c r="DA281" s="33"/>
      <c r="DB281" s="33"/>
      <c r="DC281" s="33"/>
      <c r="DD281" s="33"/>
      <c r="DE281" s="33"/>
      <c r="DF281" s="33"/>
      <c r="DG281" s="33"/>
      <c r="DH281" s="33"/>
      <c r="DI281" s="33"/>
      <c r="DJ281" s="33"/>
      <c r="DK281" s="33"/>
      <c r="DL281" s="33"/>
      <c r="DM281" s="33"/>
      <c r="DN281" s="33"/>
      <c r="DO281" s="33"/>
      <c r="DP281" s="33"/>
      <c r="DQ281" s="33"/>
      <c r="DR281" s="33"/>
      <c r="DS281" s="33"/>
      <c r="DT281" s="33"/>
      <c r="DU281" s="33"/>
      <c r="DV281" s="33"/>
      <c r="DW281" s="33"/>
      <c r="DX281" s="33"/>
      <c r="DY281" s="33"/>
      <c r="DZ281" s="33"/>
      <c r="EA281" s="33"/>
      <c r="EB281" s="33"/>
      <c r="EC281" s="33"/>
      <c r="ED281" s="33"/>
      <c r="EE281" s="33"/>
      <c r="EF281" s="33"/>
      <c r="EG281" s="33"/>
      <c r="EH281" s="33"/>
      <c r="EI281" s="33"/>
      <c r="EJ281" s="33"/>
      <c r="EK281" s="33"/>
      <c r="EL281" s="33"/>
      <c r="EM281" s="33"/>
      <c r="EN281" s="33"/>
      <c r="EO281" s="33"/>
    </row>
    <row r="282" spans="1:145" s="34" customFormat="1" ht="25.5" customHeight="1">
      <c r="A282" s="27"/>
      <c r="B282" s="27"/>
      <c r="C282" s="27"/>
      <c r="D282" s="80" t="s">
        <v>365</v>
      </c>
      <c r="E282" s="80" t="s">
        <v>365</v>
      </c>
      <c r="F282" s="69"/>
      <c r="G282" s="29">
        <f t="shared" si="17"/>
        <v>0</v>
      </c>
      <c r="H282" s="70"/>
      <c r="I282" s="69"/>
      <c r="J282" s="29">
        <f t="shared" si="18"/>
        <v>0</v>
      </c>
      <c r="K282" s="36">
        <v>17000</v>
      </c>
      <c r="L282" s="4">
        <f t="shared" si="20"/>
        <v>17</v>
      </c>
      <c r="M282" s="66">
        <v>0</v>
      </c>
      <c r="N282" s="3">
        <f t="shared" si="19"/>
        <v>0</v>
      </c>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c r="CQ282" s="33"/>
      <c r="CR282" s="33"/>
      <c r="CS282" s="33"/>
      <c r="CT282" s="33"/>
      <c r="CU282" s="33"/>
      <c r="CV282" s="33"/>
      <c r="CW282" s="33"/>
      <c r="CX282" s="33"/>
      <c r="CY282" s="33"/>
      <c r="CZ282" s="33"/>
      <c r="DA282" s="33"/>
      <c r="DB282" s="33"/>
      <c r="DC282" s="33"/>
      <c r="DD282" s="33"/>
      <c r="DE282" s="33"/>
      <c r="DF282" s="33"/>
      <c r="DG282" s="33"/>
      <c r="DH282" s="33"/>
      <c r="DI282" s="33"/>
      <c r="DJ282" s="33"/>
      <c r="DK282" s="33"/>
      <c r="DL282" s="33"/>
      <c r="DM282" s="33"/>
      <c r="DN282" s="33"/>
      <c r="DO282" s="33"/>
      <c r="DP282" s="33"/>
      <c r="DQ282" s="33"/>
      <c r="DR282" s="33"/>
      <c r="DS282" s="33"/>
      <c r="DT282" s="33"/>
      <c r="DU282" s="33"/>
      <c r="DV282" s="33"/>
      <c r="DW282" s="33"/>
      <c r="DX282" s="33"/>
      <c r="DY282" s="33"/>
      <c r="DZ282" s="33"/>
      <c r="EA282" s="33"/>
      <c r="EB282" s="33"/>
      <c r="EC282" s="33"/>
      <c r="ED282" s="33"/>
      <c r="EE282" s="33"/>
      <c r="EF282" s="33"/>
      <c r="EG282" s="33"/>
      <c r="EH282" s="33"/>
      <c r="EI282" s="33"/>
      <c r="EJ282" s="33"/>
      <c r="EK282" s="33"/>
      <c r="EL282" s="33"/>
      <c r="EM282" s="33"/>
      <c r="EN282" s="33"/>
      <c r="EO282" s="33"/>
    </row>
    <row r="283" spans="1:145" s="34" customFormat="1" ht="25.5" customHeight="1">
      <c r="A283" s="27"/>
      <c r="B283" s="27"/>
      <c r="C283" s="27"/>
      <c r="D283" s="80" t="s">
        <v>364</v>
      </c>
      <c r="E283" s="80" t="s">
        <v>364</v>
      </c>
      <c r="F283" s="69"/>
      <c r="G283" s="29">
        <f t="shared" si="17"/>
        <v>0</v>
      </c>
      <c r="H283" s="70"/>
      <c r="I283" s="69"/>
      <c r="J283" s="29">
        <f t="shared" si="18"/>
        <v>0</v>
      </c>
      <c r="K283" s="36">
        <v>10000</v>
      </c>
      <c r="L283" s="4">
        <f t="shared" si="20"/>
        <v>10</v>
      </c>
      <c r="M283" s="66">
        <v>0</v>
      </c>
      <c r="N283" s="3">
        <f t="shared" si="19"/>
        <v>0</v>
      </c>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c r="CR283" s="33"/>
      <c r="CS283" s="33"/>
      <c r="CT283" s="33"/>
      <c r="CU283" s="33"/>
      <c r="CV283" s="33"/>
      <c r="CW283" s="33"/>
      <c r="CX283" s="33"/>
      <c r="CY283" s="33"/>
      <c r="CZ283" s="33"/>
      <c r="DA283" s="33"/>
      <c r="DB283" s="33"/>
      <c r="DC283" s="33"/>
      <c r="DD283" s="33"/>
      <c r="DE283" s="33"/>
      <c r="DF283" s="33"/>
      <c r="DG283" s="33"/>
      <c r="DH283" s="33"/>
      <c r="DI283" s="33"/>
      <c r="DJ283" s="33"/>
      <c r="DK283" s="33"/>
      <c r="DL283" s="33"/>
      <c r="DM283" s="33"/>
      <c r="DN283" s="33"/>
      <c r="DO283" s="33"/>
      <c r="DP283" s="33"/>
      <c r="DQ283" s="33"/>
      <c r="DR283" s="33"/>
      <c r="DS283" s="33"/>
      <c r="DT283" s="33"/>
      <c r="DU283" s="33"/>
      <c r="DV283" s="33"/>
      <c r="DW283" s="33"/>
      <c r="DX283" s="33"/>
      <c r="DY283" s="33"/>
      <c r="DZ283" s="33"/>
      <c r="EA283" s="33"/>
      <c r="EB283" s="33"/>
      <c r="EC283" s="33"/>
      <c r="ED283" s="33"/>
      <c r="EE283" s="33"/>
      <c r="EF283" s="33"/>
      <c r="EG283" s="33"/>
      <c r="EH283" s="33"/>
      <c r="EI283" s="33"/>
      <c r="EJ283" s="33"/>
      <c r="EK283" s="33"/>
      <c r="EL283" s="33"/>
      <c r="EM283" s="33"/>
      <c r="EN283" s="33"/>
      <c r="EO283" s="33"/>
    </row>
    <row r="284" spans="1:145" s="34" customFormat="1" ht="25.5" customHeight="1">
      <c r="A284" s="27"/>
      <c r="B284" s="27"/>
      <c r="C284" s="27"/>
      <c r="D284" s="80" t="s">
        <v>366</v>
      </c>
      <c r="E284" s="80" t="s">
        <v>366</v>
      </c>
      <c r="F284" s="69"/>
      <c r="G284" s="29">
        <f t="shared" si="17"/>
        <v>0</v>
      </c>
      <c r="H284" s="70"/>
      <c r="I284" s="69"/>
      <c r="J284" s="29">
        <f t="shared" si="18"/>
        <v>0</v>
      </c>
      <c r="K284" s="36">
        <v>24000</v>
      </c>
      <c r="L284" s="4">
        <f t="shared" si="20"/>
        <v>24</v>
      </c>
      <c r="M284" s="66">
        <v>0</v>
      </c>
      <c r="N284" s="3">
        <f t="shared" si="19"/>
        <v>0</v>
      </c>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c r="BR284" s="33"/>
      <c r="BS284" s="33"/>
      <c r="BT284" s="33"/>
      <c r="BU284" s="33"/>
      <c r="BV284" s="33"/>
      <c r="BW284" s="33"/>
      <c r="BX284" s="33"/>
      <c r="BY284" s="33"/>
      <c r="BZ284" s="33"/>
      <c r="CA284" s="33"/>
      <c r="CB284" s="33"/>
      <c r="CC284" s="33"/>
      <c r="CD284" s="33"/>
      <c r="CE284" s="33"/>
      <c r="CF284" s="33"/>
      <c r="CG284" s="33"/>
      <c r="CH284" s="33"/>
      <c r="CI284" s="33"/>
      <c r="CJ284" s="33"/>
      <c r="CK284" s="33"/>
      <c r="CL284" s="33"/>
      <c r="CM284" s="33"/>
      <c r="CN284" s="33"/>
      <c r="CO284" s="33"/>
      <c r="CP284" s="33"/>
      <c r="CQ284" s="33"/>
      <c r="CR284" s="33"/>
      <c r="CS284" s="33"/>
      <c r="CT284" s="33"/>
      <c r="CU284" s="33"/>
      <c r="CV284" s="33"/>
      <c r="CW284" s="33"/>
      <c r="CX284" s="33"/>
      <c r="CY284" s="33"/>
      <c r="CZ284" s="33"/>
      <c r="DA284" s="33"/>
      <c r="DB284" s="33"/>
      <c r="DC284" s="33"/>
      <c r="DD284" s="33"/>
      <c r="DE284" s="33"/>
      <c r="DF284" s="33"/>
      <c r="DG284" s="33"/>
      <c r="DH284" s="33"/>
      <c r="DI284" s="33"/>
      <c r="DJ284" s="33"/>
      <c r="DK284" s="33"/>
      <c r="DL284" s="33"/>
      <c r="DM284" s="33"/>
      <c r="DN284" s="33"/>
      <c r="DO284" s="33"/>
      <c r="DP284" s="33"/>
      <c r="DQ284" s="33"/>
      <c r="DR284" s="33"/>
      <c r="DS284" s="33"/>
      <c r="DT284" s="33"/>
      <c r="DU284" s="33"/>
      <c r="DV284" s="33"/>
      <c r="DW284" s="33"/>
      <c r="DX284" s="33"/>
      <c r="DY284" s="33"/>
      <c r="DZ284" s="33"/>
      <c r="EA284" s="33"/>
      <c r="EB284" s="33"/>
      <c r="EC284" s="33"/>
      <c r="ED284" s="33"/>
      <c r="EE284" s="33"/>
      <c r="EF284" s="33"/>
      <c r="EG284" s="33"/>
      <c r="EH284" s="33"/>
      <c r="EI284" s="33"/>
      <c r="EJ284" s="33"/>
      <c r="EK284" s="33"/>
      <c r="EL284" s="33"/>
      <c r="EM284" s="33"/>
      <c r="EN284" s="33"/>
      <c r="EO284" s="33"/>
    </row>
    <row r="285" spans="1:145" s="34" customFormat="1" ht="25.5" customHeight="1">
      <c r="A285" s="27"/>
      <c r="B285" s="27"/>
      <c r="C285" s="27"/>
      <c r="D285" s="35" t="s">
        <v>360</v>
      </c>
      <c r="E285" s="35" t="s">
        <v>360</v>
      </c>
      <c r="F285" s="69"/>
      <c r="G285" s="29">
        <f t="shared" si="17"/>
        <v>0</v>
      </c>
      <c r="H285" s="70"/>
      <c r="I285" s="69"/>
      <c r="J285" s="29">
        <f t="shared" si="18"/>
        <v>0</v>
      </c>
      <c r="K285" s="36">
        <v>37500</v>
      </c>
      <c r="L285" s="4">
        <f t="shared" si="20"/>
        <v>37.5</v>
      </c>
      <c r="M285" s="66">
        <v>37190</v>
      </c>
      <c r="N285" s="3">
        <f t="shared" si="19"/>
        <v>37.2</v>
      </c>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c r="CN285" s="33"/>
      <c r="CO285" s="33"/>
      <c r="CP285" s="33"/>
      <c r="CQ285" s="33"/>
      <c r="CR285" s="33"/>
      <c r="CS285" s="33"/>
      <c r="CT285" s="33"/>
      <c r="CU285" s="33"/>
      <c r="CV285" s="33"/>
      <c r="CW285" s="33"/>
      <c r="CX285" s="33"/>
      <c r="CY285" s="33"/>
      <c r="CZ285" s="33"/>
      <c r="DA285" s="33"/>
      <c r="DB285" s="33"/>
      <c r="DC285" s="33"/>
      <c r="DD285" s="33"/>
      <c r="DE285" s="33"/>
      <c r="DF285" s="33"/>
      <c r="DG285" s="33"/>
      <c r="DH285" s="33"/>
      <c r="DI285" s="33"/>
      <c r="DJ285" s="33"/>
      <c r="DK285" s="33"/>
      <c r="DL285" s="33"/>
      <c r="DM285" s="33"/>
      <c r="DN285" s="33"/>
      <c r="DO285" s="33"/>
      <c r="DP285" s="33"/>
      <c r="DQ285" s="33"/>
      <c r="DR285" s="33"/>
      <c r="DS285" s="33"/>
      <c r="DT285" s="33"/>
      <c r="DU285" s="33"/>
      <c r="DV285" s="33"/>
      <c r="DW285" s="33"/>
      <c r="DX285" s="33"/>
      <c r="DY285" s="33"/>
      <c r="DZ285" s="33"/>
      <c r="EA285" s="33"/>
      <c r="EB285" s="33"/>
      <c r="EC285" s="33"/>
      <c r="ED285" s="33"/>
      <c r="EE285" s="33"/>
      <c r="EF285" s="33"/>
      <c r="EG285" s="33"/>
      <c r="EH285" s="33"/>
      <c r="EI285" s="33"/>
      <c r="EJ285" s="33"/>
      <c r="EK285" s="33"/>
      <c r="EL285" s="33"/>
      <c r="EM285" s="33"/>
      <c r="EN285" s="33"/>
      <c r="EO285" s="33"/>
    </row>
    <row r="286" spans="1:145" s="34" customFormat="1" ht="25.5" customHeight="1">
      <c r="A286" s="27"/>
      <c r="B286" s="27"/>
      <c r="C286" s="27"/>
      <c r="D286" s="80" t="s">
        <v>301</v>
      </c>
      <c r="E286" s="80" t="s">
        <v>301</v>
      </c>
      <c r="F286" s="69"/>
      <c r="G286" s="29">
        <f t="shared" si="17"/>
        <v>0</v>
      </c>
      <c r="H286" s="70"/>
      <c r="I286" s="69"/>
      <c r="J286" s="29">
        <f t="shared" si="18"/>
        <v>0</v>
      </c>
      <c r="K286" s="36">
        <v>47923</v>
      </c>
      <c r="L286" s="4">
        <f t="shared" si="20"/>
        <v>47.9</v>
      </c>
      <c r="M286" s="66">
        <v>47923</v>
      </c>
      <c r="N286" s="3">
        <f t="shared" si="19"/>
        <v>47.9</v>
      </c>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c r="CR286" s="33"/>
      <c r="CS286" s="33"/>
      <c r="CT286" s="33"/>
      <c r="CU286" s="33"/>
      <c r="CV286" s="33"/>
      <c r="CW286" s="33"/>
      <c r="CX286" s="33"/>
      <c r="CY286" s="33"/>
      <c r="CZ286" s="33"/>
      <c r="DA286" s="33"/>
      <c r="DB286" s="33"/>
      <c r="DC286" s="33"/>
      <c r="DD286" s="33"/>
      <c r="DE286" s="33"/>
      <c r="DF286" s="33"/>
      <c r="DG286" s="33"/>
      <c r="DH286" s="33"/>
      <c r="DI286" s="33"/>
      <c r="DJ286" s="33"/>
      <c r="DK286" s="33"/>
      <c r="DL286" s="33"/>
      <c r="DM286" s="33"/>
      <c r="DN286" s="33"/>
      <c r="DO286" s="33"/>
      <c r="DP286" s="33"/>
      <c r="DQ286" s="33"/>
      <c r="DR286" s="33"/>
      <c r="DS286" s="33"/>
      <c r="DT286" s="33"/>
      <c r="DU286" s="33"/>
      <c r="DV286" s="33"/>
      <c r="DW286" s="33"/>
      <c r="DX286" s="33"/>
      <c r="DY286" s="33"/>
      <c r="DZ286" s="33"/>
      <c r="EA286" s="33"/>
      <c r="EB286" s="33"/>
      <c r="EC286" s="33"/>
      <c r="ED286" s="33"/>
      <c r="EE286" s="33"/>
      <c r="EF286" s="33"/>
      <c r="EG286" s="33"/>
      <c r="EH286" s="33"/>
      <c r="EI286" s="33"/>
      <c r="EJ286" s="33"/>
      <c r="EK286" s="33"/>
      <c r="EL286" s="33"/>
      <c r="EM286" s="33"/>
      <c r="EN286" s="33"/>
      <c r="EO286" s="33"/>
    </row>
    <row r="287" spans="1:145" s="73" customFormat="1" ht="23.25" customHeight="1">
      <c r="A287" s="26"/>
      <c r="B287" s="26"/>
      <c r="C287" s="26"/>
      <c r="D287" s="54" t="s">
        <v>186</v>
      </c>
      <c r="E287" s="54" t="s">
        <v>186</v>
      </c>
      <c r="F287" s="81"/>
      <c r="G287" s="29">
        <f t="shared" si="17"/>
        <v>0</v>
      </c>
      <c r="H287" s="82"/>
      <c r="I287" s="81"/>
      <c r="J287" s="29">
        <f t="shared" si="18"/>
        <v>0</v>
      </c>
      <c r="K287" s="31">
        <f>SUM(K288:K292)</f>
        <v>370000</v>
      </c>
      <c r="L287" s="32">
        <f>SUM(L288:L292)</f>
        <v>370</v>
      </c>
      <c r="M287" s="31">
        <f>SUM(M288:M292)</f>
        <v>306490</v>
      </c>
      <c r="N287" s="32">
        <f>SUM(N288:N292)</f>
        <v>306.5</v>
      </c>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c r="BO287" s="72"/>
      <c r="BP287" s="72"/>
      <c r="BQ287" s="72"/>
      <c r="BR287" s="72"/>
      <c r="BS287" s="72"/>
      <c r="BT287" s="72"/>
      <c r="BU287" s="72"/>
      <c r="BV287" s="72"/>
      <c r="BW287" s="72"/>
      <c r="BX287" s="72"/>
      <c r="BY287" s="72"/>
      <c r="BZ287" s="72"/>
      <c r="CA287" s="72"/>
      <c r="CB287" s="72"/>
      <c r="CC287" s="72"/>
      <c r="CD287" s="72"/>
      <c r="CE287" s="72"/>
      <c r="CF287" s="72"/>
      <c r="CG287" s="72"/>
      <c r="CH287" s="72"/>
      <c r="CI287" s="72"/>
      <c r="CJ287" s="72"/>
      <c r="CK287" s="72"/>
      <c r="CL287" s="72"/>
      <c r="CM287" s="72"/>
      <c r="CN287" s="72"/>
      <c r="CO287" s="72"/>
      <c r="CP287" s="72"/>
      <c r="CQ287" s="72"/>
      <c r="CR287" s="72"/>
      <c r="CS287" s="72"/>
      <c r="CT287" s="72"/>
      <c r="CU287" s="72"/>
      <c r="CV287" s="72"/>
      <c r="CW287" s="72"/>
      <c r="CX287" s="72"/>
      <c r="CY287" s="72"/>
      <c r="CZ287" s="72"/>
      <c r="DA287" s="72"/>
      <c r="DB287" s="72"/>
      <c r="DC287" s="72"/>
      <c r="DD287" s="72"/>
      <c r="DE287" s="72"/>
      <c r="DF287" s="72"/>
      <c r="DG287" s="72"/>
      <c r="DH287" s="72"/>
      <c r="DI287" s="72"/>
      <c r="DJ287" s="72"/>
      <c r="DK287" s="72"/>
      <c r="DL287" s="72"/>
      <c r="DM287" s="72"/>
      <c r="DN287" s="72"/>
      <c r="DO287" s="72"/>
      <c r="DP287" s="72"/>
      <c r="DQ287" s="72"/>
      <c r="DR287" s="72"/>
      <c r="DS287" s="72"/>
      <c r="DT287" s="72"/>
      <c r="DU287" s="72"/>
      <c r="DV287" s="72"/>
      <c r="DW287" s="72"/>
      <c r="DX287" s="72"/>
      <c r="DY287" s="72"/>
      <c r="DZ287" s="72"/>
      <c r="EA287" s="72"/>
      <c r="EB287" s="72"/>
      <c r="EC287" s="72"/>
      <c r="ED287" s="72"/>
      <c r="EE287" s="72"/>
      <c r="EF287" s="72"/>
      <c r="EG287" s="72"/>
      <c r="EH287" s="72"/>
      <c r="EI287" s="72"/>
      <c r="EJ287" s="72"/>
      <c r="EK287" s="72"/>
      <c r="EL287" s="72"/>
      <c r="EM287" s="72"/>
      <c r="EN287" s="72"/>
      <c r="EO287" s="72"/>
    </row>
    <row r="288" spans="1:145" s="34" customFormat="1" ht="27" customHeight="1">
      <c r="A288" s="27"/>
      <c r="B288" s="27"/>
      <c r="C288" s="27"/>
      <c r="D288" s="35" t="s">
        <v>430</v>
      </c>
      <c r="E288" s="35" t="s">
        <v>430</v>
      </c>
      <c r="F288" s="69"/>
      <c r="G288" s="29">
        <f t="shared" si="17"/>
        <v>0</v>
      </c>
      <c r="H288" s="70"/>
      <c r="I288" s="69"/>
      <c r="J288" s="29">
        <f t="shared" si="18"/>
        <v>0</v>
      </c>
      <c r="K288" s="36">
        <v>10000</v>
      </c>
      <c r="L288" s="4">
        <f t="shared" si="20"/>
        <v>10</v>
      </c>
      <c r="M288" s="66">
        <v>5386</v>
      </c>
      <c r="N288" s="3">
        <f t="shared" si="19"/>
        <v>5.4</v>
      </c>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c r="CQ288" s="33"/>
      <c r="CR288" s="33"/>
      <c r="CS288" s="33"/>
      <c r="CT288" s="33"/>
      <c r="CU288" s="33"/>
      <c r="CV288" s="33"/>
      <c r="CW288" s="33"/>
      <c r="CX288" s="33"/>
      <c r="CY288" s="33"/>
      <c r="CZ288" s="33"/>
      <c r="DA288" s="33"/>
      <c r="DB288" s="33"/>
      <c r="DC288" s="33"/>
      <c r="DD288" s="33"/>
      <c r="DE288" s="33"/>
      <c r="DF288" s="33"/>
      <c r="DG288" s="33"/>
      <c r="DH288" s="33"/>
      <c r="DI288" s="33"/>
      <c r="DJ288" s="33"/>
      <c r="DK288" s="33"/>
      <c r="DL288" s="33"/>
      <c r="DM288" s="33"/>
      <c r="DN288" s="33"/>
      <c r="DO288" s="33"/>
      <c r="DP288" s="33"/>
      <c r="DQ288" s="33"/>
      <c r="DR288" s="33"/>
      <c r="DS288" s="33"/>
      <c r="DT288" s="33"/>
      <c r="DU288" s="33"/>
      <c r="DV288" s="33"/>
      <c r="DW288" s="33"/>
      <c r="DX288" s="33"/>
      <c r="DY288" s="33"/>
      <c r="DZ288" s="33"/>
      <c r="EA288" s="33"/>
      <c r="EB288" s="33"/>
      <c r="EC288" s="33"/>
      <c r="ED288" s="33"/>
      <c r="EE288" s="33"/>
      <c r="EF288" s="33"/>
      <c r="EG288" s="33"/>
      <c r="EH288" s="33"/>
      <c r="EI288" s="33"/>
      <c r="EJ288" s="33"/>
      <c r="EK288" s="33"/>
      <c r="EL288" s="33"/>
      <c r="EM288" s="33"/>
      <c r="EN288" s="33"/>
      <c r="EO288" s="33"/>
    </row>
    <row r="289" spans="1:145" s="34" customFormat="1" ht="27" customHeight="1">
      <c r="A289" s="27"/>
      <c r="B289" s="27"/>
      <c r="C289" s="27"/>
      <c r="D289" s="35" t="s">
        <v>224</v>
      </c>
      <c r="E289" s="35" t="s">
        <v>224</v>
      </c>
      <c r="F289" s="69"/>
      <c r="G289" s="29">
        <f t="shared" si="17"/>
        <v>0</v>
      </c>
      <c r="H289" s="70"/>
      <c r="I289" s="69"/>
      <c r="J289" s="29">
        <f t="shared" si="18"/>
        <v>0</v>
      </c>
      <c r="K289" s="36">
        <v>90000</v>
      </c>
      <c r="L289" s="4">
        <f t="shared" si="20"/>
        <v>90</v>
      </c>
      <c r="M289" s="66">
        <v>85396</v>
      </c>
      <c r="N289" s="3">
        <f t="shared" si="19"/>
        <v>85.4</v>
      </c>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c r="CP289" s="33"/>
      <c r="CQ289" s="33"/>
      <c r="CR289" s="33"/>
      <c r="CS289" s="33"/>
      <c r="CT289" s="33"/>
      <c r="CU289" s="33"/>
      <c r="CV289" s="33"/>
      <c r="CW289" s="33"/>
      <c r="CX289" s="33"/>
      <c r="CY289" s="33"/>
      <c r="CZ289" s="33"/>
      <c r="DA289" s="33"/>
      <c r="DB289" s="33"/>
      <c r="DC289" s="33"/>
      <c r="DD289" s="33"/>
      <c r="DE289" s="33"/>
      <c r="DF289" s="33"/>
      <c r="DG289" s="33"/>
      <c r="DH289" s="33"/>
      <c r="DI289" s="33"/>
      <c r="DJ289" s="33"/>
      <c r="DK289" s="33"/>
      <c r="DL289" s="33"/>
      <c r="DM289" s="33"/>
      <c r="DN289" s="33"/>
      <c r="DO289" s="33"/>
      <c r="DP289" s="33"/>
      <c r="DQ289" s="33"/>
      <c r="DR289" s="33"/>
      <c r="DS289" s="33"/>
      <c r="DT289" s="33"/>
      <c r="DU289" s="33"/>
      <c r="DV289" s="33"/>
      <c r="DW289" s="33"/>
      <c r="DX289" s="33"/>
      <c r="DY289" s="33"/>
      <c r="DZ289" s="33"/>
      <c r="EA289" s="33"/>
      <c r="EB289" s="33"/>
      <c r="EC289" s="33"/>
      <c r="ED289" s="33"/>
      <c r="EE289" s="33"/>
      <c r="EF289" s="33"/>
      <c r="EG289" s="33"/>
      <c r="EH289" s="33"/>
      <c r="EI289" s="33"/>
      <c r="EJ289" s="33"/>
      <c r="EK289" s="33"/>
      <c r="EL289" s="33"/>
      <c r="EM289" s="33"/>
      <c r="EN289" s="33"/>
      <c r="EO289" s="33"/>
    </row>
    <row r="290" spans="1:145" s="34" customFormat="1" ht="27" customHeight="1">
      <c r="A290" s="27"/>
      <c r="B290" s="27"/>
      <c r="C290" s="27"/>
      <c r="D290" s="35" t="s">
        <v>206</v>
      </c>
      <c r="E290" s="35" t="s">
        <v>206</v>
      </c>
      <c r="F290" s="69"/>
      <c r="G290" s="29">
        <f t="shared" si="17"/>
        <v>0</v>
      </c>
      <c r="H290" s="70"/>
      <c r="I290" s="69"/>
      <c r="J290" s="29">
        <f t="shared" si="18"/>
        <v>0</v>
      </c>
      <c r="K290" s="36">
        <v>90000</v>
      </c>
      <c r="L290" s="4">
        <f t="shared" si="20"/>
        <v>90</v>
      </c>
      <c r="M290" s="66">
        <v>58022</v>
      </c>
      <c r="N290" s="3">
        <f t="shared" si="19"/>
        <v>58</v>
      </c>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c r="CQ290" s="33"/>
      <c r="CR290" s="33"/>
      <c r="CS290" s="33"/>
      <c r="CT290" s="33"/>
      <c r="CU290" s="33"/>
      <c r="CV290" s="33"/>
      <c r="CW290" s="33"/>
      <c r="CX290" s="33"/>
      <c r="CY290" s="33"/>
      <c r="CZ290" s="33"/>
      <c r="DA290" s="33"/>
      <c r="DB290" s="33"/>
      <c r="DC290" s="33"/>
      <c r="DD290" s="33"/>
      <c r="DE290" s="33"/>
      <c r="DF290" s="33"/>
      <c r="DG290" s="33"/>
      <c r="DH290" s="33"/>
      <c r="DI290" s="33"/>
      <c r="DJ290" s="33"/>
      <c r="DK290" s="33"/>
      <c r="DL290" s="33"/>
      <c r="DM290" s="33"/>
      <c r="DN290" s="33"/>
      <c r="DO290" s="33"/>
      <c r="DP290" s="33"/>
      <c r="DQ290" s="33"/>
      <c r="DR290" s="33"/>
      <c r="DS290" s="33"/>
      <c r="DT290" s="33"/>
      <c r="DU290" s="33"/>
      <c r="DV290" s="33"/>
      <c r="DW290" s="33"/>
      <c r="DX290" s="33"/>
      <c r="DY290" s="33"/>
      <c r="DZ290" s="33"/>
      <c r="EA290" s="33"/>
      <c r="EB290" s="33"/>
      <c r="EC290" s="33"/>
      <c r="ED290" s="33"/>
      <c r="EE290" s="33"/>
      <c r="EF290" s="33"/>
      <c r="EG290" s="33"/>
      <c r="EH290" s="33"/>
      <c r="EI290" s="33"/>
      <c r="EJ290" s="33"/>
      <c r="EK290" s="33"/>
      <c r="EL290" s="33"/>
      <c r="EM290" s="33"/>
      <c r="EN290" s="33"/>
      <c r="EO290" s="33"/>
    </row>
    <row r="291" spans="1:145" s="34" customFormat="1" ht="27" customHeight="1">
      <c r="A291" s="27"/>
      <c r="B291" s="27"/>
      <c r="C291" s="27"/>
      <c r="D291" s="35" t="s">
        <v>207</v>
      </c>
      <c r="E291" s="35" t="s">
        <v>207</v>
      </c>
      <c r="F291" s="69"/>
      <c r="G291" s="29">
        <f t="shared" si="17"/>
        <v>0</v>
      </c>
      <c r="H291" s="70"/>
      <c r="I291" s="69"/>
      <c r="J291" s="29">
        <f t="shared" si="18"/>
        <v>0</v>
      </c>
      <c r="K291" s="36">
        <v>90000</v>
      </c>
      <c r="L291" s="4">
        <f t="shared" si="20"/>
        <v>90</v>
      </c>
      <c r="M291" s="66">
        <v>80673</v>
      </c>
      <c r="N291" s="3">
        <f t="shared" si="19"/>
        <v>80.7</v>
      </c>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3"/>
      <c r="CU291" s="33"/>
      <c r="CV291" s="33"/>
      <c r="CW291" s="33"/>
      <c r="CX291" s="33"/>
      <c r="CY291" s="33"/>
      <c r="CZ291" s="33"/>
      <c r="DA291" s="33"/>
      <c r="DB291" s="33"/>
      <c r="DC291" s="33"/>
      <c r="DD291" s="33"/>
      <c r="DE291" s="33"/>
      <c r="DF291" s="33"/>
      <c r="DG291" s="33"/>
      <c r="DH291" s="33"/>
      <c r="DI291" s="33"/>
      <c r="DJ291" s="33"/>
      <c r="DK291" s="33"/>
      <c r="DL291" s="33"/>
      <c r="DM291" s="33"/>
      <c r="DN291" s="33"/>
      <c r="DO291" s="33"/>
      <c r="DP291" s="33"/>
      <c r="DQ291" s="33"/>
      <c r="DR291" s="33"/>
      <c r="DS291" s="33"/>
      <c r="DT291" s="33"/>
      <c r="DU291" s="33"/>
      <c r="DV291" s="33"/>
      <c r="DW291" s="33"/>
      <c r="DX291" s="33"/>
      <c r="DY291" s="33"/>
      <c r="DZ291" s="33"/>
      <c r="EA291" s="33"/>
      <c r="EB291" s="33"/>
      <c r="EC291" s="33"/>
      <c r="ED291" s="33"/>
      <c r="EE291" s="33"/>
      <c r="EF291" s="33"/>
      <c r="EG291" s="33"/>
      <c r="EH291" s="33"/>
      <c r="EI291" s="33"/>
      <c r="EJ291" s="33"/>
      <c r="EK291" s="33"/>
      <c r="EL291" s="33"/>
      <c r="EM291" s="33"/>
      <c r="EN291" s="33"/>
      <c r="EO291" s="33"/>
    </row>
    <row r="292" spans="1:145" s="34" customFormat="1" ht="27" customHeight="1">
      <c r="A292" s="27"/>
      <c r="B292" s="27"/>
      <c r="C292" s="27"/>
      <c r="D292" s="35" t="s">
        <v>431</v>
      </c>
      <c r="E292" s="35" t="s">
        <v>431</v>
      </c>
      <c r="F292" s="69"/>
      <c r="G292" s="29">
        <f t="shared" si="17"/>
        <v>0</v>
      </c>
      <c r="H292" s="70"/>
      <c r="I292" s="69"/>
      <c r="J292" s="29">
        <f t="shared" si="18"/>
        <v>0</v>
      </c>
      <c r="K292" s="36">
        <v>90000</v>
      </c>
      <c r="L292" s="4">
        <f t="shared" si="20"/>
        <v>90</v>
      </c>
      <c r="M292" s="66">
        <v>77013</v>
      </c>
      <c r="N292" s="3">
        <f t="shared" si="19"/>
        <v>77</v>
      </c>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c r="CQ292" s="33"/>
      <c r="CR292" s="33"/>
      <c r="CS292" s="33"/>
      <c r="CT292" s="33"/>
      <c r="CU292" s="33"/>
      <c r="CV292" s="33"/>
      <c r="CW292" s="33"/>
      <c r="CX292" s="33"/>
      <c r="CY292" s="33"/>
      <c r="CZ292" s="33"/>
      <c r="DA292" s="33"/>
      <c r="DB292" s="33"/>
      <c r="DC292" s="33"/>
      <c r="DD292" s="33"/>
      <c r="DE292" s="33"/>
      <c r="DF292" s="33"/>
      <c r="DG292" s="33"/>
      <c r="DH292" s="33"/>
      <c r="DI292" s="33"/>
      <c r="DJ292" s="33"/>
      <c r="DK292" s="33"/>
      <c r="DL292" s="33"/>
      <c r="DM292" s="33"/>
      <c r="DN292" s="33"/>
      <c r="DO292" s="33"/>
      <c r="DP292" s="33"/>
      <c r="DQ292" s="33"/>
      <c r="DR292" s="33"/>
      <c r="DS292" s="33"/>
      <c r="DT292" s="33"/>
      <c r="DU292" s="33"/>
      <c r="DV292" s="33"/>
      <c r="DW292" s="33"/>
      <c r="DX292" s="33"/>
      <c r="DY292" s="33"/>
      <c r="DZ292" s="33"/>
      <c r="EA292" s="33"/>
      <c r="EB292" s="33"/>
      <c r="EC292" s="33"/>
      <c r="ED292" s="33"/>
      <c r="EE292" s="33"/>
      <c r="EF292" s="33"/>
      <c r="EG292" s="33"/>
      <c r="EH292" s="33"/>
      <c r="EI292" s="33"/>
      <c r="EJ292" s="33"/>
      <c r="EK292" s="33"/>
      <c r="EL292" s="33"/>
      <c r="EM292" s="33"/>
      <c r="EN292" s="33"/>
      <c r="EO292" s="33"/>
    </row>
    <row r="293" spans="1:145" s="73" customFormat="1" ht="27" customHeight="1">
      <c r="A293" s="26"/>
      <c r="B293" s="26"/>
      <c r="C293" s="26"/>
      <c r="D293" s="54" t="s">
        <v>185</v>
      </c>
      <c r="E293" s="54" t="s">
        <v>185</v>
      </c>
      <c r="F293" s="81"/>
      <c r="G293" s="29">
        <f t="shared" si="17"/>
        <v>0</v>
      </c>
      <c r="H293" s="82"/>
      <c r="I293" s="81"/>
      <c r="J293" s="29">
        <f t="shared" si="18"/>
        <v>0</v>
      </c>
      <c r="K293" s="31">
        <f>SUM(K294:K349)</f>
        <v>91642964.6</v>
      </c>
      <c r="L293" s="32">
        <f>SUM(L294:L349)</f>
        <v>92142.99999999999</v>
      </c>
      <c r="M293" s="31">
        <f>SUM(M294:M349)</f>
        <v>84986476</v>
      </c>
      <c r="N293" s="32">
        <f>SUM(N294:N349)</f>
        <v>85451.70000000003</v>
      </c>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c r="BC293" s="72"/>
      <c r="BD293" s="72"/>
      <c r="BE293" s="72"/>
      <c r="BF293" s="72"/>
      <c r="BG293" s="72"/>
      <c r="BH293" s="72"/>
      <c r="BI293" s="72"/>
      <c r="BJ293" s="72"/>
      <c r="BK293" s="72"/>
      <c r="BL293" s="72"/>
      <c r="BM293" s="72"/>
      <c r="BN293" s="72"/>
      <c r="BO293" s="72"/>
      <c r="BP293" s="72"/>
      <c r="BQ293" s="72"/>
      <c r="BR293" s="72"/>
      <c r="BS293" s="72"/>
      <c r="BT293" s="72"/>
      <c r="BU293" s="72"/>
      <c r="BV293" s="72"/>
      <c r="BW293" s="72"/>
      <c r="BX293" s="72"/>
      <c r="BY293" s="72"/>
      <c r="BZ293" s="72"/>
      <c r="CA293" s="72"/>
      <c r="CB293" s="72"/>
      <c r="CC293" s="72"/>
      <c r="CD293" s="72"/>
      <c r="CE293" s="72"/>
      <c r="CF293" s="72"/>
      <c r="CG293" s="72"/>
      <c r="CH293" s="72"/>
      <c r="CI293" s="72"/>
      <c r="CJ293" s="72"/>
      <c r="CK293" s="72"/>
      <c r="CL293" s="72"/>
      <c r="CM293" s="72"/>
      <c r="CN293" s="72"/>
      <c r="CO293" s="72"/>
      <c r="CP293" s="72"/>
      <c r="CQ293" s="72"/>
      <c r="CR293" s="72"/>
      <c r="CS293" s="72"/>
      <c r="CT293" s="72"/>
      <c r="CU293" s="72"/>
      <c r="CV293" s="72"/>
      <c r="CW293" s="72"/>
      <c r="CX293" s="72"/>
      <c r="CY293" s="72"/>
      <c r="CZ293" s="72"/>
      <c r="DA293" s="72"/>
      <c r="DB293" s="72"/>
      <c r="DC293" s="72"/>
      <c r="DD293" s="72"/>
      <c r="DE293" s="72"/>
      <c r="DF293" s="72"/>
      <c r="DG293" s="72"/>
      <c r="DH293" s="72"/>
      <c r="DI293" s="72"/>
      <c r="DJ293" s="72"/>
      <c r="DK293" s="72"/>
      <c r="DL293" s="72"/>
      <c r="DM293" s="72"/>
      <c r="DN293" s="72"/>
      <c r="DO293" s="72"/>
      <c r="DP293" s="72"/>
      <c r="DQ293" s="72"/>
      <c r="DR293" s="72"/>
      <c r="DS293" s="72"/>
      <c r="DT293" s="72"/>
      <c r="DU293" s="72"/>
      <c r="DV293" s="72"/>
      <c r="DW293" s="72"/>
      <c r="DX293" s="72"/>
      <c r="DY293" s="72"/>
      <c r="DZ293" s="72"/>
      <c r="EA293" s="72"/>
      <c r="EB293" s="72"/>
      <c r="EC293" s="72"/>
      <c r="ED293" s="72"/>
      <c r="EE293" s="72"/>
      <c r="EF293" s="72"/>
      <c r="EG293" s="72"/>
      <c r="EH293" s="72"/>
      <c r="EI293" s="72"/>
      <c r="EJ293" s="72"/>
      <c r="EK293" s="72"/>
      <c r="EL293" s="72"/>
      <c r="EM293" s="72"/>
      <c r="EN293" s="72"/>
      <c r="EO293" s="72"/>
    </row>
    <row r="294" spans="1:145" s="34" customFormat="1" ht="26.25" customHeight="1">
      <c r="A294" s="27"/>
      <c r="B294" s="27"/>
      <c r="C294" s="27"/>
      <c r="D294" s="35" t="s">
        <v>187</v>
      </c>
      <c r="E294" s="35" t="s">
        <v>187</v>
      </c>
      <c r="F294" s="69">
        <v>9995386</v>
      </c>
      <c r="G294" s="29">
        <f t="shared" si="17"/>
        <v>9995.4</v>
      </c>
      <c r="H294" s="70">
        <v>24</v>
      </c>
      <c r="I294" s="69">
        <v>2401568</v>
      </c>
      <c r="J294" s="29">
        <f t="shared" si="18"/>
        <v>2401.6</v>
      </c>
      <c r="K294" s="36">
        <v>484000</v>
      </c>
      <c r="L294" s="4">
        <f t="shared" si="20"/>
        <v>484</v>
      </c>
      <c r="M294" s="66">
        <v>273664</v>
      </c>
      <c r="N294" s="3">
        <f t="shared" si="19"/>
        <v>273.7</v>
      </c>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c r="CP294" s="33"/>
      <c r="CQ294" s="33"/>
      <c r="CR294" s="33"/>
      <c r="CS294" s="33"/>
      <c r="CT294" s="33"/>
      <c r="CU294" s="33"/>
      <c r="CV294" s="33"/>
      <c r="CW294" s="33"/>
      <c r="CX294" s="33"/>
      <c r="CY294" s="33"/>
      <c r="CZ294" s="33"/>
      <c r="DA294" s="33"/>
      <c r="DB294" s="33"/>
      <c r="DC294" s="33"/>
      <c r="DD294" s="33"/>
      <c r="DE294" s="33"/>
      <c r="DF294" s="33"/>
      <c r="DG294" s="33"/>
      <c r="DH294" s="33"/>
      <c r="DI294" s="33"/>
      <c r="DJ294" s="33"/>
      <c r="DK294" s="33"/>
      <c r="DL294" s="33"/>
      <c r="DM294" s="33"/>
      <c r="DN294" s="33"/>
      <c r="DO294" s="33"/>
      <c r="DP294" s="33"/>
      <c r="DQ294" s="33"/>
      <c r="DR294" s="33"/>
      <c r="DS294" s="33"/>
      <c r="DT294" s="33"/>
      <c r="DU294" s="33"/>
      <c r="DV294" s="33"/>
      <c r="DW294" s="33"/>
      <c r="DX294" s="33"/>
      <c r="DY294" s="33"/>
      <c r="DZ294" s="33"/>
      <c r="EA294" s="33"/>
      <c r="EB294" s="33"/>
      <c r="EC294" s="33"/>
      <c r="ED294" s="33"/>
      <c r="EE294" s="33"/>
      <c r="EF294" s="33"/>
      <c r="EG294" s="33"/>
      <c r="EH294" s="33"/>
      <c r="EI294" s="33"/>
      <c r="EJ294" s="33"/>
      <c r="EK294" s="33"/>
      <c r="EL294" s="33"/>
      <c r="EM294" s="33"/>
      <c r="EN294" s="33"/>
      <c r="EO294" s="33"/>
    </row>
    <row r="295" spans="1:145" s="34" customFormat="1" ht="26.25" customHeight="1">
      <c r="A295" s="27"/>
      <c r="B295" s="27"/>
      <c r="C295" s="27"/>
      <c r="D295" s="35" t="s">
        <v>188</v>
      </c>
      <c r="E295" s="35" t="s">
        <v>188</v>
      </c>
      <c r="F295" s="69">
        <v>11282117</v>
      </c>
      <c r="G295" s="29">
        <f t="shared" si="17"/>
        <v>11282.1</v>
      </c>
      <c r="H295" s="70">
        <v>61</v>
      </c>
      <c r="I295" s="69">
        <v>6879469</v>
      </c>
      <c r="J295" s="29">
        <f t="shared" si="18"/>
        <v>6879.5</v>
      </c>
      <c r="K295" s="36">
        <v>5000000</v>
      </c>
      <c r="L295" s="4">
        <f t="shared" si="20"/>
        <v>5000</v>
      </c>
      <c r="M295" s="66">
        <v>4962701</v>
      </c>
      <c r="N295" s="3">
        <f t="shared" si="19"/>
        <v>4962.7</v>
      </c>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c r="CN295" s="33"/>
      <c r="CO295" s="33"/>
      <c r="CP295" s="33"/>
      <c r="CQ295" s="33"/>
      <c r="CR295" s="33"/>
      <c r="CS295" s="33"/>
      <c r="CT295" s="33"/>
      <c r="CU295" s="33"/>
      <c r="CV295" s="33"/>
      <c r="CW295" s="33"/>
      <c r="CX295" s="33"/>
      <c r="CY295" s="33"/>
      <c r="CZ295" s="33"/>
      <c r="DA295" s="33"/>
      <c r="DB295" s="33"/>
      <c r="DC295" s="33"/>
      <c r="DD295" s="33"/>
      <c r="DE295" s="33"/>
      <c r="DF295" s="33"/>
      <c r="DG295" s="33"/>
      <c r="DH295" s="33"/>
      <c r="DI295" s="33"/>
      <c r="DJ295" s="33"/>
      <c r="DK295" s="33"/>
      <c r="DL295" s="33"/>
      <c r="DM295" s="33"/>
      <c r="DN295" s="33"/>
      <c r="DO295" s="33"/>
      <c r="DP295" s="33"/>
      <c r="DQ295" s="33"/>
      <c r="DR295" s="33"/>
      <c r="DS295" s="33"/>
      <c r="DT295" s="33"/>
      <c r="DU295" s="33"/>
      <c r="DV295" s="33"/>
      <c r="DW295" s="33"/>
      <c r="DX295" s="33"/>
      <c r="DY295" s="33"/>
      <c r="DZ295" s="33"/>
      <c r="EA295" s="33"/>
      <c r="EB295" s="33"/>
      <c r="EC295" s="33"/>
      <c r="ED295" s="33"/>
      <c r="EE295" s="33"/>
      <c r="EF295" s="33"/>
      <c r="EG295" s="33"/>
      <c r="EH295" s="33"/>
      <c r="EI295" s="33"/>
      <c r="EJ295" s="33"/>
      <c r="EK295" s="33"/>
      <c r="EL295" s="33"/>
      <c r="EM295" s="33"/>
      <c r="EN295" s="33"/>
      <c r="EO295" s="33"/>
    </row>
    <row r="296" spans="1:145" s="34" customFormat="1" ht="87.75" customHeight="1">
      <c r="A296" s="27"/>
      <c r="B296" s="27"/>
      <c r="C296" s="27"/>
      <c r="D296" s="80" t="s">
        <v>243</v>
      </c>
      <c r="E296" s="80" t="s">
        <v>243</v>
      </c>
      <c r="F296" s="69"/>
      <c r="G296" s="29">
        <f t="shared" si="17"/>
        <v>0</v>
      </c>
      <c r="H296" s="70"/>
      <c r="I296" s="69"/>
      <c r="J296" s="29">
        <f t="shared" si="18"/>
        <v>0</v>
      </c>
      <c r="K296" s="36">
        <v>50000</v>
      </c>
      <c r="L296" s="4">
        <f t="shared" si="20"/>
        <v>50</v>
      </c>
      <c r="M296" s="66">
        <v>0</v>
      </c>
      <c r="N296" s="3">
        <f t="shared" si="19"/>
        <v>0</v>
      </c>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c r="CR296" s="33"/>
      <c r="CS296" s="33"/>
      <c r="CT296" s="33"/>
      <c r="CU296" s="33"/>
      <c r="CV296" s="33"/>
      <c r="CW296" s="33"/>
      <c r="CX296" s="33"/>
      <c r="CY296" s="33"/>
      <c r="CZ296" s="33"/>
      <c r="DA296" s="33"/>
      <c r="DB296" s="33"/>
      <c r="DC296" s="33"/>
      <c r="DD296" s="33"/>
      <c r="DE296" s="33"/>
      <c r="DF296" s="33"/>
      <c r="DG296" s="33"/>
      <c r="DH296" s="33"/>
      <c r="DI296" s="33"/>
      <c r="DJ296" s="33"/>
      <c r="DK296" s="33"/>
      <c r="DL296" s="33"/>
      <c r="DM296" s="33"/>
      <c r="DN296" s="33"/>
      <c r="DO296" s="33"/>
      <c r="DP296" s="33"/>
      <c r="DQ296" s="33"/>
      <c r="DR296" s="33"/>
      <c r="DS296" s="33"/>
      <c r="DT296" s="33"/>
      <c r="DU296" s="33"/>
      <c r="DV296" s="33"/>
      <c r="DW296" s="33"/>
      <c r="DX296" s="33"/>
      <c r="DY296" s="33"/>
      <c r="DZ296" s="33"/>
      <c r="EA296" s="33"/>
      <c r="EB296" s="33"/>
      <c r="EC296" s="33"/>
      <c r="ED296" s="33"/>
      <c r="EE296" s="33"/>
      <c r="EF296" s="33"/>
      <c r="EG296" s="33"/>
      <c r="EH296" s="33"/>
      <c r="EI296" s="33"/>
      <c r="EJ296" s="33"/>
      <c r="EK296" s="33"/>
      <c r="EL296" s="33"/>
      <c r="EM296" s="33"/>
      <c r="EN296" s="33"/>
      <c r="EO296" s="33"/>
    </row>
    <row r="297" spans="1:145" s="34" customFormat="1" ht="72.75" customHeight="1">
      <c r="A297" s="27"/>
      <c r="B297" s="27"/>
      <c r="C297" s="27"/>
      <c r="D297" s="80" t="s">
        <v>244</v>
      </c>
      <c r="E297" s="80" t="s">
        <v>244</v>
      </c>
      <c r="F297" s="69"/>
      <c r="G297" s="29">
        <f t="shared" si="17"/>
        <v>0</v>
      </c>
      <c r="H297" s="70"/>
      <c r="I297" s="69"/>
      <c r="J297" s="29">
        <f t="shared" si="18"/>
        <v>0</v>
      </c>
      <c r="K297" s="36">
        <v>50000</v>
      </c>
      <c r="L297" s="4">
        <f t="shared" si="20"/>
        <v>50</v>
      </c>
      <c r="M297" s="66">
        <v>0</v>
      </c>
      <c r="N297" s="3">
        <f t="shared" si="19"/>
        <v>0</v>
      </c>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c r="CQ297" s="33"/>
      <c r="CR297" s="33"/>
      <c r="CS297" s="33"/>
      <c r="CT297" s="33"/>
      <c r="CU297" s="33"/>
      <c r="CV297" s="33"/>
      <c r="CW297" s="33"/>
      <c r="CX297" s="33"/>
      <c r="CY297" s="33"/>
      <c r="CZ297" s="33"/>
      <c r="DA297" s="33"/>
      <c r="DB297" s="33"/>
      <c r="DC297" s="33"/>
      <c r="DD297" s="33"/>
      <c r="DE297" s="33"/>
      <c r="DF297" s="33"/>
      <c r="DG297" s="33"/>
      <c r="DH297" s="33"/>
      <c r="DI297" s="33"/>
      <c r="DJ297" s="33"/>
      <c r="DK297" s="33"/>
      <c r="DL297" s="33"/>
      <c r="DM297" s="33"/>
      <c r="DN297" s="33"/>
      <c r="DO297" s="33"/>
      <c r="DP297" s="33"/>
      <c r="DQ297" s="33"/>
      <c r="DR297" s="33"/>
      <c r="DS297" s="33"/>
      <c r="DT297" s="33"/>
      <c r="DU297" s="33"/>
      <c r="DV297" s="33"/>
      <c r="DW297" s="33"/>
      <c r="DX297" s="33"/>
      <c r="DY297" s="33"/>
      <c r="DZ297" s="33"/>
      <c r="EA297" s="33"/>
      <c r="EB297" s="33"/>
      <c r="EC297" s="33"/>
      <c r="ED297" s="33"/>
      <c r="EE297" s="33"/>
      <c r="EF297" s="33"/>
      <c r="EG297" s="33"/>
      <c r="EH297" s="33"/>
      <c r="EI297" s="33"/>
      <c r="EJ297" s="33"/>
      <c r="EK297" s="33"/>
      <c r="EL297" s="33"/>
      <c r="EM297" s="33"/>
      <c r="EN297" s="33"/>
      <c r="EO297" s="33"/>
    </row>
    <row r="298" spans="1:145" s="34" customFormat="1" ht="23.25" customHeight="1">
      <c r="A298" s="27"/>
      <c r="B298" s="27"/>
      <c r="C298" s="27"/>
      <c r="D298" s="80" t="s">
        <v>269</v>
      </c>
      <c r="E298" s="80" t="s">
        <v>269</v>
      </c>
      <c r="F298" s="69"/>
      <c r="G298" s="29">
        <f t="shared" si="17"/>
        <v>0</v>
      </c>
      <c r="H298" s="70"/>
      <c r="I298" s="69"/>
      <c r="J298" s="29">
        <f t="shared" si="18"/>
        <v>0</v>
      </c>
      <c r="K298" s="36">
        <v>30000</v>
      </c>
      <c r="L298" s="4">
        <f t="shared" si="20"/>
        <v>30</v>
      </c>
      <c r="M298" s="66">
        <v>20784</v>
      </c>
      <c r="N298" s="3">
        <f t="shared" si="19"/>
        <v>20.8</v>
      </c>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c r="CR298" s="33"/>
      <c r="CS298" s="33"/>
      <c r="CT298" s="33"/>
      <c r="CU298" s="33"/>
      <c r="CV298" s="33"/>
      <c r="CW298" s="33"/>
      <c r="CX298" s="33"/>
      <c r="CY298" s="33"/>
      <c r="CZ298" s="33"/>
      <c r="DA298" s="33"/>
      <c r="DB298" s="33"/>
      <c r="DC298" s="33"/>
      <c r="DD298" s="33"/>
      <c r="DE298" s="33"/>
      <c r="DF298" s="33"/>
      <c r="DG298" s="33"/>
      <c r="DH298" s="33"/>
      <c r="DI298" s="33"/>
      <c r="DJ298" s="33"/>
      <c r="DK298" s="33"/>
      <c r="DL298" s="33"/>
      <c r="DM298" s="33"/>
      <c r="DN298" s="33"/>
      <c r="DO298" s="33"/>
      <c r="DP298" s="33"/>
      <c r="DQ298" s="33"/>
      <c r="DR298" s="33"/>
      <c r="DS298" s="33"/>
      <c r="DT298" s="33"/>
      <c r="DU298" s="33"/>
      <c r="DV298" s="33"/>
      <c r="DW298" s="33"/>
      <c r="DX298" s="33"/>
      <c r="DY298" s="33"/>
      <c r="DZ298" s="33"/>
      <c r="EA298" s="33"/>
      <c r="EB298" s="33"/>
      <c r="EC298" s="33"/>
      <c r="ED298" s="33"/>
      <c r="EE298" s="33"/>
      <c r="EF298" s="33"/>
      <c r="EG298" s="33"/>
      <c r="EH298" s="33"/>
      <c r="EI298" s="33"/>
      <c r="EJ298" s="33"/>
      <c r="EK298" s="33"/>
      <c r="EL298" s="33"/>
      <c r="EM298" s="33"/>
      <c r="EN298" s="33"/>
      <c r="EO298" s="33"/>
    </row>
    <row r="299" spans="1:145" s="34" customFormat="1" ht="31.5" customHeight="1">
      <c r="A299" s="27"/>
      <c r="B299" s="27"/>
      <c r="C299" s="27"/>
      <c r="D299" s="80" t="s">
        <v>351</v>
      </c>
      <c r="E299" s="80" t="s">
        <v>351</v>
      </c>
      <c r="F299" s="69"/>
      <c r="G299" s="29">
        <f t="shared" si="17"/>
        <v>0</v>
      </c>
      <c r="H299" s="70"/>
      <c r="I299" s="69"/>
      <c r="J299" s="29">
        <f t="shared" si="18"/>
        <v>0</v>
      </c>
      <c r="K299" s="36">
        <v>150000</v>
      </c>
      <c r="L299" s="4">
        <f t="shared" si="20"/>
        <v>150</v>
      </c>
      <c r="M299" s="66">
        <v>108787</v>
      </c>
      <c r="N299" s="3">
        <f t="shared" si="19"/>
        <v>108.8</v>
      </c>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c r="CP299" s="33"/>
      <c r="CQ299" s="33"/>
      <c r="CR299" s="33"/>
      <c r="CS299" s="33"/>
      <c r="CT299" s="33"/>
      <c r="CU299" s="33"/>
      <c r="CV299" s="33"/>
      <c r="CW299" s="33"/>
      <c r="CX299" s="33"/>
      <c r="CY299" s="33"/>
      <c r="CZ299" s="33"/>
      <c r="DA299" s="33"/>
      <c r="DB299" s="33"/>
      <c r="DC299" s="33"/>
      <c r="DD299" s="33"/>
      <c r="DE299" s="33"/>
      <c r="DF299" s="33"/>
      <c r="DG299" s="33"/>
      <c r="DH299" s="33"/>
      <c r="DI299" s="33"/>
      <c r="DJ299" s="33"/>
      <c r="DK299" s="33"/>
      <c r="DL299" s="33"/>
      <c r="DM299" s="33"/>
      <c r="DN299" s="33"/>
      <c r="DO299" s="33"/>
      <c r="DP299" s="33"/>
      <c r="DQ299" s="33"/>
      <c r="DR299" s="33"/>
      <c r="DS299" s="33"/>
      <c r="DT299" s="33"/>
      <c r="DU299" s="33"/>
      <c r="DV299" s="33"/>
      <c r="DW299" s="33"/>
      <c r="DX299" s="33"/>
      <c r="DY299" s="33"/>
      <c r="DZ299" s="33"/>
      <c r="EA299" s="33"/>
      <c r="EB299" s="33"/>
      <c r="EC299" s="33"/>
      <c r="ED299" s="33"/>
      <c r="EE299" s="33"/>
      <c r="EF299" s="33"/>
      <c r="EG299" s="33"/>
      <c r="EH299" s="33"/>
      <c r="EI299" s="33"/>
      <c r="EJ299" s="33"/>
      <c r="EK299" s="33"/>
      <c r="EL299" s="33"/>
      <c r="EM299" s="33"/>
      <c r="EN299" s="33"/>
      <c r="EO299" s="33"/>
    </row>
    <row r="300" spans="1:145" s="34" customFormat="1" ht="25.5" customHeight="1">
      <c r="A300" s="27"/>
      <c r="B300" s="27"/>
      <c r="C300" s="27"/>
      <c r="D300" s="80" t="s">
        <v>256</v>
      </c>
      <c r="E300" s="80" t="s">
        <v>256</v>
      </c>
      <c r="F300" s="69"/>
      <c r="G300" s="29">
        <f t="shared" si="17"/>
        <v>0</v>
      </c>
      <c r="H300" s="70"/>
      <c r="I300" s="69"/>
      <c r="J300" s="29">
        <f t="shared" si="18"/>
        <v>0</v>
      </c>
      <c r="K300" s="36">
        <v>3205000</v>
      </c>
      <c r="L300" s="4">
        <f t="shared" si="20"/>
        <v>3205</v>
      </c>
      <c r="M300" s="66">
        <v>3144479</v>
      </c>
      <c r="N300" s="3">
        <f t="shared" si="19"/>
        <v>3144.5</v>
      </c>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c r="CN300" s="33"/>
      <c r="CO300" s="33"/>
      <c r="CP300" s="33"/>
      <c r="CQ300" s="33"/>
      <c r="CR300" s="33"/>
      <c r="CS300" s="33"/>
      <c r="CT300" s="33"/>
      <c r="CU300" s="33"/>
      <c r="CV300" s="33"/>
      <c r="CW300" s="33"/>
      <c r="CX300" s="33"/>
      <c r="CY300" s="33"/>
      <c r="CZ300" s="33"/>
      <c r="DA300" s="33"/>
      <c r="DB300" s="33"/>
      <c r="DC300" s="33"/>
      <c r="DD300" s="33"/>
      <c r="DE300" s="33"/>
      <c r="DF300" s="33"/>
      <c r="DG300" s="33"/>
      <c r="DH300" s="33"/>
      <c r="DI300" s="33"/>
      <c r="DJ300" s="33"/>
      <c r="DK300" s="33"/>
      <c r="DL300" s="33"/>
      <c r="DM300" s="33"/>
      <c r="DN300" s="33"/>
      <c r="DO300" s="33"/>
      <c r="DP300" s="33"/>
      <c r="DQ300" s="33"/>
      <c r="DR300" s="33"/>
      <c r="DS300" s="33"/>
      <c r="DT300" s="33"/>
      <c r="DU300" s="33"/>
      <c r="DV300" s="33"/>
      <c r="DW300" s="33"/>
      <c r="DX300" s="33"/>
      <c r="DY300" s="33"/>
      <c r="DZ300" s="33"/>
      <c r="EA300" s="33"/>
      <c r="EB300" s="33"/>
      <c r="EC300" s="33"/>
      <c r="ED300" s="33"/>
      <c r="EE300" s="33"/>
      <c r="EF300" s="33"/>
      <c r="EG300" s="33"/>
      <c r="EH300" s="33"/>
      <c r="EI300" s="33"/>
      <c r="EJ300" s="33"/>
      <c r="EK300" s="33"/>
      <c r="EL300" s="33"/>
      <c r="EM300" s="33"/>
      <c r="EN300" s="33"/>
      <c r="EO300" s="33"/>
    </row>
    <row r="301" spans="1:145" s="34" customFormat="1" ht="31.5" customHeight="1">
      <c r="A301" s="27"/>
      <c r="B301" s="27"/>
      <c r="C301" s="27"/>
      <c r="D301" s="35" t="s">
        <v>189</v>
      </c>
      <c r="E301" s="35" t="s">
        <v>189</v>
      </c>
      <c r="F301" s="69">
        <v>5382485</v>
      </c>
      <c r="G301" s="29">
        <f t="shared" si="17"/>
        <v>5382.5</v>
      </c>
      <c r="H301" s="70">
        <v>88.6</v>
      </c>
      <c r="I301" s="69">
        <v>4766800</v>
      </c>
      <c r="J301" s="29">
        <f t="shared" si="18"/>
        <v>4766.8</v>
      </c>
      <c r="K301" s="36">
        <v>3244082</v>
      </c>
      <c r="L301" s="4">
        <f t="shared" si="20"/>
        <v>3244.1</v>
      </c>
      <c r="M301" s="66">
        <v>2310091</v>
      </c>
      <c r="N301" s="3">
        <f t="shared" si="19"/>
        <v>2310.1</v>
      </c>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33"/>
      <c r="BQ301" s="33"/>
      <c r="BR301" s="33"/>
      <c r="BS301" s="33"/>
      <c r="BT301" s="33"/>
      <c r="BU301" s="33"/>
      <c r="BV301" s="33"/>
      <c r="BW301" s="33"/>
      <c r="BX301" s="33"/>
      <c r="BY301" s="33"/>
      <c r="BZ301" s="33"/>
      <c r="CA301" s="33"/>
      <c r="CB301" s="33"/>
      <c r="CC301" s="33"/>
      <c r="CD301" s="33"/>
      <c r="CE301" s="33"/>
      <c r="CF301" s="33"/>
      <c r="CG301" s="33"/>
      <c r="CH301" s="33"/>
      <c r="CI301" s="33"/>
      <c r="CJ301" s="33"/>
      <c r="CK301" s="33"/>
      <c r="CL301" s="33"/>
      <c r="CM301" s="33"/>
      <c r="CN301" s="33"/>
      <c r="CO301" s="33"/>
      <c r="CP301" s="33"/>
      <c r="CQ301" s="33"/>
      <c r="CR301" s="33"/>
      <c r="CS301" s="33"/>
      <c r="CT301" s="33"/>
      <c r="CU301" s="33"/>
      <c r="CV301" s="33"/>
      <c r="CW301" s="33"/>
      <c r="CX301" s="33"/>
      <c r="CY301" s="33"/>
      <c r="CZ301" s="33"/>
      <c r="DA301" s="33"/>
      <c r="DB301" s="33"/>
      <c r="DC301" s="33"/>
      <c r="DD301" s="33"/>
      <c r="DE301" s="33"/>
      <c r="DF301" s="33"/>
      <c r="DG301" s="33"/>
      <c r="DH301" s="33"/>
      <c r="DI301" s="33"/>
      <c r="DJ301" s="33"/>
      <c r="DK301" s="33"/>
      <c r="DL301" s="33"/>
      <c r="DM301" s="33"/>
      <c r="DN301" s="33"/>
      <c r="DO301" s="33"/>
      <c r="DP301" s="33"/>
      <c r="DQ301" s="33"/>
      <c r="DR301" s="33"/>
      <c r="DS301" s="33"/>
      <c r="DT301" s="33"/>
      <c r="DU301" s="33"/>
      <c r="DV301" s="33"/>
      <c r="DW301" s="33"/>
      <c r="DX301" s="33"/>
      <c r="DY301" s="33"/>
      <c r="DZ301" s="33"/>
      <c r="EA301" s="33"/>
      <c r="EB301" s="33"/>
      <c r="EC301" s="33"/>
      <c r="ED301" s="33"/>
      <c r="EE301" s="33"/>
      <c r="EF301" s="33"/>
      <c r="EG301" s="33"/>
      <c r="EH301" s="33"/>
      <c r="EI301" s="33"/>
      <c r="EJ301" s="33"/>
      <c r="EK301" s="33"/>
      <c r="EL301" s="33"/>
      <c r="EM301" s="33"/>
      <c r="EN301" s="33"/>
      <c r="EO301" s="33"/>
    </row>
    <row r="302" spans="1:145" s="34" customFormat="1" ht="31.5" customHeight="1">
      <c r="A302" s="27"/>
      <c r="B302" s="27"/>
      <c r="C302" s="27"/>
      <c r="D302" s="35" t="s">
        <v>190</v>
      </c>
      <c r="E302" s="35" t="s">
        <v>190</v>
      </c>
      <c r="F302" s="69"/>
      <c r="G302" s="29">
        <f t="shared" si="17"/>
        <v>0</v>
      </c>
      <c r="H302" s="70"/>
      <c r="I302" s="69"/>
      <c r="J302" s="29">
        <f t="shared" si="18"/>
        <v>0</v>
      </c>
      <c r="K302" s="36">
        <v>4263766</v>
      </c>
      <c r="L302" s="4">
        <f t="shared" si="20"/>
        <v>4263.8</v>
      </c>
      <c r="M302" s="66">
        <v>4201217</v>
      </c>
      <c r="N302" s="3">
        <f t="shared" si="19"/>
        <v>4201.2</v>
      </c>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33"/>
      <c r="BQ302" s="33"/>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c r="CN302" s="33"/>
      <c r="CO302" s="33"/>
      <c r="CP302" s="33"/>
      <c r="CQ302" s="33"/>
      <c r="CR302" s="33"/>
      <c r="CS302" s="33"/>
      <c r="CT302" s="33"/>
      <c r="CU302" s="33"/>
      <c r="CV302" s="33"/>
      <c r="CW302" s="33"/>
      <c r="CX302" s="33"/>
      <c r="CY302" s="33"/>
      <c r="CZ302" s="33"/>
      <c r="DA302" s="33"/>
      <c r="DB302" s="33"/>
      <c r="DC302" s="33"/>
      <c r="DD302" s="33"/>
      <c r="DE302" s="33"/>
      <c r="DF302" s="33"/>
      <c r="DG302" s="33"/>
      <c r="DH302" s="33"/>
      <c r="DI302" s="33"/>
      <c r="DJ302" s="33"/>
      <c r="DK302" s="33"/>
      <c r="DL302" s="33"/>
      <c r="DM302" s="33"/>
      <c r="DN302" s="33"/>
      <c r="DO302" s="33"/>
      <c r="DP302" s="33"/>
      <c r="DQ302" s="33"/>
      <c r="DR302" s="33"/>
      <c r="DS302" s="33"/>
      <c r="DT302" s="33"/>
      <c r="DU302" s="33"/>
      <c r="DV302" s="33"/>
      <c r="DW302" s="33"/>
      <c r="DX302" s="33"/>
      <c r="DY302" s="33"/>
      <c r="DZ302" s="33"/>
      <c r="EA302" s="33"/>
      <c r="EB302" s="33"/>
      <c r="EC302" s="33"/>
      <c r="ED302" s="33"/>
      <c r="EE302" s="33"/>
      <c r="EF302" s="33"/>
      <c r="EG302" s="33"/>
      <c r="EH302" s="33"/>
      <c r="EI302" s="33"/>
      <c r="EJ302" s="33"/>
      <c r="EK302" s="33"/>
      <c r="EL302" s="33"/>
      <c r="EM302" s="33"/>
      <c r="EN302" s="33"/>
      <c r="EO302" s="33"/>
    </row>
    <row r="303" spans="1:145" s="34" customFormat="1" ht="31.5" customHeight="1">
      <c r="A303" s="27"/>
      <c r="B303" s="27"/>
      <c r="C303" s="27"/>
      <c r="D303" s="35" t="s">
        <v>394</v>
      </c>
      <c r="E303" s="35" t="s">
        <v>394</v>
      </c>
      <c r="F303" s="69"/>
      <c r="G303" s="29">
        <f t="shared" si="17"/>
        <v>0</v>
      </c>
      <c r="H303" s="70"/>
      <c r="I303" s="69"/>
      <c r="J303" s="29">
        <f t="shared" si="18"/>
        <v>0</v>
      </c>
      <c r="K303" s="36">
        <v>59000</v>
      </c>
      <c r="L303" s="4">
        <f t="shared" si="20"/>
        <v>59</v>
      </c>
      <c r="M303" s="66">
        <v>58479</v>
      </c>
      <c r="N303" s="3">
        <f t="shared" si="19"/>
        <v>58.5</v>
      </c>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c r="CP303" s="33"/>
      <c r="CQ303" s="33"/>
      <c r="CR303" s="33"/>
      <c r="CS303" s="33"/>
      <c r="CT303" s="33"/>
      <c r="CU303" s="33"/>
      <c r="CV303" s="33"/>
      <c r="CW303" s="33"/>
      <c r="CX303" s="33"/>
      <c r="CY303" s="33"/>
      <c r="CZ303" s="33"/>
      <c r="DA303" s="33"/>
      <c r="DB303" s="33"/>
      <c r="DC303" s="33"/>
      <c r="DD303" s="33"/>
      <c r="DE303" s="33"/>
      <c r="DF303" s="33"/>
      <c r="DG303" s="33"/>
      <c r="DH303" s="33"/>
      <c r="DI303" s="33"/>
      <c r="DJ303" s="33"/>
      <c r="DK303" s="33"/>
      <c r="DL303" s="33"/>
      <c r="DM303" s="33"/>
      <c r="DN303" s="33"/>
      <c r="DO303" s="33"/>
      <c r="DP303" s="33"/>
      <c r="DQ303" s="33"/>
      <c r="DR303" s="33"/>
      <c r="DS303" s="33"/>
      <c r="DT303" s="33"/>
      <c r="DU303" s="33"/>
      <c r="DV303" s="33"/>
      <c r="DW303" s="33"/>
      <c r="DX303" s="33"/>
      <c r="DY303" s="33"/>
      <c r="DZ303" s="33"/>
      <c r="EA303" s="33"/>
      <c r="EB303" s="33"/>
      <c r="EC303" s="33"/>
      <c r="ED303" s="33"/>
      <c r="EE303" s="33"/>
      <c r="EF303" s="33"/>
      <c r="EG303" s="33"/>
      <c r="EH303" s="33"/>
      <c r="EI303" s="33"/>
      <c r="EJ303" s="33"/>
      <c r="EK303" s="33"/>
      <c r="EL303" s="33"/>
      <c r="EM303" s="33"/>
      <c r="EN303" s="33"/>
      <c r="EO303" s="33"/>
    </row>
    <row r="304" spans="1:145" s="34" customFormat="1" ht="31.5" customHeight="1">
      <c r="A304" s="27"/>
      <c r="B304" s="27"/>
      <c r="C304" s="27"/>
      <c r="D304" s="35" t="s">
        <v>245</v>
      </c>
      <c r="E304" s="35" t="s">
        <v>245</v>
      </c>
      <c r="F304" s="69"/>
      <c r="G304" s="29">
        <f t="shared" si="17"/>
        <v>0</v>
      </c>
      <c r="H304" s="70"/>
      <c r="I304" s="69"/>
      <c r="J304" s="29">
        <f t="shared" si="18"/>
        <v>0</v>
      </c>
      <c r="K304" s="36">
        <v>1325000</v>
      </c>
      <c r="L304" s="4">
        <f t="shared" si="20"/>
        <v>1325</v>
      </c>
      <c r="M304" s="66">
        <v>1302089</v>
      </c>
      <c r="N304" s="3">
        <f t="shared" si="19"/>
        <v>1302.1</v>
      </c>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33"/>
      <c r="BQ304" s="33"/>
      <c r="BR304" s="33"/>
      <c r="BS304" s="33"/>
      <c r="BT304" s="33"/>
      <c r="BU304" s="33"/>
      <c r="BV304" s="33"/>
      <c r="BW304" s="33"/>
      <c r="BX304" s="33"/>
      <c r="BY304" s="33"/>
      <c r="BZ304" s="33"/>
      <c r="CA304" s="33"/>
      <c r="CB304" s="33"/>
      <c r="CC304" s="33"/>
      <c r="CD304" s="33"/>
      <c r="CE304" s="33"/>
      <c r="CF304" s="33"/>
      <c r="CG304" s="33"/>
      <c r="CH304" s="33"/>
      <c r="CI304" s="33"/>
      <c r="CJ304" s="33"/>
      <c r="CK304" s="33"/>
      <c r="CL304" s="33"/>
      <c r="CM304" s="33"/>
      <c r="CN304" s="33"/>
      <c r="CO304" s="33"/>
      <c r="CP304" s="33"/>
      <c r="CQ304" s="33"/>
      <c r="CR304" s="33"/>
      <c r="CS304" s="33"/>
      <c r="CT304" s="33"/>
      <c r="CU304" s="33"/>
      <c r="CV304" s="33"/>
      <c r="CW304" s="33"/>
      <c r="CX304" s="33"/>
      <c r="CY304" s="33"/>
      <c r="CZ304" s="33"/>
      <c r="DA304" s="33"/>
      <c r="DB304" s="33"/>
      <c r="DC304" s="33"/>
      <c r="DD304" s="33"/>
      <c r="DE304" s="33"/>
      <c r="DF304" s="33"/>
      <c r="DG304" s="33"/>
      <c r="DH304" s="33"/>
      <c r="DI304" s="33"/>
      <c r="DJ304" s="33"/>
      <c r="DK304" s="33"/>
      <c r="DL304" s="33"/>
      <c r="DM304" s="33"/>
      <c r="DN304" s="33"/>
      <c r="DO304" s="33"/>
      <c r="DP304" s="33"/>
      <c r="DQ304" s="33"/>
      <c r="DR304" s="33"/>
      <c r="DS304" s="33"/>
      <c r="DT304" s="33"/>
      <c r="DU304" s="33"/>
      <c r="DV304" s="33"/>
      <c r="DW304" s="33"/>
      <c r="DX304" s="33"/>
      <c r="DY304" s="33"/>
      <c r="DZ304" s="33"/>
      <c r="EA304" s="33"/>
      <c r="EB304" s="33"/>
      <c r="EC304" s="33"/>
      <c r="ED304" s="33"/>
      <c r="EE304" s="33"/>
      <c r="EF304" s="33"/>
      <c r="EG304" s="33"/>
      <c r="EH304" s="33"/>
      <c r="EI304" s="33"/>
      <c r="EJ304" s="33"/>
      <c r="EK304" s="33"/>
      <c r="EL304" s="33"/>
      <c r="EM304" s="33"/>
      <c r="EN304" s="33"/>
      <c r="EO304" s="33"/>
    </row>
    <row r="305" spans="1:145" s="34" customFormat="1" ht="46.5" customHeight="1">
      <c r="A305" s="27"/>
      <c r="B305" s="27"/>
      <c r="C305" s="27"/>
      <c r="D305" s="35" t="s">
        <v>257</v>
      </c>
      <c r="E305" s="35" t="s">
        <v>257</v>
      </c>
      <c r="F305" s="69"/>
      <c r="G305" s="29">
        <f t="shared" si="17"/>
        <v>0</v>
      </c>
      <c r="H305" s="70"/>
      <c r="I305" s="69"/>
      <c r="J305" s="29">
        <f t="shared" si="18"/>
        <v>0</v>
      </c>
      <c r="K305" s="36">
        <v>225102</v>
      </c>
      <c r="L305" s="4">
        <f t="shared" si="20"/>
        <v>225.1</v>
      </c>
      <c r="M305" s="66">
        <v>225102</v>
      </c>
      <c r="N305" s="3">
        <f t="shared" si="19"/>
        <v>225.1</v>
      </c>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BO305" s="33"/>
      <c r="BP305" s="33"/>
      <c r="BQ305" s="33"/>
      <c r="BR305" s="33"/>
      <c r="BS305" s="33"/>
      <c r="BT305" s="33"/>
      <c r="BU305" s="33"/>
      <c r="BV305" s="33"/>
      <c r="BW305" s="33"/>
      <c r="BX305" s="33"/>
      <c r="BY305" s="33"/>
      <c r="BZ305" s="33"/>
      <c r="CA305" s="33"/>
      <c r="CB305" s="33"/>
      <c r="CC305" s="33"/>
      <c r="CD305" s="33"/>
      <c r="CE305" s="33"/>
      <c r="CF305" s="33"/>
      <c r="CG305" s="33"/>
      <c r="CH305" s="33"/>
      <c r="CI305" s="33"/>
      <c r="CJ305" s="33"/>
      <c r="CK305" s="33"/>
      <c r="CL305" s="33"/>
      <c r="CM305" s="33"/>
      <c r="CN305" s="33"/>
      <c r="CO305" s="33"/>
      <c r="CP305" s="33"/>
      <c r="CQ305" s="33"/>
      <c r="CR305" s="33"/>
      <c r="CS305" s="33"/>
      <c r="CT305" s="33"/>
      <c r="CU305" s="33"/>
      <c r="CV305" s="33"/>
      <c r="CW305" s="33"/>
      <c r="CX305" s="33"/>
      <c r="CY305" s="33"/>
      <c r="CZ305" s="33"/>
      <c r="DA305" s="33"/>
      <c r="DB305" s="33"/>
      <c r="DC305" s="33"/>
      <c r="DD305" s="33"/>
      <c r="DE305" s="33"/>
      <c r="DF305" s="33"/>
      <c r="DG305" s="33"/>
      <c r="DH305" s="33"/>
      <c r="DI305" s="33"/>
      <c r="DJ305" s="33"/>
      <c r="DK305" s="33"/>
      <c r="DL305" s="33"/>
      <c r="DM305" s="33"/>
      <c r="DN305" s="33"/>
      <c r="DO305" s="33"/>
      <c r="DP305" s="33"/>
      <c r="DQ305" s="33"/>
      <c r="DR305" s="33"/>
      <c r="DS305" s="33"/>
      <c r="DT305" s="33"/>
      <c r="DU305" s="33"/>
      <c r="DV305" s="33"/>
      <c r="DW305" s="33"/>
      <c r="DX305" s="33"/>
      <c r="DY305" s="33"/>
      <c r="DZ305" s="33"/>
      <c r="EA305" s="33"/>
      <c r="EB305" s="33"/>
      <c r="EC305" s="33"/>
      <c r="ED305" s="33"/>
      <c r="EE305" s="33"/>
      <c r="EF305" s="33"/>
      <c r="EG305" s="33"/>
      <c r="EH305" s="33"/>
      <c r="EI305" s="33"/>
      <c r="EJ305" s="33"/>
      <c r="EK305" s="33"/>
      <c r="EL305" s="33"/>
      <c r="EM305" s="33"/>
      <c r="EN305" s="33"/>
      <c r="EO305" s="33"/>
    </row>
    <row r="306" spans="1:145" s="34" customFormat="1" ht="46.5" customHeight="1">
      <c r="A306" s="27"/>
      <c r="B306" s="27"/>
      <c r="C306" s="27"/>
      <c r="D306" s="35" t="s">
        <v>258</v>
      </c>
      <c r="E306" s="35" t="s">
        <v>258</v>
      </c>
      <c r="F306" s="69"/>
      <c r="G306" s="29">
        <f t="shared" si="17"/>
        <v>0</v>
      </c>
      <c r="H306" s="70"/>
      <c r="I306" s="69"/>
      <c r="J306" s="29">
        <f t="shared" si="18"/>
        <v>0</v>
      </c>
      <c r="K306" s="36">
        <v>230000</v>
      </c>
      <c r="L306" s="4">
        <f t="shared" si="20"/>
        <v>230</v>
      </c>
      <c r="M306" s="66">
        <v>2400</v>
      </c>
      <c r="N306" s="3">
        <f t="shared" si="19"/>
        <v>2.4</v>
      </c>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c r="CP306" s="33"/>
      <c r="CQ306" s="33"/>
      <c r="CR306" s="33"/>
      <c r="CS306" s="33"/>
      <c r="CT306" s="33"/>
      <c r="CU306" s="33"/>
      <c r="CV306" s="33"/>
      <c r="CW306" s="33"/>
      <c r="CX306" s="33"/>
      <c r="CY306" s="33"/>
      <c r="CZ306" s="33"/>
      <c r="DA306" s="33"/>
      <c r="DB306" s="33"/>
      <c r="DC306" s="33"/>
      <c r="DD306" s="33"/>
      <c r="DE306" s="33"/>
      <c r="DF306" s="33"/>
      <c r="DG306" s="33"/>
      <c r="DH306" s="33"/>
      <c r="DI306" s="33"/>
      <c r="DJ306" s="33"/>
      <c r="DK306" s="33"/>
      <c r="DL306" s="33"/>
      <c r="DM306" s="33"/>
      <c r="DN306" s="33"/>
      <c r="DO306" s="33"/>
      <c r="DP306" s="33"/>
      <c r="DQ306" s="33"/>
      <c r="DR306" s="33"/>
      <c r="DS306" s="33"/>
      <c r="DT306" s="33"/>
      <c r="DU306" s="33"/>
      <c r="DV306" s="33"/>
      <c r="DW306" s="33"/>
      <c r="DX306" s="33"/>
      <c r="DY306" s="33"/>
      <c r="DZ306" s="33"/>
      <c r="EA306" s="33"/>
      <c r="EB306" s="33"/>
      <c r="EC306" s="33"/>
      <c r="ED306" s="33"/>
      <c r="EE306" s="33"/>
      <c r="EF306" s="33"/>
      <c r="EG306" s="33"/>
      <c r="EH306" s="33"/>
      <c r="EI306" s="33"/>
      <c r="EJ306" s="33"/>
      <c r="EK306" s="33"/>
      <c r="EL306" s="33"/>
      <c r="EM306" s="33"/>
      <c r="EN306" s="33"/>
      <c r="EO306" s="33"/>
    </row>
    <row r="307" spans="1:145" s="34" customFormat="1" ht="46.5" customHeight="1">
      <c r="A307" s="27"/>
      <c r="B307" s="27"/>
      <c r="C307" s="27"/>
      <c r="D307" s="35" t="s">
        <v>255</v>
      </c>
      <c r="E307" s="35" t="s">
        <v>255</v>
      </c>
      <c r="F307" s="69"/>
      <c r="G307" s="29">
        <f t="shared" si="17"/>
        <v>0</v>
      </c>
      <c r="H307" s="70"/>
      <c r="I307" s="69"/>
      <c r="J307" s="29">
        <f t="shared" si="18"/>
        <v>0</v>
      </c>
      <c r="K307" s="36">
        <v>1144000</v>
      </c>
      <c r="L307" s="4">
        <f t="shared" si="20"/>
        <v>1144</v>
      </c>
      <c r="M307" s="66">
        <v>710097</v>
      </c>
      <c r="N307" s="3">
        <f t="shared" si="19"/>
        <v>710.1</v>
      </c>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BO307" s="33"/>
      <c r="BP307" s="33"/>
      <c r="BQ307" s="33"/>
      <c r="BR307" s="33"/>
      <c r="BS307" s="33"/>
      <c r="BT307" s="33"/>
      <c r="BU307" s="33"/>
      <c r="BV307" s="33"/>
      <c r="BW307" s="33"/>
      <c r="BX307" s="33"/>
      <c r="BY307" s="33"/>
      <c r="BZ307" s="33"/>
      <c r="CA307" s="33"/>
      <c r="CB307" s="33"/>
      <c r="CC307" s="33"/>
      <c r="CD307" s="33"/>
      <c r="CE307" s="33"/>
      <c r="CF307" s="33"/>
      <c r="CG307" s="33"/>
      <c r="CH307" s="33"/>
      <c r="CI307" s="33"/>
      <c r="CJ307" s="33"/>
      <c r="CK307" s="33"/>
      <c r="CL307" s="33"/>
      <c r="CM307" s="33"/>
      <c r="CN307" s="33"/>
      <c r="CO307" s="33"/>
      <c r="CP307" s="33"/>
      <c r="CQ307" s="33"/>
      <c r="CR307" s="33"/>
      <c r="CS307" s="33"/>
      <c r="CT307" s="33"/>
      <c r="CU307" s="33"/>
      <c r="CV307" s="33"/>
      <c r="CW307" s="33"/>
      <c r="CX307" s="33"/>
      <c r="CY307" s="33"/>
      <c r="CZ307" s="33"/>
      <c r="DA307" s="33"/>
      <c r="DB307" s="33"/>
      <c r="DC307" s="33"/>
      <c r="DD307" s="33"/>
      <c r="DE307" s="33"/>
      <c r="DF307" s="33"/>
      <c r="DG307" s="33"/>
      <c r="DH307" s="33"/>
      <c r="DI307" s="33"/>
      <c r="DJ307" s="33"/>
      <c r="DK307" s="33"/>
      <c r="DL307" s="33"/>
      <c r="DM307" s="33"/>
      <c r="DN307" s="33"/>
      <c r="DO307" s="33"/>
      <c r="DP307" s="33"/>
      <c r="DQ307" s="33"/>
      <c r="DR307" s="33"/>
      <c r="DS307" s="33"/>
      <c r="DT307" s="33"/>
      <c r="DU307" s="33"/>
      <c r="DV307" s="33"/>
      <c r="DW307" s="33"/>
      <c r="DX307" s="33"/>
      <c r="DY307" s="33"/>
      <c r="DZ307" s="33"/>
      <c r="EA307" s="33"/>
      <c r="EB307" s="33"/>
      <c r="EC307" s="33"/>
      <c r="ED307" s="33"/>
      <c r="EE307" s="33"/>
      <c r="EF307" s="33"/>
      <c r="EG307" s="33"/>
      <c r="EH307" s="33"/>
      <c r="EI307" s="33"/>
      <c r="EJ307" s="33"/>
      <c r="EK307" s="33"/>
      <c r="EL307" s="33"/>
      <c r="EM307" s="33"/>
      <c r="EN307" s="33"/>
      <c r="EO307" s="33"/>
    </row>
    <row r="308" spans="1:145" s="34" customFormat="1" ht="46.5" customHeight="1">
      <c r="A308" s="27"/>
      <c r="B308" s="27"/>
      <c r="C308" s="27"/>
      <c r="D308" s="35" t="s">
        <v>449</v>
      </c>
      <c r="E308" s="35" t="s">
        <v>250</v>
      </c>
      <c r="F308" s="69"/>
      <c r="G308" s="29">
        <f t="shared" si="17"/>
        <v>0</v>
      </c>
      <c r="H308" s="70"/>
      <c r="I308" s="69"/>
      <c r="J308" s="29">
        <f t="shared" si="18"/>
        <v>0</v>
      </c>
      <c r="K308" s="36">
        <v>1500000</v>
      </c>
      <c r="L308" s="4">
        <f t="shared" si="20"/>
        <v>1500</v>
      </c>
      <c r="M308" s="66">
        <v>1492052</v>
      </c>
      <c r="N308" s="3">
        <f t="shared" si="19"/>
        <v>1492.1</v>
      </c>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c r="BQ308" s="33"/>
      <c r="BR308" s="33"/>
      <c r="BS308" s="33"/>
      <c r="BT308" s="33"/>
      <c r="BU308" s="33"/>
      <c r="BV308" s="33"/>
      <c r="BW308" s="33"/>
      <c r="BX308" s="33"/>
      <c r="BY308" s="33"/>
      <c r="BZ308" s="33"/>
      <c r="CA308" s="33"/>
      <c r="CB308" s="33"/>
      <c r="CC308" s="33"/>
      <c r="CD308" s="33"/>
      <c r="CE308" s="33"/>
      <c r="CF308" s="33"/>
      <c r="CG308" s="33"/>
      <c r="CH308" s="33"/>
      <c r="CI308" s="33"/>
      <c r="CJ308" s="33"/>
      <c r="CK308" s="33"/>
      <c r="CL308" s="33"/>
      <c r="CM308" s="33"/>
      <c r="CN308" s="33"/>
      <c r="CO308" s="33"/>
      <c r="CP308" s="33"/>
      <c r="CQ308" s="33"/>
      <c r="CR308" s="33"/>
      <c r="CS308" s="33"/>
      <c r="CT308" s="33"/>
      <c r="CU308" s="33"/>
      <c r="CV308" s="33"/>
      <c r="CW308" s="33"/>
      <c r="CX308" s="33"/>
      <c r="CY308" s="33"/>
      <c r="CZ308" s="33"/>
      <c r="DA308" s="33"/>
      <c r="DB308" s="33"/>
      <c r="DC308" s="33"/>
      <c r="DD308" s="33"/>
      <c r="DE308" s="33"/>
      <c r="DF308" s="33"/>
      <c r="DG308" s="33"/>
      <c r="DH308" s="33"/>
      <c r="DI308" s="33"/>
      <c r="DJ308" s="33"/>
      <c r="DK308" s="33"/>
      <c r="DL308" s="33"/>
      <c r="DM308" s="33"/>
      <c r="DN308" s="33"/>
      <c r="DO308" s="33"/>
      <c r="DP308" s="33"/>
      <c r="DQ308" s="33"/>
      <c r="DR308" s="33"/>
      <c r="DS308" s="33"/>
      <c r="DT308" s="33"/>
      <c r="DU308" s="33"/>
      <c r="DV308" s="33"/>
      <c r="DW308" s="33"/>
      <c r="DX308" s="33"/>
      <c r="DY308" s="33"/>
      <c r="DZ308" s="33"/>
      <c r="EA308" s="33"/>
      <c r="EB308" s="33"/>
      <c r="EC308" s="33"/>
      <c r="ED308" s="33"/>
      <c r="EE308" s="33"/>
      <c r="EF308" s="33"/>
      <c r="EG308" s="33"/>
      <c r="EH308" s="33"/>
      <c r="EI308" s="33"/>
      <c r="EJ308" s="33"/>
      <c r="EK308" s="33"/>
      <c r="EL308" s="33"/>
      <c r="EM308" s="33"/>
      <c r="EN308" s="33"/>
      <c r="EO308" s="33"/>
    </row>
    <row r="309" spans="1:145" s="34" customFormat="1" ht="52.5" customHeight="1">
      <c r="A309" s="27"/>
      <c r="B309" s="27"/>
      <c r="C309" s="27"/>
      <c r="D309" s="35" t="s">
        <v>378</v>
      </c>
      <c r="E309" s="35" t="s">
        <v>378</v>
      </c>
      <c r="F309" s="69"/>
      <c r="G309" s="29">
        <f t="shared" si="17"/>
        <v>0</v>
      </c>
      <c r="H309" s="70"/>
      <c r="I309" s="69"/>
      <c r="J309" s="29">
        <f t="shared" si="18"/>
        <v>0</v>
      </c>
      <c r="K309" s="36">
        <v>50000</v>
      </c>
      <c r="L309" s="4">
        <f t="shared" si="20"/>
        <v>50</v>
      </c>
      <c r="M309" s="66">
        <v>23779</v>
      </c>
      <c r="N309" s="3">
        <f t="shared" si="19"/>
        <v>23.8</v>
      </c>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c r="BQ309" s="33"/>
      <c r="BR309" s="33"/>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c r="CQ309" s="33"/>
      <c r="CR309" s="33"/>
      <c r="CS309" s="33"/>
      <c r="CT309" s="33"/>
      <c r="CU309" s="33"/>
      <c r="CV309" s="33"/>
      <c r="CW309" s="33"/>
      <c r="CX309" s="33"/>
      <c r="CY309" s="33"/>
      <c r="CZ309" s="33"/>
      <c r="DA309" s="33"/>
      <c r="DB309" s="33"/>
      <c r="DC309" s="33"/>
      <c r="DD309" s="33"/>
      <c r="DE309" s="33"/>
      <c r="DF309" s="33"/>
      <c r="DG309" s="33"/>
      <c r="DH309" s="33"/>
      <c r="DI309" s="33"/>
      <c r="DJ309" s="33"/>
      <c r="DK309" s="33"/>
      <c r="DL309" s="33"/>
      <c r="DM309" s="33"/>
      <c r="DN309" s="33"/>
      <c r="DO309" s="33"/>
      <c r="DP309" s="33"/>
      <c r="DQ309" s="33"/>
      <c r="DR309" s="33"/>
      <c r="DS309" s="33"/>
      <c r="DT309" s="33"/>
      <c r="DU309" s="33"/>
      <c r="DV309" s="33"/>
      <c r="DW309" s="33"/>
      <c r="DX309" s="33"/>
      <c r="DY309" s="33"/>
      <c r="DZ309" s="33"/>
      <c r="EA309" s="33"/>
      <c r="EB309" s="33"/>
      <c r="EC309" s="33"/>
      <c r="ED309" s="33"/>
      <c r="EE309" s="33"/>
      <c r="EF309" s="33"/>
      <c r="EG309" s="33"/>
      <c r="EH309" s="33"/>
      <c r="EI309" s="33"/>
      <c r="EJ309" s="33"/>
      <c r="EK309" s="33"/>
      <c r="EL309" s="33"/>
      <c r="EM309" s="33"/>
      <c r="EN309" s="33"/>
      <c r="EO309" s="33"/>
    </row>
    <row r="310" spans="1:145" s="34" customFormat="1" ht="39" customHeight="1">
      <c r="A310" s="27"/>
      <c r="B310" s="27"/>
      <c r="C310" s="27"/>
      <c r="D310" s="35" t="s">
        <v>370</v>
      </c>
      <c r="E310" s="35" t="s">
        <v>370</v>
      </c>
      <c r="F310" s="69"/>
      <c r="G310" s="29">
        <f t="shared" si="17"/>
        <v>0</v>
      </c>
      <c r="H310" s="70"/>
      <c r="I310" s="69"/>
      <c r="J310" s="29">
        <f t="shared" si="18"/>
        <v>0</v>
      </c>
      <c r="K310" s="36">
        <v>1545588</v>
      </c>
      <c r="L310" s="4">
        <f t="shared" si="20"/>
        <v>1545.6</v>
      </c>
      <c r="M310" s="66">
        <f>1432602+56669</f>
        <v>1489271</v>
      </c>
      <c r="N310" s="3">
        <f t="shared" si="19"/>
        <v>1489.3</v>
      </c>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c r="DJ310" s="33"/>
      <c r="DK310" s="33"/>
      <c r="DL310" s="33"/>
      <c r="DM310" s="33"/>
      <c r="DN310" s="33"/>
      <c r="DO310" s="33"/>
      <c r="DP310" s="33"/>
      <c r="DQ310" s="33"/>
      <c r="DR310" s="33"/>
      <c r="DS310" s="33"/>
      <c r="DT310" s="33"/>
      <c r="DU310" s="33"/>
      <c r="DV310" s="33"/>
      <c r="DW310" s="33"/>
      <c r="DX310" s="33"/>
      <c r="DY310" s="33"/>
      <c r="DZ310" s="33"/>
      <c r="EA310" s="33"/>
      <c r="EB310" s="33"/>
      <c r="EC310" s="33"/>
      <c r="ED310" s="33"/>
      <c r="EE310" s="33"/>
      <c r="EF310" s="33"/>
      <c r="EG310" s="33"/>
      <c r="EH310" s="33"/>
      <c r="EI310" s="33"/>
      <c r="EJ310" s="33"/>
      <c r="EK310" s="33"/>
      <c r="EL310" s="33"/>
      <c r="EM310" s="33"/>
      <c r="EN310" s="33"/>
      <c r="EO310" s="33"/>
    </row>
    <row r="311" spans="1:145" s="34" customFormat="1" ht="45.75" customHeight="1">
      <c r="A311" s="27"/>
      <c r="B311" s="27"/>
      <c r="C311" s="27"/>
      <c r="D311" s="35" t="s">
        <v>363</v>
      </c>
      <c r="E311" s="35" t="s">
        <v>363</v>
      </c>
      <c r="F311" s="69"/>
      <c r="G311" s="29">
        <f t="shared" si="17"/>
        <v>0</v>
      </c>
      <c r="H311" s="70"/>
      <c r="I311" s="69"/>
      <c r="J311" s="29">
        <f t="shared" si="18"/>
        <v>0</v>
      </c>
      <c r="K311" s="36">
        <v>1478050</v>
      </c>
      <c r="L311" s="4">
        <f>ROUND(K311/1000,1)-0.1</f>
        <v>1478</v>
      </c>
      <c r="M311" s="66">
        <f>1435000+21496</f>
        <v>1456496</v>
      </c>
      <c r="N311" s="3">
        <f t="shared" si="19"/>
        <v>1456.5</v>
      </c>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3"/>
      <c r="ED311" s="33"/>
      <c r="EE311" s="33"/>
      <c r="EF311" s="33"/>
      <c r="EG311" s="33"/>
      <c r="EH311" s="33"/>
      <c r="EI311" s="33"/>
      <c r="EJ311" s="33"/>
      <c r="EK311" s="33"/>
      <c r="EL311" s="33"/>
      <c r="EM311" s="33"/>
      <c r="EN311" s="33"/>
      <c r="EO311" s="33"/>
    </row>
    <row r="312" spans="1:145" s="34" customFormat="1" ht="39" customHeight="1">
      <c r="A312" s="27"/>
      <c r="B312" s="27"/>
      <c r="C312" s="27"/>
      <c r="D312" s="35" t="s">
        <v>349</v>
      </c>
      <c r="E312" s="35" t="s">
        <v>349</v>
      </c>
      <c r="F312" s="69"/>
      <c r="G312" s="29">
        <f t="shared" si="17"/>
        <v>0</v>
      </c>
      <c r="H312" s="70"/>
      <c r="I312" s="69"/>
      <c r="J312" s="29">
        <f t="shared" si="18"/>
        <v>0</v>
      </c>
      <c r="K312" s="36">
        <v>666500</v>
      </c>
      <c r="L312" s="4">
        <f>ROUND(K312/1000,1)+500</f>
        <v>1166.5</v>
      </c>
      <c r="M312" s="66">
        <f>149909+227053</f>
        <v>376962</v>
      </c>
      <c r="N312" s="3">
        <f>ROUND(M312/1000,1)+465.2</f>
        <v>842.2</v>
      </c>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3"/>
      <c r="CU312" s="33"/>
      <c r="CV312" s="33"/>
      <c r="CW312" s="33"/>
      <c r="CX312" s="33"/>
      <c r="CY312" s="33"/>
      <c r="CZ312" s="33"/>
      <c r="DA312" s="33"/>
      <c r="DB312" s="33"/>
      <c r="DC312" s="33"/>
      <c r="DD312" s="33"/>
      <c r="DE312" s="33"/>
      <c r="DF312" s="33"/>
      <c r="DG312" s="33"/>
      <c r="DH312" s="33"/>
      <c r="DI312" s="33"/>
      <c r="DJ312" s="33"/>
      <c r="DK312" s="33"/>
      <c r="DL312" s="33"/>
      <c r="DM312" s="33"/>
      <c r="DN312" s="33"/>
      <c r="DO312" s="33"/>
      <c r="DP312" s="33"/>
      <c r="DQ312" s="33"/>
      <c r="DR312" s="33"/>
      <c r="DS312" s="33"/>
      <c r="DT312" s="33"/>
      <c r="DU312" s="33"/>
      <c r="DV312" s="33"/>
      <c r="DW312" s="33"/>
      <c r="DX312" s="33"/>
      <c r="DY312" s="33"/>
      <c r="DZ312" s="33"/>
      <c r="EA312" s="33"/>
      <c r="EB312" s="33"/>
      <c r="EC312" s="33"/>
      <c r="ED312" s="33"/>
      <c r="EE312" s="33"/>
      <c r="EF312" s="33"/>
      <c r="EG312" s="33"/>
      <c r="EH312" s="33"/>
      <c r="EI312" s="33"/>
      <c r="EJ312" s="33"/>
      <c r="EK312" s="33"/>
      <c r="EL312" s="33"/>
      <c r="EM312" s="33"/>
      <c r="EN312" s="33"/>
      <c r="EO312" s="33"/>
    </row>
    <row r="313" spans="1:145" s="34" customFormat="1" ht="23.25" customHeight="1">
      <c r="A313" s="27"/>
      <c r="B313" s="27"/>
      <c r="C313" s="27"/>
      <c r="D313" s="35" t="s">
        <v>191</v>
      </c>
      <c r="E313" s="35" t="s">
        <v>191</v>
      </c>
      <c r="F313" s="69"/>
      <c r="G313" s="29">
        <f t="shared" si="17"/>
        <v>0</v>
      </c>
      <c r="H313" s="70"/>
      <c r="I313" s="69"/>
      <c r="J313" s="29">
        <f t="shared" si="18"/>
        <v>0</v>
      </c>
      <c r="K313" s="36">
        <v>2200000</v>
      </c>
      <c r="L313" s="4">
        <f t="shared" si="20"/>
        <v>2200</v>
      </c>
      <c r="M313" s="66">
        <v>2142141</v>
      </c>
      <c r="N313" s="3">
        <f t="shared" si="19"/>
        <v>2142.1</v>
      </c>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c r="CP313" s="33"/>
      <c r="CQ313" s="33"/>
      <c r="CR313" s="33"/>
      <c r="CS313" s="33"/>
      <c r="CT313" s="33"/>
      <c r="CU313" s="33"/>
      <c r="CV313" s="33"/>
      <c r="CW313" s="33"/>
      <c r="CX313" s="33"/>
      <c r="CY313" s="33"/>
      <c r="CZ313" s="33"/>
      <c r="DA313" s="33"/>
      <c r="DB313" s="33"/>
      <c r="DC313" s="33"/>
      <c r="DD313" s="33"/>
      <c r="DE313" s="33"/>
      <c r="DF313" s="33"/>
      <c r="DG313" s="33"/>
      <c r="DH313" s="33"/>
      <c r="DI313" s="33"/>
      <c r="DJ313" s="33"/>
      <c r="DK313" s="33"/>
      <c r="DL313" s="33"/>
      <c r="DM313" s="33"/>
      <c r="DN313" s="33"/>
      <c r="DO313" s="33"/>
      <c r="DP313" s="33"/>
      <c r="DQ313" s="33"/>
      <c r="DR313" s="33"/>
      <c r="DS313" s="33"/>
      <c r="DT313" s="33"/>
      <c r="DU313" s="33"/>
      <c r="DV313" s="33"/>
      <c r="DW313" s="33"/>
      <c r="DX313" s="33"/>
      <c r="DY313" s="33"/>
      <c r="DZ313" s="33"/>
      <c r="EA313" s="33"/>
      <c r="EB313" s="33"/>
      <c r="EC313" s="33"/>
      <c r="ED313" s="33"/>
      <c r="EE313" s="33"/>
      <c r="EF313" s="33"/>
      <c r="EG313" s="33"/>
      <c r="EH313" s="33"/>
      <c r="EI313" s="33"/>
      <c r="EJ313" s="33"/>
      <c r="EK313" s="33"/>
      <c r="EL313" s="33"/>
      <c r="EM313" s="33"/>
      <c r="EN313" s="33"/>
      <c r="EO313" s="33"/>
    </row>
    <row r="314" spans="1:145" s="34" customFormat="1" ht="45" customHeight="1">
      <c r="A314" s="27"/>
      <c r="B314" s="27"/>
      <c r="C314" s="27"/>
      <c r="D314" s="35" t="s">
        <v>401</v>
      </c>
      <c r="E314" s="35" t="s">
        <v>401</v>
      </c>
      <c r="F314" s="69"/>
      <c r="G314" s="29">
        <f t="shared" si="17"/>
        <v>0</v>
      </c>
      <c r="H314" s="70"/>
      <c r="I314" s="69"/>
      <c r="J314" s="29">
        <f t="shared" si="18"/>
        <v>0</v>
      </c>
      <c r="K314" s="36">
        <v>50000</v>
      </c>
      <c r="L314" s="4">
        <f t="shared" si="20"/>
        <v>50</v>
      </c>
      <c r="M314" s="66">
        <v>0</v>
      </c>
      <c r="N314" s="3">
        <f t="shared" si="19"/>
        <v>0</v>
      </c>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33"/>
      <c r="BQ314" s="33"/>
      <c r="BR314" s="33"/>
      <c r="BS314" s="33"/>
      <c r="BT314" s="33"/>
      <c r="BU314" s="33"/>
      <c r="BV314" s="33"/>
      <c r="BW314" s="33"/>
      <c r="BX314" s="33"/>
      <c r="BY314" s="33"/>
      <c r="BZ314" s="33"/>
      <c r="CA314" s="33"/>
      <c r="CB314" s="33"/>
      <c r="CC314" s="33"/>
      <c r="CD314" s="33"/>
      <c r="CE314" s="33"/>
      <c r="CF314" s="33"/>
      <c r="CG314" s="33"/>
      <c r="CH314" s="33"/>
      <c r="CI314" s="33"/>
      <c r="CJ314" s="33"/>
      <c r="CK314" s="33"/>
      <c r="CL314" s="33"/>
      <c r="CM314" s="33"/>
      <c r="CN314" s="33"/>
      <c r="CO314" s="33"/>
      <c r="CP314" s="33"/>
      <c r="CQ314" s="33"/>
      <c r="CR314" s="33"/>
      <c r="CS314" s="33"/>
      <c r="CT314" s="33"/>
      <c r="CU314" s="33"/>
      <c r="CV314" s="33"/>
      <c r="CW314" s="33"/>
      <c r="CX314" s="33"/>
      <c r="CY314" s="33"/>
      <c r="CZ314" s="33"/>
      <c r="DA314" s="33"/>
      <c r="DB314" s="33"/>
      <c r="DC314" s="33"/>
      <c r="DD314" s="33"/>
      <c r="DE314" s="33"/>
      <c r="DF314" s="33"/>
      <c r="DG314" s="33"/>
      <c r="DH314" s="33"/>
      <c r="DI314" s="33"/>
      <c r="DJ314" s="33"/>
      <c r="DK314" s="33"/>
      <c r="DL314" s="33"/>
      <c r="DM314" s="33"/>
      <c r="DN314" s="33"/>
      <c r="DO314" s="33"/>
      <c r="DP314" s="33"/>
      <c r="DQ314" s="33"/>
      <c r="DR314" s="33"/>
      <c r="DS314" s="33"/>
      <c r="DT314" s="33"/>
      <c r="DU314" s="33"/>
      <c r="DV314" s="33"/>
      <c r="DW314" s="33"/>
      <c r="DX314" s="33"/>
      <c r="DY314" s="33"/>
      <c r="DZ314" s="33"/>
      <c r="EA314" s="33"/>
      <c r="EB314" s="33"/>
      <c r="EC314" s="33"/>
      <c r="ED314" s="33"/>
      <c r="EE314" s="33"/>
      <c r="EF314" s="33"/>
      <c r="EG314" s="33"/>
      <c r="EH314" s="33"/>
      <c r="EI314" s="33"/>
      <c r="EJ314" s="33"/>
      <c r="EK314" s="33"/>
      <c r="EL314" s="33"/>
      <c r="EM314" s="33"/>
      <c r="EN314" s="33"/>
      <c r="EO314" s="33"/>
    </row>
    <row r="315" spans="1:145" s="34" customFormat="1" ht="47.25" customHeight="1">
      <c r="A315" s="27"/>
      <c r="B315" s="27"/>
      <c r="C315" s="27"/>
      <c r="D315" s="35" t="s">
        <v>450</v>
      </c>
      <c r="E315" s="35" t="s">
        <v>283</v>
      </c>
      <c r="F315" s="69"/>
      <c r="G315" s="29">
        <f t="shared" si="17"/>
        <v>0</v>
      </c>
      <c r="H315" s="70"/>
      <c r="I315" s="69"/>
      <c r="J315" s="29">
        <f t="shared" si="18"/>
        <v>0</v>
      </c>
      <c r="K315" s="36">
        <v>100000</v>
      </c>
      <c r="L315" s="4">
        <f t="shared" si="20"/>
        <v>100</v>
      </c>
      <c r="M315" s="66">
        <v>15749</v>
      </c>
      <c r="N315" s="3">
        <f>ROUND(M315/1000,1)+0.1</f>
        <v>15.799999999999999</v>
      </c>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BO315" s="33"/>
      <c r="BP315" s="33"/>
      <c r="BQ315" s="33"/>
      <c r="BR315" s="33"/>
      <c r="BS315" s="33"/>
      <c r="BT315" s="33"/>
      <c r="BU315" s="33"/>
      <c r="BV315" s="33"/>
      <c r="BW315" s="33"/>
      <c r="BX315" s="33"/>
      <c r="BY315" s="33"/>
      <c r="BZ315" s="33"/>
      <c r="CA315" s="33"/>
      <c r="CB315" s="33"/>
      <c r="CC315" s="33"/>
      <c r="CD315" s="33"/>
      <c r="CE315" s="33"/>
      <c r="CF315" s="33"/>
      <c r="CG315" s="33"/>
      <c r="CH315" s="33"/>
      <c r="CI315" s="33"/>
      <c r="CJ315" s="33"/>
      <c r="CK315" s="33"/>
      <c r="CL315" s="33"/>
      <c r="CM315" s="33"/>
      <c r="CN315" s="33"/>
      <c r="CO315" s="33"/>
      <c r="CP315" s="33"/>
      <c r="CQ315" s="33"/>
      <c r="CR315" s="33"/>
      <c r="CS315" s="33"/>
      <c r="CT315" s="33"/>
      <c r="CU315" s="33"/>
      <c r="CV315" s="33"/>
      <c r="CW315" s="33"/>
      <c r="CX315" s="33"/>
      <c r="CY315" s="33"/>
      <c r="CZ315" s="33"/>
      <c r="DA315" s="33"/>
      <c r="DB315" s="33"/>
      <c r="DC315" s="33"/>
      <c r="DD315" s="33"/>
      <c r="DE315" s="33"/>
      <c r="DF315" s="33"/>
      <c r="DG315" s="33"/>
      <c r="DH315" s="33"/>
      <c r="DI315" s="33"/>
      <c r="DJ315" s="33"/>
      <c r="DK315" s="33"/>
      <c r="DL315" s="33"/>
      <c r="DM315" s="33"/>
      <c r="DN315" s="33"/>
      <c r="DO315" s="33"/>
      <c r="DP315" s="33"/>
      <c r="DQ315" s="33"/>
      <c r="DR315" s="33"/>
      <c r="DS315" s="33"/>
      <c r="DT315" s="33"/>
      <c r="DU315" s="33"/>
      <c r="DV315" s="33"/>
      <c r="DW315" s="33"/>
      <c r="DX315" s="33"/>
      <c r="DY315" s="33"/>
      <c r="DZ315" s="33"/>
      <c r="EA315" s="33"/>
      <c r="EB315" s="33"/>
      <c r="EC315" s="33"/>
      <c r="ED315" s="33"/>
      <c r="EE315" s="33"/>
      <c r="EF315" s="33"/>
      <c r="EG315" s="33"/>
      <c r="EH315" s="33"/>
      <c r="EI315" s="33"/>
      <c r="EJ315" s="33"/>
      <c r="EK315" s="33"/>
      <c r="EL315" s="33"/>
      <c r="EM315" s="33"/>
      <c r="EN315" s="33"/>
      <c r="EO315" s="33"/>
    </row>
    <row r="316" spans="1:145" s="34" customFormat="1" ht="26.25" customHeight="1">
      <c r="A316" s="27"/>
      <c r="B316" s="27"/>
      <c r="C316" s="27"/>
      <c r="D316" s="35" t="s">
        <v>229</v>
      </c>
      <c r="E316" s="35" t="s">
        <v>229</v>
      </c>
      <c r="F316" s="69"/>
      <c r="G316" s="29">
        <f t="shared" si="17"/>
        <v>0</v>
      </c>
      <c r="H316" s="70"/>
      <c r="I316" s="69"/>
      <c r="J316" s="29">
        <f t="shared" si="18"/>
        <v>0</v>
      </c>
      <c r="K316" s="36">
        <v>220000</v>
      </c>
      <c r="L316" s="4">
        <f t="shared" si="20"/>
        <v>220</v>
      </c>
      <c r="M316" s="66">
        <v>218241</v>
      </c>
      <c r="N316" s="3">
        <f t="shared" si="19"/>
        <v>218.2</v>
      </c>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c r="CT316" s="33"/>
      <c r="CU316" s="33"/>
      <c r="CV316" s="33"/>
      <c r="CW316" s="33"/>
      <c r="CX316" s="33"/>
      <c r="CY316" s="33"/>
      <c r="CZ316" s="33"/>
      <c r="DA316" s="33"/>
      <c r="DB316" s="33"/>
      <c r="DC316" s="33"/>
      <c r="DD316" s="33"/>
      <c r="DE316" s="33"/>
      <c r="DF316" s="33"/>
      <c r="DG316" s="33"/>
      <c r="DH316" s="33"/>
      <c r="DI316" s="33"/>
      <c r="DJ316" s="33"/>
      <c r="DK316" s="33"/>
      <c r="DL316" s="33"/>
      <c r="DM316" s="33"/>
      <c r="DN316" s="33"/>
      <c r="DO316" s="33"/>
      <c r="DP316" s="33"/>
      <c r="DQ316" s="33"/>
      <c r="DR316" s="33"/>
      <c r="DS316" s="33"/>
      <c r="DT316" s="33"/>
      <c r="DU316" s="33"/>
      <c r="DV316" s="33"/>
      <c r="DW316" s="33"/>
      <c r="DX316" s="33"/>
      <c r="DY316" s="33"/>
      <c r="DZ316" s="33"/>
      <c r="EA316" s="33"/>
      <c r="EB316" s="33"/>
      <c r="EC316" s="33"/>
      <c r="ED316" s="33"/>
      <c r="EE316" s="33"/>
      <c r="EF316" s="33"/>
      <c r="EG316" s="33"/>
      <c r="EH316" s="33"/>
      <c r="EI316" s="33"/>
      <c r="EJ316" s="33"/>
      <c r="EK316" s="33"/>
      <c r="EL316" s="33"/>
      <c r="EM316" s="33"/>
      <c r="EN316" s="33"/>
      <c r="EO316" s="33"/>
    </row>
    <row r="317" spans="1:145" s="34" customFormat="1" ht="23.25" customHeight="1">
      <c r="A317" s="27"/>
      <c r="B317" s="27"/>
      <c r="C317" s="27"/>
      <c r="D317" s="35" t="s">
        <v>246</v>
      </c>
      <c r="E317" s="35" t="s">
        <v>246</v>
      </c>
      <c r="F317" s="69"/>
      <c r="G317" s="29">
        <f t="shared" si="17"/>
        <v>0</v>
      </c>
      <c r="H317" s="70"/>
      <c r="I317" s="69"/>
      <c r="J317" s="29">
        <f t="shared" si="18"/>
        <v>0</v>
      </c>
      <c r="K317" s="36">
        <v>950000</v>
      </c>
      <c r="L317" s="4">
        <f t="shared" si="20"/>
        <v>950</v>
      </c>
      <c r="M317" s="66">
        <v>787406</v>
      </c>
      <c r="N317" s="3">
        <f t="shared" si="19"/>
        <v>787.4</v>
      </c>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c r="BQ317" s="33"/>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c r="CP317" s="33"/>
      <c r="CQ317" s="33"/>
      <c r="CR317" s="33"/>
      <c r="CS317" s="33"/>
      <c r="CT317" s="33"/>
      <c r="CU317" s="33"/>
      <c r="CV317" s="33"/>
      <c r="CW317" s="33"/>
      <c r="CX317" s="33"/>
      <c r="CY317" s="33"/>
      <c r="CZ317" s="33"/>
      <c r="DA317" s="33"/>
      <c r="DB317" s="33"/>
      <c r="DC317" s="33"/>
      <c r="DD317" s="33"/>
      <c r="DE317" s="33"/>
      <c r="DF317" s="33"/>
      <c r="DG317" s="33"/>
      <c r="DH317" s="33"/>
      <c r="DI317" s="33"/>
      <c r="DJ317" s="33"/>
      <c r="DK317" s="33"/>
      <c r="DL317" s="33"/>
      <c r="DM317" s="33"/>
      <c r="DN317" s="33"/>
      <c r="DO317" s="33"/>
      <c r="DP317" s="33"/>
      <c r="DQ317" s="33"/>
      <c r="DR317" s="33"/>
      <c r="DS317" s="33"/>
      <c r="DT317" s="33"/>
      <c r="DU317" s="33"/>
      <c r="DV317" s="33"/>
      <c r="DW317" s="33"/>
      <c r="DX317" s="33"/>
      <c r="DY317" s="33"/>
      <c r="DZ317" s="33"/>
      <c r="EA317" s="33"/>
      <c r="EB317" s="33"/>
      <c r="EC317" s="33"/>
      <c r="ED317" s="33"/>
      <c r="EE317" s="33"/>
      <c r="EF317" s="33"/>
      <c r="EG317" s="33"/>
      <c r="EH317" s="33"/>
      <c r="EI317" s="33"/>
      <c r="EJ317" s="33"/>
      <c r="EK317" s="33"/>
      <c r="EL317" s="33"/>
      <c r="EM317" s="33"/>
      <c r="EN317" s="33"/>
      <c r="EO317" s="33"/>
    </row>
    <row r="318" spans="1:145" s="34" customFormat="1" ht="84.75" customHeight="1">
      <c r="A318" s="27"/>
      <c r="B318" s="27"/>
      <c r="C318" s="27"/>
      <c r="D318" s="35" t="s">
        <v>346</v>
      </c>
      <c r="E318" s="35" t="s">
        <v>346</v>
      </c>
      <c r="F318" s="69"/>
      <c r="G318" s="29">
        <f t="shared" si="17"/>
        <v>0</v>
      </c>
      <c r="H318" s="70"/>
      <c r="I318" s="69"/>
      <c r="J318" s="29">
        <f t="shared" si="18"/>
        <v>0</v>
      </c>
      <c r="K318" s="36">
        <v>500</v>
      </c>
      <c r="L318" s="4">
        <f t="shared" si="20"/>
        <v>0.5</v>
      </c>
      <c r="M318" s="66">
        <v>0</v>
      </c>
      <c r="N318" s="3">
        <f t="shared" si="19"/>
        <v>0</v>
      </c>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c r="CP318" s="33"/>
      <c r="CQ318" s="33"/>
      <c r="CR318" s="33"/>
      <c r="CS318" s="33"/>
      <c r="CT318" s="33"/>
      <c r="CU318" s="33"/>
      <c r="CV318" s="33"/>
      <c r="CW318" s="33"/>
      <c r="CX318" s="33"/>
      <c r="CY318" s="33"/>
      <c r="CZ318" s="33"/>
      <c r="DA318" s="33"/>
      <c r="DB318" s="33"/>
      <c r="DC318" s="33"/>
      <c r="DD318" s="33"/>
      <c r="DE318" s="33"/>
      <c r="DF318" s="33"/>
      <c r="DG318" s="33"/>
      <c r="DH318" s="33"/>
      <c r="DI318" s="33"/>
      <c r="DJ318" s="33"/>
      <c r="DK318" s="33"/>
      <c r="DL318" s="33"/>
      <c r="DM318" s="33"/>
      <c r="DN318" s="33"/>
      <c r="DO318" s="33"/>
      <c r="DP318" s="33"/>
      <c r="DQ318" s="33"/>
      <c r="DR318" s="33"/>
      <c r="DS318" s="33"/>
      <c r="DT318" s="33"/>
      <c r="DU318" s="33"/>
      <c r="DV318" s="33"/>
      <c r="DW318" s="33"/>
      <c r="DX318" s="33"/>
      <c r="DY318" s="33"/>
      <c r="DZ318" s="33"/>
      <c r="EA318" s="33"/>
      <c r="EB318" s="33"/>
      <c r="EC318" s="33"/>
      <c r="ED318" s="33"/>
      <c r="EE318" s="33"/>
      <c r="EF318" s="33"/>
      <c r="EG318" s="33"/>
      <c r="EH318" s="33"/>
      <c r="EI318" s="33"/>
      <c r="EJ318" s="33"/>
      <c r="EK318" s="33"/>
      <c r="EL318" s="33"/>
      <c r="EM318" s="33"/>
      <c r="EN318" s="33"/>
      <c r="EO318" s="33"/>
    </row>
    <row r="319" spans="1:145" s="34" customFormat="1" ht="23.25" customHeight="1">
      <c r="A319" s="27"/>
      <c r="B319" s="27"/>
      <c r="C319" s="27"/>
      <c r="D319" s="35" t="s">
        <v>202</v>
      </c>
      <c r="E319" s="35" t="s">
        <v>202</v>
      </c>
      <c r="F319" s="69"/>
      <c r="G319" s="29">
        <f t="shared" si="17"/>
        <v>0</v>
      </c>
      <c r="H319" s="70"/>
      <c r="I319" s="69"/>
      <c r="J319" s="29">
        <f t="shared" si="18"/>
        <v>0</v>
      </c>
      <c r="K319" s="36">
        <v>100000</v>
      </c>
      <c r="L319" s="4">
        <f t="shared" si="20"/>
        <v>100</v>
      </c>
      <c r="M319" s="66">
        <v>0</v>
      </c>
      <c r="N319" s="3">
        <f t="shared" si="19"/>
        <v>0</v>
      </c>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33"/>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3"/>
      <c r="CM319" s="33"/>
      <c r="CN319" s="33"/>
      <c r="CO319" s="33"/>
      <c r="CP319" s="33"/>
      <c r="CQ319" s="33"/>
      <c r="CR319" s="33"/>
      <c r="CS319" s="33"/>
      <c r="CT319" s="33"/>
      <c r="CU319" s="33"/>
      <c r="CV319" s="33"/>
      <c r="CW319" s="33"/>
      <c r="CX319" s="33"/>
      <c r="CY319" s="33"/>
      <c r="CZ319" s="33"/>
      <c r="DA319" s="33"/>
      <c r="DB319" s="33"/>
      <c r="DC319" s="33"/>
      <c r="DD319" s="33"/>
      <c r="DE319" s="33"/>
      <c r="DF319" s="33"/>
      <c r="DG319" s="33"/>
      <c r="DH319" s="33"/>
      <c r="DI319" s="33"/>
      <c r="DJ319" s="33"/>
      <c r="DK319" s="33"/>
      <c r="DL319" s="33"/>
      <c r="DM319" s="33"/>
      <c r="DN319" s="33"/>
      <c r="DO319" s="33"/>
      <c r="DP319" s="33"/>
      <c r="DQ319" s="33"/>
      <c r="DR319" s="33"/>
      <c r="DS319" s="33"/>
      <c r="DT319" s="33"/>
      <c r="DU319" s="33"/>
      <c r="DV319" s="33"/>
      <c r="DW319" s="33"/>
      <c r="DX319" s="33"/>
      <c r="DY319" s="33"/>
      <c r="DZ319" s="33"/>
      <c r="EA319" s="33"/>
      <c r="EB319" s="33"/>
      <c r="EC319" s="33"/>
      <c r="ED319" s="33"/>
      <c r="EE319" s="33"/>
      <c r="EF319" s="33"/>
      <c r="EG319" s="33"/>
      <c r="EH319" s="33"/>
      <c r="EI319" s="33"/>
      <c r="EJ319" s="33"/>
      <c r="EK319" s="33"/>
      <c r="EL319" s="33"/>
      <c r="EM319" s="33"/>
      <c r="EN319" s="33"/>
      <c r="EO319" s="33"/>
    </row>
    <row r="320" spans="1:145" s="34" customFormat="1" ht="66" customHeight="1">
      <c r="A320" s="27"/>
      <c r="B320" s="27"/>
      <c r="C320" s="27"/>
      <c r="D320" s="35" t="s">
        <v>201</v>
      </c>
      <c r="E320" s="35" t="s">
        <v>201</v>
      </c>
      <c r="F320" s="69">
        <v>10359229</v>
      </c>
      <c r="G320" s="29">
        <f t="shared" si="17"/>
        <v>10359.2</v>
      </c>
      <c r="H320" s="70">
        <v>40.9</v>
      </c>
      <c r="I320" s="69">
        <v>4240867</v>
      </c>
      <c r="J320" s="29">
        <f t="shared" si="18"/>
        <v>4240.9</v>
      </c>
      <c r="K320" s="36">
        <v>1890000</v>
      </c>
      <c r="L320" s="4">
        <f t="shared" si="20"/>
        <v>1890</v>
      </c>
      <c r="M320" s="66">
        <v>1886842</v>
      </c>
      <c r="N320" s="3">
        <f t="shared" si="19"/>
        <v>1886.8</v>
      </c>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33"/>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3"/>
      <c r="CN320" s="33"/>
      <c r="CO320" s="33"/>
      <c r="CP320" s="33"/>
      <c r="CQ320" s="33"/>
      <c r="CR320" s="33"/>
      <c r="CS320" s="33"/>
      <c r="CT320" s="33"/>
      <c r="CU320" s="33"/>
      <c r="CV320" s="33"/>
      <c r="CW320" s="33"/>
      <c r="CX320" s="33"/>
      <c r="CY320" s="33"/>
      <c r="CZ320" s="33"/>
      <c r="DA320" s="33"/>
      <c r="DB320" s="33"/>
      <c r="DC320" s="33"/>
      <c r="DD320" s="33"/>
      <c r="DE320" s="33"/>
      <c r="DF320" s="33"/>
      <c r="DG320" s="33"/>
      <c r="DH320" s="33"/>
      <c r="DI320" s="33"/>
      <c r="DJ320" s="33"/>
      <c r="DK320" s="33"/>
      <c r="DL320" s="33"/>
      <c r="DM320" s="33"/>
      <c r="DN320" s="33"/>
      <c r="DO320" s="33"/>
      <c r="DP320" s="33"/>
      <c r="DQ320" s="33"/>
      <c r="DR320" s="33"/>
      <c r="DS320" s="33"/>
      <c r="DT320" s="33"/>
      <c r="DU320" s="33"/>
      <c r="DV320" s="33"/>
      <c r="DW320" s="33"/>
      <c r="DX320" s="33"/>
      <c r="DY320" s="33"/>
      <c r="DZ320" s="33"/>
      <c r="EA320" s="33"/>
      <c r="EB320" s="33"/>
      <c r="EC320" s="33"/>
      <c r="ED320" s="33"/>
      <c r="EE320" s="33"/>
      <c r="EF320" s="33"/>
      <c r="EG320" s="33"/>
      <c r="EH320" s="33"/>
      <c r="EI320" s="33"/>
      <c r="EJ320" s="33"/>
      <c r="EK320" s="33"/>
      <c r="EL320" s="33"/>
      <c r="EM320" s="33"/>
      <c r="EN320" s="33"/>
      <c r="EO320" s="33"/>
    </row>
    <row r="321" spans="1:145" s="34" customFormat="1" ht="24" customHeight="1">
      <c r="A321" s="27"/>
      <c r="B321" s="27"/>
      <c r="C321" s="27"/>
      <c r="D321" s="35" t="s">
        <v>192</v>
      </c>
      <c r="E321" s="35" t="s">
        <v>192</v>
      </c>
      <c r="F321" s="69">
        <v>8134171</v>
      </c>
      <c r="G321" s="29">
        <f t="shared" si="17"/>
        <v>8134.2</v>
      </c>
      <c r="H321" s="70">
        <v>87.2</v>
      </c>
      <c r="I321" s="69">
        <v>7095619</v>
      </c>
      <c r="J321" s="29">
        <f t="shared" si="18"/>
        <v>7095.6</v>
      </c>
      <c r="K321" s="36">
        <v>4300000</v>
      </c>
      <c r="L321" s="4">
        <f t="shared" si="20"/>
        <v>4300</v>
      </c>
      <c r="M321" s="66">
        <v>4167930</v>
      </c>
      <c r="N321" s="3">
        <f t="shared" si="19"/>
        <v>4167.9</v>
      </c>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c r="BQ321" s="33"/>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3"/>
      <c r="CO321" s="33"/>
      <c r="CP321" s="33"/>
      <c r="CQ321" s="33"/>
      <c r="CR321" s="33"/>
      <c r="CS321" s="33"/>
      <c r="CT321" s="33"/>
      <c r="CU321" s="33"/>
      <c r="CV321" s="33"/>
      <c r="CW321" s="33"/>
      <c r="CX321" s="33"/>
      <c r="CY321" s="33"/>
      <c r="CZ321" s="33"/>
      <c r="DA321" s="33"/>
      <c r="DB321" s="33"/>
      <c r="DC321" s="33"/>
      <c r="DD321" s="33"/>
      <c r="DE321" s="33"/>
      <c r="DF321" s="33"/>
      <c r="DG321" s="33"/>
      <c r="DH321" s="33"/>
      <c r="DI321" s="33"/>
      <c r="DJ321" s="33"/>
      <c r="DK321" s="33"/>
      <c r="DL321" s="33"/>
      <c r="DM321" s="33"/>
      <c r="DN321" s="33"/>
      <c r="DO321" s="33"/>
      <c r="DP321" s="33"/>
      <c r="DQ321" s="33"/>
      <c r="DR321" s="33"/>
      <c r="DS321" s="33"/>
      <c r="DT321" s="33"/>
      <c r="DU321" s="33"/>
      <c r="DV321" s="33"/>
      <c r="DW321" s="33"/>
      <c r="DX321" s="33"/>
      <c r="DY321" s="33"/>
      <c r="DZ321" s="33"/>
      <c r="EA321" s="33"/>
      <c r="EB321" s="33"/>
      <c r="EC321" s="33"/>
      <c r="ED321" s="33"/>
      <c r="EE321" s="33"/>
      <c r="EF321" s="33"/>
      <c r="EG321" s="33"/>
      <c r="EH321" s="33"/>
      <c r="EI321" s="33"/>
      <c r="EJ321" s="33"/>
      <c r="EK321" s="33"/>
      <c r="EL321" s="33"/>
      <c r="EM321" s="33"/>
      <c r="EN321" s="33"/>
      <c r="EO321" s="33"/>
    </row>
    <row r="322" spans="1:145" s="34" customFormat="1" ht="23.25" customHeight="1">
      <c r="A322" s="27"/>
      <c r="B322" s="27"/>
      <c r="C322" s="27"/>
      <c r="D322" s="35" t="s">
        <v>193</v>
      </c>
      <c r="E322" s="35" t="s">
        <v>193</v>
      </c>
      <c r="F322" s="69">
        <v>33898627</v>
      </c>
      <c r="G322" s="29">
        <f t="shared" si="17"/>
        <v>33898.6</v>
      </c>
      <c r="H322" s="70">
        <v>98.1</v>
      </c>
      <c r="I322" s="69">
        <v>33247860</v>
      </c>
      <c r="J322" s="29">
        <f t="shared" si="18"/>
        <v>33247.9</v>
      </c>
      <c r="K322" s="36">
        <v>8150000</v>
      </c>
      <c r="L322" s="4">
        <f t="shared" si="20"/>
        <v>8150</v>
      </c>
      <c r="M322" s="66">
        <v>7288341</v>
      </c>
      <c r="N322" s="3">
        <f t="shared" si="19"/>
        <v>7288.3</v>
      </c>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c r="CT322" s="33"/>
      <c r="CU322" s="33"/>
      <c r="CV322" s="33"/>
      <c r="CW322" s="33"/>
      <c r="CX322" s="33"/>
      <c r="CY322" s="33"/>
      <c r="CZ322" s="33"/>
      <c r="DA322" s="33"/>
      <c r="DB322" s="33"/>
      <c r="DC322" s="33"/>
      <c r="DD322" s="33"/>
      <c r="DE322" s="33"/>
      <c r="DF322" s="33"/>
      <c r="DG322" s="33"/>
      <c r="DH322" s="33"/>
      <c r="DI322" s="33"/>
      <c r="DJ322" s="33"/>
      <c r="DK322" s="33"/>
      <c r="DL322" s="33"/>
      <c r="DM322" s="33"/>
      <c r="DN322" s="33"/>
      <c r="DO322" s="33"/>
      <c r="DP322" s="33"/>
      <c r="DQ322" s="33"/>
      <c r="DR322" s="33"/>
      <c r="DS322" s="33"/>
      <c r="DT322" s="33"/>
      <c r="DU322" s="33"/>
      <c r="DV322" s="33"/>
      <c r="DW322" s="33"/>
      <c r="DX322" s="33"/>
      <c r="DY322" s="33"/>
      <c r="DZ322" s="33"/>
      <c r="EA322" s="33"/>
      <c r="EB322" s="33"/>
      <c r="EC322" s="33"/>
      <c r="ED322" s="33"/>
      <c r="EE322" s="33"/>
      <c r="EF322" s="33"/>
      <c r="EG322" s="33"/>
      <c r="EH322" s="33"/>
      <c r="EI322" s="33"/>
      <c r="EJ322" s="33"/>
      <c r="EK322" s="33"/>
      <c r="EL322" s="33"/>
      <c r="EM322" s="33"/>
      <c r="EN322" s="33"/>
      <c r="EO322" s="33"/>
    </row>
    <row r="323" spans="1:145" s="34" customFormat="1" ht="24.75" customHeight="1">
      <c r="A323" s="27"/>
      <c r="B323" s="27"/>
      <c r="C323" s="27"/>
      <c r="D323" s="35" t="s">
        <v>210</v>
      </c>
      <c r="E323" s="35" t="s">
        <v>210</v>
      </c>
      <c r="F323" s="69"/>
      <c r="G323" s="29">
        <f t="shared" si="17"/>
        <v>0</v>
      </c>
      <c r="H323" s="70"/>
      <c r="I323" s="69"/>
      <c r="J323" s="29">
        <f t="shared" si="18"/>
        <v>0</v>
      </c>
      <c r="K323" s="36">
        <v>2040000</v>
      </c>
      <c r="L323" s="4">
        <f t="shared" si="20"/>
        <v>2040</v>
      </c>
      <c r="M323" s="66">
        <v>1629899</v>
      </c>
      <c r="N323" s="3">
        <f t="shared" si="19"/>
        <v>1629.9</v>
      </c>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c r="CP323" s="33"/>
      <c r="CQ323" s="33"/>
      <c r="CR323" s="33"/>
      <c r="CS323" s="33"/>
      <c r="CT323" s="33"/>
      <c r="CU323" s="33"/>
      <c r="CV323" s="33"/>
      <c r="CW323" s="33"/>
      <c r="CX323" s="33"/>
      <c r="CY323" s="33"/>
      <c r="CZ323" s="33"/>
      <c r="DA323" s="33"/>
      <c r="DB323" s="33"/>
      <c r="DC323" s="33"/>
      <c r="DD323" s="33"/>
      <c r="DE323" s="33"/>
      <c r="DF323" s="33"/>
      <c r="DG323" s="33"/>
      <c r="DH323" s="33"/>
      <c r="DI323" s="33"/>
      <c r="DJ323" s="33"/>
      <c r="DK323" s="33"/>
      <c r="DL323" s="33"/>
      <c r="DM323" s="33"/>
      <c r="DN323" s="33"/>
      <c r="DO323" s="33"/>
      <c r="DP323" s="33"/>
      <c r="DQ323" s="33"/>
      <c r="DR323" s="33"/>
      <c r="DS323" s="33"/>
      <c r="DT323" s="33"/>
      <c r="DU323" s="33"/>
      <c r="DV323" s="33"/>
      <c r="DW323" s="33"/>
      <c r="DX323" s="33"/>
      <c r="DY323" s="33"/>
      <c r="DZ323" s="33"/>
      <c r="EA323" s="33"/>
      <c r="EB323" s="33"/>
      <c r="EC323" s="33"/>
      <c r="ED323" s="33"/>
      <c r="EE323" s="33"/>
      <c r="EF323" s="33"/>
      <c r="EG323" s="33"/>
      <c r="EH323" s="33"/>
      <c r="EI323" s="33"/>
      <c r="EJ323" s="33"/>
      <c r="EK323" s="33"/>
      <c r="EL323" s="33"/>
      <c r="EM323" s="33"/>
      <c r="EN323" s="33"/>
      <c r="EO323" s="33"/>
    </row>
    <row r="324" spans="1:145" s="34" customFormat="1" ht="21.75" customHeight="1">
      <c r="A324" s="27"/>
      <c r="B324" s="27"/>
      <c r="C324" s="27"/>
      <c r="D324" s="35" t="s">
        <v>204</v>
      </c>
      <c r="E324" s="35" t="s">
        <v>204</v>
      </c>
      <c r="F324" s="69">
        <v>14670250</v>
      </c>
      <c r="G324" s="29">
        <f t="shared" si="17"/>
        <v>14670.3</v>
      </c>
      <c r="H324" s="70">
        <v>98.5</v>
      </c>
      <c r="I324" s="69">
        <v>14443532</v>
      </c>
      <c r="J324" s="29">
        <f t="shared" si="18"/>
        <v>14443.5</v>
      </c>
      <c r="K324" s="36">
        <v>7399000</v>
      </c>
      <c r="L324" s="4">
        <f t="shared" si="20"/>
        <v>7399</v>
      </c>
      <c r="M324" s="66">
        <v>7297103</v>
      </c>
      <c r="N324" s="3">
        <f t="shared" si="19"/>
        <v>7297.1</v>
      </c>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c r="CT324" s="33"/>
      <c r="CU324" s="33"/>
      <c r="CV324" s="33"/>
      <c r="CW324" s="33"/>
      <c r="CX324" s="33"/>
      <c r="CY324" s="33"/>
      <c r="CZ324" s="33"/>
      <c r="DA324" s="33"/>
      <c r="DB324" s="33"/>
      <c r="DC324" s="33"/>
      <c r="DD324" s="33"/>
      <c r="DE324" s="33"/>
      <c r="DF324" s="33"/>
      <c r="DG324" s="33"/>
      <c r="DH324" s="33"/>
      <c r="DI324" s="33"/>
      <c r="DJ324" s="33"/>
      <c r="DK324" s="33"/>
      <c r="DL324" s="33"/>
      <c r="DM324" s="33"/>
      <c r="DN324" s="33"/>
      <c r="DO324" s="33"/>
      <c r="DP324" s="33"/>
      <c r="DQ324" s="33"/>
      <c r="DR324" s="33"/>
      <c r="DS324" s="33"/>
      <c r="DT324" s="33"/>
      <c r="DU324" s="33"/>
      <c r="DV324" s="33"/>
      <c r="DW324" s="33"/>
      <c r="DX324" s="33"/>
      <c r="DY324" s="33"/>
      <c r="DZ324" s="33"/>
      <c r="EA324" s="33"/>
      <c r="EB324" s="33"/>
      <c r="EC324" s="33"/>
      <c r="ED324" s="33"/>
      <c r="EE324" s="33"/>
      <c r="EF324" s="33"/>
      <c r="EG324" s="33"/>
      <c r="EH324" s="33"/>
      <c r="EI324" s="33"/>
      <c r="EJ324" s="33"/>
      <c r="EK324" s="33"/>
      <c r="EL324" s="33"/>
      <c r="EM324" s="33"/>
      <c r="EN324" s="33"/>
      <c r="EO324" s="33"/>
    </row>
    <row r="325" spans="1:145" s="34" customFormat="1" ht="24" customHeight="1">
      <c r="A325" s="27"/>
      <c r="B325" s="27"/>
      <c r="C325" s="27"/>
      <c r="D325" s="35" t="s">
        <v>194</v>
      </c>
      <c r="E325" s="35" t="s">
        <v>194</v>
      </c>
      <c r="F325" s="69">
        <v>7365869</v>
      </c>
      <c r="G325" s="29">
        <f t="shared" si="17"/>
        <v>7365.9</v>
      </c>
      <c r="H325" s="70">
        <v>76.3</v>
      </c>
      <c r="I325" s="69">
        <v>5617385</v>
      </c>
      <c r="J325" s="29">
        <f t="shared" si="18"/>
        <v>5617.4</v>
      </c>
      <c r="K325" s="36">
        <v>3487159</v>
      </c>
      <c r="L325" s="4">
        <f t="shared" si="20"/>
        <v>3487.2</v>
      </c>
      <c r="M325" s="66">
        <v>3476933</v>
      </c>
      <c r="N325" s="3">
        <f t="shared" si="19"/>
        <v>3476.9</v>
      </c>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33"/>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c r="CM325" s="33"/>
      <c r="CN325" s="33"/>
      <c r="CO325" s="33"/>
      <c r="CP325" s="33"/>
      <c r="CQ325" s="33"/>
      <c r="CR325" s="33"/>
      <c r="CS325" s="33"/>
      <c r="CT325" s="33"/>
      <c r="CU325" s="33"/>
      <c r="CV325" s="33"/>
      <c r="CW325" s="33"/>
      <c r="CX325" s="33"/>
      <c r="CY325" s="33"/>
      <c r="CZ325" s="33"/>
      <c r="DA325" s="33"/>
      <c r="DB325" s="33"/>
      <c r="DC325" s="33"/>
      <c r="DD325" s="33"/>
      <c r="DE325" s="33"/>
      <c r="DF325" s="33"/>
      <c r="DG325" s="33"/>
      <c r="DH325" s="33"/>
      <c r="DI325" s="33"/>
      <c r="DJ325" s="33"/>
      <c r="DK325" s="33"/>
      <c r="DL325" s="33"/>
      <c r="DM325" s="33"/>
      <c r="DN325" s="33"/>
      <c r="DO325" s="33"/>
      <c r="DP325" s="33"/>
      <c r="DQ325" s="33"/>
      <c r="DR325" s="33"/>
      <c r="DS325" s="33"/>
      <c r="DT325" s="33"/>
      <c r="DU325" s="33"/>
      <c r="DV325" s="33"/>
      <c r="DW325" s="33"/>
      <c r="DX325" s="33"/>
      <c r="DY325" s="33"/>
      <c r="DZ325" s="33"/>
      <c r="EA325" s="33"/>
      <c r="EB325" s="33"/>
      <c r="EC325" s="33"/>
      <c r="ED325" s="33"/>
      <c r="EE325" s="33"/>
      <c r="EF325" s="33"/>
      <c r="EG325" s="33"/>
      <c r="EH325" s="33"/>
      <c r="EI325" s="33"/>
      <c r="EJ325" s="33"/>
      <c r="EK325" s="33"/>
      <c r="EL325" s="33"/>
      <c r="EM325" s="33"/>
      <c r="EN325" s="33"/>
      <c r="EO325" s="33"/>
    </row>
    <row r="326" spans="1:145" s="34" customFormat="1" ht="30.75" customHeight="1">
      <c r="A326" s="27"/>
      <c r="B326" s="27"/>
      <c r="C326" s="27"/>
      <c r="D326" s="35" t="s">
        <v>195</v>
      </c>
      <c r="E326" s="35" t="s">
        <v>195</v>
      </c>
      <c r="F326" s="69">
        <v>2512375</v>
      </c>
      <c r="G326" s="29">
        <f t="shared" si="17"/>
        <v>2512.4</v>
      </c>
      <c r="H326" s="70">
        <v>100</v>
      </c>
      <c r="I326" s="69">
        <v>2512375</v>
      </c>
      <c r="J326" s="29">
        <f t="shared" si="18"/>
        <v>2512.4</v>
      </c>
      <c r="K326" s="36">
        <v>2400000</v>
      </c>
      <c r="L326" s="4">
        <f t="shared" si="20"/>
        <v>2400</v>
      </c>
      <c r="M326" s="66">
        <v>2325245</v>
      </c>
      <c r="N326" s="3">
        <f t="shared" si="19"/>
        <v>2325.2</v>
      </c>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c r="CR326" s="33"/>
      <c r="CS326" s="33"/>
      <c r="CT326" s="33"/>
      <c r="CU326" s="33"/>
      <c r="CV326" s="33"/>
      <c r="CW326" s="33"/>
      <c r="CX326" s="33"/>
      <c r="CY326" s="33"/>
      <c r="CZ326" s="33"/>
      <c r="DA326" s="33"/>
      <c r="DB326" s="33"/>
      <c r="DC326" s="33"/>
      <c r="DD326" s="33"/>
      <c r="DE326" s="33"/>
      <c r="DF326" s="33"/>
      <c r="DG326" s="33"/>
      <c r="DH326" s="33"/>
      <c r="DI326" s="33"/>
      <c r="DJ326" s="33"/>
      <c r="DK326" s="33"/>
      <c r="DL326" s="33"/>
      <c r="DM326" s="33"/>
      <c r="DN326" s="33"/>
      <c r="DO326" s="33"/>
      <c r="DP326" s="33"/>
      <c r="DQ326" s="33"/>
      <c r="DR326" s="33"/>
      <c r="DS326" s="33"/>
      <c r="DT326" s="33"/>
      <c r="DU326" s="33"/>
      <c r="DV326" s="33"/>
      <c r="DW326" s="33"/>
      <c r="DX326" s="33"/>
      <c r="DY326" s="33"/>
      <c r="DZ326" s="33"/>
      <c r="EA326" s="33"/>
      <c r="EB326" s="33"/>
      <c r="EC326" s="33"/>
      <c r="ED326" s="33"/>
      <c r="EE326" s="33"/>
      <c r="EF326" s="33"/>
      <c r="EG326" s="33"/>
      <c r="EH326" s="33"/>
      <c r="EI326" s="33"/>
      <c r="EJ326" s="33"/>
      <c r="EK326" s="33"/>
      <c r="EL326" s="33"/>
      <c r="EM326" s="33"/>
      <c r="EN326" s="33"/>
      <c r="EO326" s="33"/>
    </row>
    <row r="327" spans="1:145" s="34" customFormat="1" ht="39.75" customHeight="1">
      <c r="A327" s="27"/>
      <c r="B327" s="27"/>
      <c r="C327" s="27"/>
      <c r="D327" s="35" t="s">
        <v>196</v>
      </c>
      <c r="E327" s="35" t="s">
        <v>196</v>
      </c>
      <c r="F327" s="69">
        <v>4782900</v>
      </c>
      <c r="G327" s="29">
        <f t="shared" si="17"/>
        <v>4782.9</v>
      </c>
      <c r="H327" s="70">
        <v>45.4</v>
      </c>
      <c r="I327" s="69">
        <v>2171239</v>
      </c>
      <c r="J327" s="29">
        <f t="shared" si="18"/>
        <v>2171.2</v>
      </c>
      <c r="K327" s="36">
        <v>2000000</v>
      </c>
      <c r="L327" s="4">
        <f t="shared" si="20"/>
        <v>2000</v>
      </c>
      <c r="M327" s="66">
        <v>1850815</v>
      </c>
      <c r="N327" s="3">
        <f t="shared" si="19"/>
        <v>1850.8</v>
      </c>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BO327" s="33"/>
      <c r="BP327" s="33"/>
      <c r="BQ327" s="33"/>
      <c r="BR327" s="33"/>
      <c r="BS327" s="33"/>
      <c r="BT327" s="33"/>
      <c r="BU327" s="33"/>
      <c r="BV327" s="33"/>
      <c r="BW327" s="33"/>
      <c r="BX327" s="33"/>
      <c r="BY327" s="33"/>
      <c r="BZ327" s="33"/>
      <c r="CA327" s="33"/>
      <c r="CB327" s="33"/>
      <c r="CC327" s="33"/>
      <c r="CD327" s="33"/>
      <c r="CE327" s="33"/>
      <c r="CF327" s="33"/>
      <c r="CG327" s="33"/>
      <c r="CH327" s="33"/>
      <c r="CI327" s="33"/>
      <c r="CJ327" s="33"/>
      <c r="CK327" s="33"/>
      <c r="CL327" s="33"/>
      <c r="CM327" s="33"/>
      <c r="CN327" s="33"/>
      <c r="CO327" s="33"/>
      <c r="CP327" s="33"/>
      <c r="CQ327" s="33"/>
      <c r="CR327" s="33"/>
      <c r="CS327" s="33"/>
      <c r="CT327" s="33"/>
      <c r="CU327" s="33"/>
      <c r="CV327" s="33"/>
      <c r="CW327" s="33"/>
      <c r="CX327" s="33"/>
      <c r="CY327" s="33"/>
      <c r="CZ327" s="33"/>
      <c r="DA327" s="33"/>
      <c r="DB327" s="33"/>
      <c r="DC327" s="33"/>
      <c r="DD327" s="33"/>
      <c r="DE327" s="33"/>
      <c r="DF327" s="33"/>
      <c r="DG327" s="33"/>
      <c r="DH327" s="33"/>
      <c r="DI327" s="33"/>
      <c r="DJ327" s="33"/>
      <c r="DK327" s="33"/>
      <c r="DL327" s="33"/>
      <c r="DM327" s="33"/>
      <c r="DN327" s="33"/>
      <c r="DO327" s="33"/>
      <c r="DP327" s="33"/>
      <c r="DQ327" s="33"/>
      <c r="DR327" s="33"/>
      <c r="DS327" s="33"/>
      <c r="DT327" s="33"/>
      <c r="DU327" s="33"/>
      <c r="DV327" s="33"/>
      <c r="DW327" s="33"/>
      <c r="DX327" s="33"/>
      <c r="DY327" s="33"/>
      <c r="DZ327" s="33"/>
      <c r="EA327" s="33"/>
      <c r="EB327" s="33"/>
      <c r="EC327" s="33"/>
      <c r="ED327" s="33"/>
      <c r="EE327" s="33"/>
      <c r="EF327" s="33"/>
      <c r="EG327" s="33"/>
      <c r="EH327" s="33"/>
      <c r="EI327" s="33"/>
      <c r="EJ327" s="33"/>
      <c r="EK327" s="33"/>
      <c r="EL327" s="33"/>
      <c r="EM327" s="33"/>
      <c r="EN327" s="33"/>
      <c r="EO327" s="33"/>
    </row>
    <row r="328" spans="1:145" s="34" customFormat="1" ht="26.25" customHeight="1">
      <c r="A328" s="27"/>
      <c r="B328" s="27"/>
      <c r="C328" s="27"/>
      <c r="D328" s="35" t="s">
        <v>197</v>
      </c>
      <c r="E328" s="35" t="s">
        <v>197</v>
      </c>
      <c r="F328" s="69"/>
      <c r="G328" s="29">
        <f t="shared" si="17"/>
        <v>0</v>
      </c>
      <c r="H328" s="70"/>
      <c r="I328" s="69"/>
      <c r="J328" s="29">
        <f t="shared" si="18"/>
        <v>0</v>
      </c>
      <c r="K328" s="36">
        <v>595000</v>
      </c>
      <c r="L328" s="4">
        <f t="shared" si="20"/>
        <v>595</v>
      </c>
      <c r="M328" s="66">
        <v>365331</v>
      </c>
      <c r="N328" s="3">
        <f t="shared" si="19"/>
        <v>365.3</v>
      </c>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33"/>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c r="CP328" s="33"/>
      <c r="CQ328" s="33"/>
      <c r="CR328" s="33"/>
      <c r="CS328" s="33"/>
      <c r="CT328" s="33"/>
      <c r="CU328" s="33"/>
      <c r="CV328" s="33"/>
      <c r="CW328" s="33"/>
      <c r="CX328" s="33"/>
      <c r="CY328" s="33"/>
      <c r="CZ328" s="33"/>
      <c r="DA328" s="33"/>
      <c r="DB328" s="33"/>
      <c r="DC328" s="33"/>
      <c r="DD328" s="33"/>
      <c r="DE328" s="33"/>
      <c r="DF328" s="33"/>
      <c r="DG328" s="33"/>
      <c r="DH328" s="33"/>
      <c r="DI328" s="33"/>
      <c r="DJ328" s="33"/>
      <c r="DK328" s="33"/>
      <c r="DL328" s="33"/>
      <c r="DM328" s="33"/>
      <c r="DN328" s="33"/>
      <c r="DO328" s="33"/>
      <c r="DP328" s="33"/>
      <c r="DQ328" s="33"/>
      <c r="DR328" s="33"/>
      <c r="DS328" s="33"/>
      <c r="DT328" s="33"/>
      <c r="DU328" s="33"/>
      <c r="DV328" s="33"/>
      <c r="DW328" s="33"/>
      <c r="DX328" s="33"/>
      <c r="DY328" s="33"/>
      <c r="DZ328" s="33"/>
      <c r="EA328" s="33"/>
      <c r="EB328" s="33"/>
      <c r="EC328" s="33"/>
      <c r="ED328" s="33"/>
      <c r="EE328" s="33"/>
      <c r="EF328" s="33"/>
      <c r="EG328" s="33"/>
      <c r="EH328" s="33"/>
      <c r="EI328" s="33"/>
      <c r="EJ328" s="33"/>
      <c r="EK328" s="33"/>
      <c r="EL328" s="33"/>
      <c r="EM328" s="33"/>
      <c r="EN328" s="33"/>
      <c r="EO328" s="33"/>
    </row>
    <row r="329" spans="1:145" s="34" customFormat="1" ht="39.75" customHeight="1">
      <c r="A329" s="27"/>
      <c r="B329" s="27"/>
      <c r="C329" s="27"/>
      <c r="D329" s="35" t="s">
        <v>198</v>
      </c>
      <c r="E329" s="35" t="s">
        <v>198</v>
      </c>
      <c r="F329" s="69">
        <v>54104796</v>
      </c>
      <c r="G329" s="29">
        <f t="shared" si="17"/>
        <v>54104.8</v>
      </c>
      <c r="H329" s="70">
        <v>28.9</v>
      </c>
      <c r="I329" s="69">
        <v>15616691</v>
      </c>
      <c r="J329" s="29">
        <f t="shared" si="18"/>
        <v>15616.7</v>
      </c>
      <c r="K329" s="36">
        <v>9900000</v>
      </c>
      <c r="L329" s="4">
        <f t="shared" si="20"/>
        <v>9900</v>
      </c>
      <c r="M329" s="66">
        <v>8626250</v>
      </c>
      <c r="N329" s="3">
        <f t="shared" si="19"/>
        <v>8626.3</v>
      </c>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c r="BQ329" s="33"/>
      <c r="BR329" s="33"/>
      <c r="BS329" s="33"/>
      <c r="BT329" s="33"/>
      <c r="BU329" s="33"/>
      <c r="BV329" s="33"/>
      <c r="BW329" s="33"/>
      <c r="BX329" s="33"/>
      <c r="BY329" s="33"/>
      <c r="BZ329" s="33"/>
      <c r="CA329" s="33"/>
      <c r="CB329" s="33"/>
      <c r="CC329" s="33"/>
      <c r="CD329" s="33"/>
      <c r="CE329" s="33"/>
      <c r="CF329" s="33"/>
      <c r="CG329" s="33"/>
      <c r="CH329" s="33"/>
      <c r="CI329" s="33"/>
      <c r="CJ329" s="33"/>
      <c r="CK329" s="33"/>
      <c r="CL329" s="33"/>
      <c r="CM329" s="33"/>
      <c r="CN329" s="33"/>
      <c r="CO329" s="33"/>
      <c r="CP329" s="33"/>
      <c r="CQ329" s="33"/>
      <c r="CR329" s="33"/>
      <c r="CS329" s="33"/>
      <c r="CT329" s="33"/>
      <c r="CU329" s="33"/>
      <c r="CV329" s="33"/>
      <c r="CW329" s="33"/>
      <c r="CX329" s="33"/>
      <c r="CY329" s="33"/>
      <c r="CZ329" s="33"/>
      <c r="DA329" s="33"/>
      <c r="DB329" s="33"/>
      <c r="DC329" s="33"/>
      <c r="DD329" s="33"/>
      <c r="DE329" s="33"/>
      <c r="DF329" s="33"/>
      <c r="DG329" s="33"/>
      <c r="DH329" s="33"/>
      <c r="DI329" s="33"/>
      <c r="DJ329" s="33"/>
      <c r="DK329" s="33"/>
      <c r="DL329" s="33"/>
      <c r="DM329" s="33"/>
      <c r="DN329" s="33"/>
      <c r="DO329" s="33"/>
      <c r="DP329" s="33"/>
      <c r="DQ329" s="33"/>
      <c r="DR329" s="33"/>
      <c r="DS329" s="33"/>
      <c r="DT329" s="33"/>
      <c r="DU329" s="33"/>
      <c r="DV329" s="33"/>
      <c r="DW329" s="33"/>
      <c r="DX329" s="33"/>
      <c r="DY329" s="33"/>
      <c r="DZ329" s="33"/>
      <c r="EA329" s="33"/>
      <c r="EB329" s="33"/>
      <c r="EC329" s="33"/>
      <c r="ED329" s="33"/>
      <c r="EE329" s="33"/>
      <c r="EF329" s="33"/>
      <c r="EG329" s="33"/>
      <c r="EH329" s="33"/>
      <c r="EI329" s="33"/>
      <c r="EJ329" s="33"/>
      <c r="EK329" s="33"/>
      <c r="EL329" s="33"/>
      <c r="EM329" s="33"/>
      <c r="EN329" s="33"/>
      <c r="EO329" s="33"/>
    </row>
    <row r="330" spans="1:145" s="34" customFormat="1" ht="38.25" customHeight="1">
      <c r="A330" s="27"/>
      <c r="B330" s="27"/>
      <c r="C330" s="27"/>
      <c r="D330" s="35" t="s">
        <v>199</v>
      </c>
      <c r="E330" s="35" t="s">
        <v>199</v>
      </c>
      <c r="F330" s="69"/>
      <c r="G330" s="29">
        <f t="shared" si="17"/>
        <v>0</v>
      </c>
      <c r="H330" s="70"/>
      <c r="I330" s="69"/>
      <c r="J330" s="29">
        <f t="shared" si="18"/>
        <v>0</v>
      </c>
      <c r="K330" s="36">
        <v>300000</v>
      </c>
      <c r="L330" s="4">
        <f t="shared" si="20"/>
        <v>300</v>
      </c>
      <c r="M330" s="66">
        <v>263436</v>
      </c>
      <c r="N330" s="3">
        <f t="shared" si="19"/>
        <v>263.4</v>
      </c>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c r="BQ330" s="33"/>
      <c r="BR330" s="33"/>
      <c r="BS330" s="33"/>
      <c r="BT330" s="33"/>
      <c r="BU330" s="33"/>
      <c r="BV330" s="33"/>
      <c r="BW330" s="33"/>
      <c r="BX330" s="33"/>
      <c r="BY330" s="33"/>
      <c r="BZ330" s="33"/>
      <c r="CA330" s="33"/>
      <c r="CB330" s="33"/>
      <c r="CC330" s="33"/>
      <c r="CD330" s="33"/>
      <c r="CE330" s="33"/>
      <c r="CF330" s="33"/>
      <c r="CG330" s="33"/>
      <c r="CH330" s="33"/>
      <c r="CI330" s="33"/>
      <c r="CJ330" s="33"/>
      <c r="CK330" s="33"/>
      <c r="CL330" s="33"/>
      <c r="CM330" s="33"/>
      <c r="CN330" s="33"/>
      <c r="CO330" s="33"/>
      <c r="CP330" s="33"/>
      <c r="CQ330" s="33"/>
      <c r="CR330" s="33"/>
      <c r="CS330" s="33"/>
      <c r="CT330" s="33"/>
      <c r="CU330" s="33"/>
      <c r="CV330" s="33"/>
      <c r="CW330" s="33"/>
      <c r="CX330" s="33"/>
      <c r="CY330" s="33"/>
      <c r="CZ330" s="33"/>
      <c r="DA330" s="33"/>
      <c r="DB330" s="33"/>
      <c r="DC330" s="33"/>
      <c r="DD330" s="33"/>
      <c r="DE330" s="33"/>
      <c r="DF330" s="33"/>
      <c r="DG330" s="33"/>
      <c r="DH330" s="33"/>
      <c r="DI330" s="33"/>
      <c r="DJ330" s="33"/>
      <c r="DK330" s="33"/>
      <c r="DL330" s="33"/>
      <c r="DM330" s="33"/>
      <c r="DN330" s="33"/>
      <c r="DO330" s="33"/>
      <c r="DP330" s="33"/>
      <c r="DQ330" s="33"/>
      <c r="DR330" s="33"/>
      <c r="DS330" s="33"/>
      <c r="DT330" s="33"/>
      <c r="DU330" s="33"/>
      <c r="DV330" s="33"/>
      <c r="DW330" s="33"/>
      <c r="DX330" s="33"/>
      <c r="DY330" s="33"/>
      <c r="DZ330" s="33"/>
      <c r="EA330" s="33"/>
      <c r="EB330" s="33"/>
      <c r="EC330" s="33"/>
      <c r="ED330" s="33"/>
      <c r="EE330" s="33"/>
      <c r="EF330" s="33"/>
      <c r="EG330" s="33"/>
      <c r="EH330" s="33"/>
      <c r="EI330" s="33"/>
      <c r="EJ330" s="33"/>
      <c r="EK330" s="33"/>
      <c r="EL330" s="33"/>
      <c r="EM330" s="33"/>
      <c r="EN330" s="33"/>
      <c r="EO330" s="33"/>
    </row>
    <row r="331" spans="1:145" s="34" customFormat="1" ht="36.75" customHeight="1">
      <c r="A331" s="27"/>
      <c r="B331" s="27"/>
      <c r="C331" s="27"/>
      <c r="D331" s="35" t="s">
        <v>270</v>
      </c>
      <c r="E331" s="35" t="s">
        <v>270</v>
      </c>
      <c r="F331" s="69"/>
      <c r="G331" s="29">
        <f t="shared" si="17"/>
        <v>0</v>
      </c>
      <c r="H331" s="70"/>
      <c r="I331" s="69"/>
      <c r="J331" s="29">
        <f t="shared" si="18"/>
        <v>0</v>
      </c>
      <c r="K331" s="36">
        <v>10000</v>
      </c>
      <c r="L331" s="4">
        <f t="shared" si="20"/>
        <v>10</v>
      </c>
      <c r="M331" s="66">
        <v>7856</v>
      </c>
      <c r="N331" s="3">
        <f t="shared" si="19"/>
        <v>7.9</v>
      </c>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BO331" s="33"/>
      <c r="BP331" s="33"/>
      <c r="BQ331" s="33"/>
      <c r="BR331" s="33"/>
      <c r="BS331" s="33"/>
      <c r="BT331" s="33"/>
      <c r="BU331" s="33"/>
      <c r="BV331" s="33"/>
      <c r="BW331" s="33"/>
      <c r="BX331" s="33"/>
      <c r="BY331" s="33"/>
      <c r="BZ331" s="33"/>
      <c r="CA331" s="33"/>
      <c r="CB331" s="33"/>
      <c r="CC331" s="33"/>
      <c r="CD331" s="33"/>
      <c r="CE331" s="33"/>
      <c r="CF331" s="33"/>
      <c r="CG331" s="33"/>
      <c r="CH331" s="33"/>
      <c r="CI331" s="33"/>
      <c r="CJ331" s="33"/>
      <c r="CK331" s="33"/>
      <c r="CL331" s="33"/>
      <c r="CM331" s="33"/>
      <c r="CN331" s="33"/>
      <c r="CO331" s="33"/>
      <c r="CP331" s="33"/>
      <c r="CQ331" s="33"/>
      <c r="CR331" s="33"/>
      <c r="CS331" s="33"/>
      <c r="CT331" s="33"/>
      <c r="CU331" s="33"/>
      <c r="CV331" s="33"/>
      <c r="CW331" s="33"/>
      <c r="CX331" s="33"/>
      <c r="CY331" s="33"/>
      <c r="CZ331" s="33"/>
      <c r="DA331" s="33"/>
      <c r="DB331" s="33"/>
      <c r="DC331" s="33"/>
      <c r="DD331" s="33"/>
      <c r="DE331" s="33"/>
      <c r="DF331" s="33"/>
      <c r="DG331" s="33"/>
      <c r="DH331" s="33"/>
      <c r="DI331" s="33"/>
      <c r="DJ331" s="33"/>
      <c r="DK331" s="33"/>
      <c r="DL331" s="33"/>
      <c r="DM331" s="33"/>
      <c r="DN331" s="33"/>
      <c r="DO331" s="33"/>
      <c r="DP331" s="33"/>
      <c r="DQ331" s="33"/>
      <c r="DR331" s="33"/>
      <c r="DS331" s="33"/>
      <c r="DT331" s="33"/>
      <c r="DU331" s="33"/>
      <c r="DV331" s="33"/>
      <c r="DW331" s="33"/>
      <c r="DX331" s="33"/>
      <c r="DY331" s="33"/>
      <c r="DZ331" s="33"/>
      <c r="EA331" s="33"/>
      <c r="EB331" s="33"/>
      <c r="EC331" s="33"/>
      <c r="ED331" s="33"/>
      <c r="EE331" s="33"/>
      <c r="EF331" s="33"/>
      <c r="EG331" s="33"/>
      <c r="EH331" s="33"/>
      <c r="EI331" s="33"/>
      <c r="EJ331" s="33"/>
      <c r="EK331" s="33"/>
      <c r="EL331" s="33"/>
      <c r="EM331" s="33"/>
      <c r="EN331" s="33"/>
      <c r="EO331" s="33"/>
    </row>
    <row r="332" spans="1:145" s="34" customFormat="1" ht="26.25" customHeight="1">
      <c r="A332" s="27"/>
      <c r="B332" s="27"/>
      <c r="C332" s="27"/>
      <c r="D332" s="35" t="s">
        <v>200</v>
      </c>
      <c r="E332" s="35" t="s">
        <v>200</v>
      </c>
      <c r="F332" s="69">
        <v>4291979</v>
      </c>
      <c r="G332" s="29">
        <f t="shared" si="17"/>
        <v>4292</v>
      </c>
      <c r="H332" s="70">
        <v>75.6</v>
      </c>
      <c r="I332" s="69">
        <v>3243169</v>
      </c>
      <c r="J332" s="29">
        <f t="shared" si="18"/>
        <v>3243.2</v>
      </c>
      <c r="K332" s="36">
        <v>1527000</v>
      </c>
      <c r="L332" s="4">
        <f t="shared" si="20"/>
        <v>1527</v>
      </c>
      <c r="M332" s="66">
        <v>1518701</v>
      </c>
      <c r="N332" s="3">
        <f t="shared" si="19"/>
        <v>1518.7</v>
      </c>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c r="BN332" s="33"/>
      <c r="BO332" s="33"/>
      <c r="BP332" s="33"/>
      <c r="BQ332" s="33"/>
      <c r="BR332" s="33"/>
      <c r="BS332" s="33"/>
      <c r="BT332" s="33"/>
      <c r="BU332" s="33"/>
      <c r="BV332" s="33"/>
      <c r="BW332" s="33"/>
      <c r="BX332" s="33"/>
      <c r="BY332" s="33"/>
      <c r="BZ332" s="33"/>
      <c r="CA332" s="33"/>
      <c r="CB332" s="33"/>
      <c r="CC332" s="33"/>
      <c r="CD332" s="33"/>
      <c r="CE332" s="33"/>
      <c r="CF332" s="33"/>
      <c r="CG332" s="33"/>
      <c r="CH332" s="33"/>
      <c r="CI332" s="33"/>
      <c r="CJ332" s="33"/>
      <c r="CK332" s="33"/>
      <c r="CL332" s="33"/>
      <c r="CM332" s="33"/>
      <c r="CN332" s="33"/>
      <c r="CO332" s="33"/>
      <c r="CP332" s="33"/>
      <c r="CQ332" s="33"/>
      <c r="CR332" s="33"/>
      <c r="CS332" s="33"/>
      <c r="CT332" s="33"/>
      <c r="CU332" s="33"/>
      <c r="CV332" s="33"/>
      <c r="CW332" s="33"/>
      <c r="CX332" s="33"/>
      <c r="CY332" s="33"/>
      <c r="CZ332" s="33"/>
      <c r="DA332" s="33"/>
      <c r="DB332" s="33"/>
      <c r="DC332" s="33"/>
      <c r="DD332" s="33"/>
      <c r="DE332" s="33"/>
      <c r="DF332" s="33"/>
      <c r="DG332" s="33"/>
      <c r="DH332" s="33"/>
      <c r="DI332" s="33"/>
      <c r="DJ332" s="33"/>
      <c r="DK332" s="33"/>
      <c r="DL332" s="33"/>
      <c r="DM332" s="33"/>
      <c r="DN332" s="33"/>
      <c r="DO332" s="33"/>
      <c r="DP332" s="33"/>
      <c r="DQ332" s="33"/>
      <c r="DR332" s="33"/>
      <c r="DS332" s="33"/>
      <c r="DT332" s="33"/>
      <c r="DU332" s="33"/>
      <c r="DV332" s="33"/>
      <c r="DW332" s="33"/>
      <c r="DX332" s="33"/>
      <c r="DY332" s="33"/>
      <c r="DZ332" s="33"/>
      <c r="EA332" s="33"/>
      <c r="EB332" s="33"/>
      <c r="EC332" s="33"/>
      <c r="ED332" s="33"/>
      <c r="EE332" s="33"/>
      <c r="EF332" s="33"/>
      <c r="EG332" s="33"/>
      <c r="EH332" s="33"/>
      <c r="EI332" s="33"/>
      <c r="EJ332" s="33"/>
      <c r="EK332" s="33"/>
      <c r="EL332" s="33"/>
      <c r="EM332" s="33"/>
      <c r="EN332" s="33"/>
      <c r="EO332" s="33"/>
    </row>
    <row r="333" spans="1:145" s="34" customFormat="1" ht="25.5" customHeight="1">
      <c r="A333" s="27"/>
      <c r="B333" s="27"/>
      <c r="C333" s="27"/>
      <c r="D333" s="80" t="s">
        <v>203</v>
      </c>
      <c r="E333" s="80" t="s">
        <v>203</v>
      </c>
      <c r="F333" s="69">
        <v>16481572</v>
      </c>
      <c r="G333" s="29">
        <f t="shared" si="17"/>
        <v>16481.6</v>
      </c>
      <c r="H333" s="70">
        <v>95.8</v>
      </c>
      <c r="I333" s="69">
        <v>15789129</v>
      </c>
      <c r="J333" s="29">
        <f t="shared" si="18"/>
        <v>15789.1</v>
      </c>
      <c r="K333" s="36">
        <v>2400000</v>
      </c>
      <c r="L333" s="4">
        <f t="shared" si="20"/>
        <v>2400</v>
      </c>
      <c r="M333" s="66">
        <v>2394230</v>
      </c>
      <c r="N333" s="3">
        <f t="shared" si="19"/>
        <v>2394.2</v>
      </c>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c r="BQ333" s="33"/>
      <c r="BR333" s="33"/>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c r="CP333" s="33"/>
      <c r="CQ333" s="33"/>
      <c r="CR333" s="33"/>
      <c r="CS333" s="33"/>
      <c r="CT333" s="33"/>
      <c r="CU333" s="33"/>
      <c r="CV333" s="33"/>
      <c r="CW333" s="33"/>
      <c r="CX333" s="33"/>
      <c r="CY333" s="33"/>
      <c r="CZ333" s="33"/>
      <c r="DA333" s="33"/>
      <c r="DB333" s="33"/>
      <c r="DC333" s="33"/>
      <c r="DD333" s="33"/>
      <c r="DE333" s="33"/>
      <c r="DF333" s="33"/>
      <c r="DG333" s="33"/>
      <c r="DH333" s="33"/>
      <c r="DI333" s="33"/>
      <c r="DJ333" s="33"/>
      <c r="DK333" s="33"/>
      <c r="DL333" s="33"/>
      <c r="DM333" s="33"/>
      <c r="DN333" s="33"/>
      <c r="DO333" s="33"/>
      <c r="DP333" s="33"/>
      <c r="DQ333" s="33"/>
      <c r="DR333" s="33"/>
      <c r="DS333" s="33"/>
      <c r="DT333" s="33"/>
      <c r="DU333" s="33"/>
      <c r="DV333" s="33"/>
      <c r="DW333" s="33"/>
      <c r="DX333" s="33"/>
      <c r="DY333" s="33"/>
      <c r="DZ333" s="33"/>
      <c r="EA333" s="33"/>
      <c r="EB333" s="33"/>
      <c r="EC333" s="33"/>
      <c r="ED333" s="33"/>
      <c r="EE333" s="33"/>
      <c r="EF333" s="33"/>
      <c r="EG333" s="33"/>
      <c r="EH333" s="33"/>
      <c r="EI333" s="33"/>
      <c r="EJ333" s="33"/>
      <c r="EK333" s="33"/>
      <c r="EL333" s="33"/>
      <c r="EM333" s="33"/>
      <c r="EN333" s="33"/>
      <c r="EO333" s="33"/>
    </row>
    <row r="334" spans="1:145" s="34" customFormat="1" ht="24" customHeight="1">
      <c r="A334" s="27"/>
      <c r="B334" s="27"/>
      <c r="C334" s="27"/>
      <c r="D334" s="35" t="s">
        <v>271</v>
      </c>
      <c r="E334" s="35" t="s">
        <v>271</v>
      </c>
      <c r="F334" s="69"/>
      <c r="G334" s="29">
        <f t="shared" si="17"/>
        <v>0</v>
      </c>
      <c r="H334" s="70"/>
      <c r="I334" s="69"/>
      <c r="J334" s="29">
        <f t="shared" si="18"/>
        <v>0</v>
      </c>
      <c r="K334" s="36">
        <v>84000</v>
      </c>
      <c r="L334" s="4">
        <f t="shared" si="20"/>
        <v>84</v>
      </c>
      <c r="M334" s="66">
        <v>75132</v>
      </c>
      <c r="N334" s="3">
        <f t="shared" si="19"/>
        <v>75.1</v>
      </c>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3"/>
      <c r="BN334" s="33"/>
      <c r="BO334" s="33"/>
      <c r="BP334" s="33"/>
      <c r="BQ334" s="33"/>
      <c r="BR334" s="33"/>
      <c r="BS334" s="33"/>
      <c r="BT334" s="33"/>
      <c r="BU334" s="33"/>
      <c r="BV334" s="33"/>
      <c r="BW334" s="33"/>
      <c r="BX334" s="33"/>
      <c r="BY334" s="33"/>
      <c r="BZ334" s="33"/>
      <c r="CA334" s="33"/>
      <c r="CB334" s="33"/>
      <c r="CC334" s="33"/>
      <c r="CD334" s="33"/>
      <c r="CE334" s="33"/>
      <c r="CF334" s="33"/>
      <c r="CG334" s="33"/>
      <c r="CH334" s="33"/>
      <c r="CI334" s="33"/>
      <c r="CJ334" s="33"/>
      <c r="CK334" s="33"/>
      <c r="CL334" s="33"/>
      <c r="CM334" s="33"/>
      <c r="CN334" s="33"/>
      <c r="CO334" s="33"/>
      <c r="CP334" s="33"/>
      <c r="CQ334" s="33"/>
      <c r="CR334" s="33"/>
      <c r="CS334" s="33"/>
      <c r="CT334" s="33"/>
      <c r="CU334" s="33"/>
      <c r="CV334" s="33"/>
      <c r="CW334" s="33"/>
      <c r="CX334" s="33"/>
      <c r="CY334" s="33"/>
      <c r="CZ334" s="33"/>
      <c r="DA334" s="33"/>
      <c r="DB334" s="33"/>
      <c r="DC334" s="33"/>
      <c r="DD334" s="33"/>
      <c r="DE334" s="33"/>
      <c r="DF334" s="33"/>
      <c r="DG334" s="33"/>
      <c r="DH334" s="33"/>
      <c r="DI334" s="33"/>
      <c r="DJ334" s="33"/>
      <c r="DK334" s="33"/>
      <c r="DL334" s="33"/>
      <c r="DM334" s="33"/>
      <c r="DN334" s="33"/>
      <c r="DO334" s="33"/>
      <c r="DP334" s="33"/>
      <c r="DQ334" s="33"/>
      <c r="DR334" s="33"/>
      <c r="DS334" s="33"/>
      <c r="DT334" s="33"/>
      <c r="DU334" s="33"/>
      <c r="DV334" s="33"/>
      <c r="DW334" s="33"/>
      <c r="DX334" s="33"/>
      <c r="DY334" s="33"/>
      <c r="DZ334" s="33"/>
      <c r="EA334" s="33"/>
      <c r="EB334" s="33"/>
      <c r="EC334" s="33"/>
      <c r="ED334" s="33"/>
      <c r="EE334" s="33"/>
      <c r="EF334" s="33"/>
      <c r="EG334" s="33"/>
      <c r="EH334" s="33"/>
      <c r="EI334" s="33"/>
      <c r="EJ334" s="33"/>
      <c r="EK334" s="33"/>
      <c r="EL334" s="33"/>
      <c r="EM334" s="33"/>
      <c r="EN334" s="33"/>
      <c r="EO334" s="33"/>
    </row>
    <row r="335" spans="1:145" s="34" customFormat="1" ht="23.25" customHeight="1">
      <c r="A335" s="27"/>
      <c r="B335" s="27"/>
      <c r="C335" s="27"/>
      <c r="D335" s="35" t="s">
        <v>272</v>
      </c>
      <c r="E335" s="35" t="s">
        <v>272</v>
      </c>
      <c r="F335" s="69"/>
      <c r="G335" s="29">
        <f t="shared" si="17"/>
        <v>0</v>
      </c>
      <c r="H335" s="70"/>
      <c r="I335" s="69"/>
      <c r="J335" s="29">
        <f t="shared" si="18"/>
        <v>0</v>
      </c>
      <c r="K335" s="36">
        <v>126000</v>
      </c>
      <c r="L335" s="4">
        <f t="shared" si="20"/>
        <v>126</v>
      </c>
      <c r="M335" s="66">
        <v>124982</v>
      </c>
      <c r="N335" s="3">
        <f t="shared" si="19"/>
        <v>125</v>
      </c>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c r="BN335" s="33"/>
      <c r="BO335" s="33"/>
      <c r="BP335" s="33"/>
      <c r="BQ335" s="33"/>
      <c r="BR335" s="33"/>
      <c r="BS335" s="33"/>
      <c r="BT335" s="33"/>
      <c r="BU335" s="33"/>
      <c r="BV335" s="33"/>
      <c r="BW335" s="33"/>
      <c r="BX335" s="33"/>
      <c r="BY335" s="33"/>
      <c r="BZ335" s="33"/>
      <c r="CA335" s="33"/>
      <c r="CB335" s="33"/>
      <c r="CC335" s="33"/>
      <c r="CD335" s="33"/>
      <c r="CE335" s="33"/>
      <c r="CF335" s="33"/>
      <c r="CG335" s="33"/>
      <c r="CH335" s="33"/>
      <c r="CI335" s="33"/>
      <c r="CJ335" s="33"/>
      <c r="CK335" s="33"/>
      <c r="CL335" s="33"/>
      <c r="CM335" s="33"/>
      <c r="CN335" s="33"/>
      <c r="CO335" s="33"/>
      <c r="CP335" s="33"/>
      <c r="CQ335" s="33"/>
      <c r="CR335" s="33"/>
      <c r="CS335" s="33"/>
      <c r="CT335" s="33"/>
      <c r="CU335" s="33"/>
      <c r="CV335" s="33"/>
      <c r="CW335" s="33"/>
      <c r="CX335" s="33"/>
      <c r="CY335" s="33"/>
      <c r="CZ335" s="33"/>
      <c r="DA335" s="33"/>
      <c r="DB335" s="33"/>
      <c r="DC335" s="33"/>
      <c r="DD335" s="33"/>
      <c r="DE335" s="33"/>
      <c r="DF335" s="33"/>
      <c r="DG335" s="33"/>
      <c r="DH335" s="33"/>
      <c r="DI335" s="33"/>
      <c r="DJ335" s="33"/>
      <c r="DK335" s="33"/>
      <c r="DL335" s="33"/>
      <c r="DM335" s="33"/>
      <c r="DN335" s="33"/>
      <c r="DO335" s="33"/>
      <c r="DP335" s="33"/>
      <c r="DQ335" s="33"/>
      <c r="DR335" s="33"/>
      <c r="DS335" s="33"/>
      <c r="DT335" s="33"/>
      <c r="DU335" s="33"/>
      <c r="DV335" s="33"/>
      <c r="DW335" s="33"/>
      <c r="DX335" s="33"/>
      <c r="DY335" s="33"/>
      <c r="DZ335" s="33"/>
      <c r="EA335" s="33"/>
      <c r="EB335" s="33"/>
      <c r="EC335" s="33"/>
      <c r="ED335" s="33"/>
      <c r="EE335" s="33"/>
      <c r="EF335" s="33"/>
      <c r="EG335" s="33"/>
      <c r="EH335" s="33"/>
      <c r="EI335" s="33"/>
      <c r="EJ335" s="33"/>
      <c r="EK335" s="33"/>
      <c r="EL335" s="33"/>
      <c r="EM335" s="33"/>
      <c r="EN335" s="33"/>
      <c r="EO335" s="33"/>
    </row>
    <row r="336" spans="1:145" s="34" customFormat="1" ht="25.5" customHeight="1">
      <c r="A336" s="27"/>
      <c r="B336" s="27"/>
      <c r="C336" s="27"/>
      <c r="D336" s="35" t="s">
        <v>273</v>
      </c>
      <c r="E336" s="35" t="s">
        <v>273</v>
      </c>
      <c r="F336" s="69"/>
      <c r="G336" s="29">
        <f t="shared" si="17"/>
        <v>0</v>
      </c>
      <c r="H336" s="70"/>
      <c r="I336" s="69"/>
      <c r="J336" s="29">
        <f t="shared" si="18"/>
        <v>0</v>
      </c>
      <c r="K336" s="36">
        <v>280000</v>
      </c>
      <c r="L336" s="4">
        <f t="shared" si="20"/>
        <v>280</v>
      </c>
      <c r="M336" s="66">
        <v>277600</v>
      </c>
      <c r="N336" s="3">
        <f t="shared" si="19"/>
        <v>277.6</v>
      </c>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33"/>
      <c r="BQ336" s="33"/>
      <c r="BR336" s="33"/>
      <c r="BS336" s="33"/>
      <c r="BT336" s="33"/>
      <c r="BU336" s="33"/>
      <c r="BV336" s="33"/>
      <c r="BW336" s="33"/>
      <c r="BX336" s="33"/>
      <c r="BY336" s="33"/>
      <c r="BZ336" s="33"/>
      <c r="CA336" s="33"/>
      <c r="CB336" s="33"/>
      <c r="CC336" s="33"/>
      <c r="CD336" s="33"/>
      <c r="CE336" s="33"/>
      <c r="CF336" s="33"/>
      <c r="CG336" s="33"/>
      <c r="CH336" s="33"/>
      <c r="CI336" s="33"/>
      <c r="CJ336" s="33"/>
      <c r="CK336" s="33"/>
      <c r="CL336" s="33"/>
      <c r="CM336" s="33"/>
      <c r="CN336" s="33"/>
      <c r="CO336" s="33"/>
      <c r="CP336" s="33"/>
      <c r="CQ336" s="33"/>
      <c r="CR336" s="33"/>
      <c r="CS336" s="33"/>
      <c r="CT336" s="33"/>
      <c r="CU336" s="33"/>
      <c r="CV336" s="33"/>
      <c r="CW336" s="33"/>
      <c r="CX336" s="33"/>
      <c r="CY336" s="33"/>
      <c r="CZ336" s="33"/>
      <c r="DA336" s="33"/>
      <c r="DB336" s="33"/>
      <c r="DC336" s="33"/>
      <c r="DD336" s="33"/>
      <c r="DE336" s="33"/>
      <c r="DF336" s="33"/>
      <c r="DG336" s="33"/>
      <c r="DH336" s="33"/>
      <c r="DI336" s="33"/>
      <c r="DJ336" s="33"/>
      <c r="DK336" s="33"/>
      <c r="DL336" s="33"/>
      <c r="DM336" s="33"/>
      <c r="DN336" s="33"/>
      <c r="DO336" s="33"/>
      <c r="DP336" s="33"/>
      <c r="DQ336" s="33"/>
      <c r="DR336" s="33"/>
      <c r="DS336" s="33"/>
      <c r="DT336" s="33"/>
      <c r="DU336" s="33"/>
      <c r="DV336" s="33"/>
      <c r="DW336" s="33"/>
      <c r="DX336" s="33"/>
      <c r="DY336" s="33"/>
      <c r="DZ336" s="33"/>
      <c r="EA336" s="33"/>
      <c r="EB336" s="33"/>
      <c r="EC336" s="33"/>
      <c r="ED336" s="33"/>
      <c r="EE336" s="33"/>
      <c r="EF336" s="33"/>
      <c r="EG336" s="33"/>
      <c r="EH336" s="33"/>
      <c r="EI336" s="33"/>
      <c r="EJ336" s="33"/>
      <c r="EK336" s="33"/>
      <c r="EL336" s="33"/>
      <c r="EM336" s="33"/>
      <c r="EN336" s="33"/>
      <c r="EO336" s="33"/>
    </row>
    <row r="337" spans="1:145" s="34" customFormat="1" ht="39" customHeight="1">
      <c r="A337" s="27"/>
      <c r="B337" s="27"/>
      <c r="C337" s="27"/>
      <c r="D337" s="35" t="s">
        <v>421</v>
      </c>
      <c r="E337" s="35" t="s">
        <v>421</v>
      </c>
      <c r="F337" s="69"/>
      <c r="G337" s="29">
        <f aca="true" t="shared" si="21" ref="G337:G375">ROUND(F337/1000,1)</f>
        <v>0</v>
      </c>
      <c r="H337" s="70"/>
      <c r="I337" s="69"/>
      <c r="J337" s="29">
        <f aca="true" t="shared" si="22" ref="J337:J375">ROUND(I337/1000,1)</f>
        <v>0</v>
      </c>
      <c r="K337" s="36">
        <v>1185000</v>
      </c>
      <c r="L337" s="4">
        <f t="shared" si="20"/>
        <v>1185</v>
      </c>
      <c r="M337" s="66">
        <v>1161476</v>
      </c>
      <c r="N337" s="3">
        <f t="shared" si="19"/>
        <v>1161.5</v>
      </c>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33"/>
      <c r="BQ337" s="33"/>
      <c r="BR337" s="33"/>
      <c r="BS337" s="33"/>
      <c r="BT337" s="33"/>
      <c r="BU337" s="33"/>
      <c r="BV337" s="33"/>
      <c r="BW337" s="33"/>
      <c r="BX337" s="33"/>
      <c r="BY337" s="33"/>
      <c r="BZ337" s="33"/>
      <c r="CA337" s="33"/>
      <c r="CB337" s="33"/>
      <c r="CC337" s="33"/>
      <c r="CD337" s="33"/>
      <c r="CE337" s="33"/>
      <c r="CF337" s="33"/>
      <c r="CG337" s="33"/>
      <c r="CH337" s="33"/>
      <c r="CI337" s="33"/>
      <c r="CJ337" s="33"/>
      <c r="CK337" s="33"/>
      <c r="CL337" s="33"/>
      <c r="CM337" s="33"/>
      <c r="CN337" s="33"/>
      <c r="CO337" s="33"/>
      <c r="CP337" s="33"/>
      <c r="CQ337" s="33"/>
      <c r="CR337" s="33"/>
      <c r="CS337" s="33"/>
      <c r="CT337" s="33"/>
      <c r="CU337" s="33"/>
      <c r="CV337" s="33"/>
      <c r="CW337" s="33"/>
      <c r="CX337" s="33"/>
      <c r="CY337" s="33"/>
      <c r="CZ337" s="33"/>
      <c r="DA337" s="33"/>
      <c r="DB337" s="33"/>
      <c r="DC337" s="33"/>
      <c r="DD337" s="33"/>
      <c r="DE337" s="33"/>
      <c r="DF337" s="33"/>
      <c r="DG337" s="33"/>
      <c r="DH337" s="33"/>
      <c r="DI337" s="33"/>
      <c r="DJ337" s="33"/>
      <c r="DK337" s="33"/>
      <c r="DL337" s="33"/>
      <c r="DM337" s="33"/>
      <c r="DN337" s="33"/>
      <c r="DO337" s="33"/>
      <c r="DP337" s="33"/>
      <c r="DQ337" s="33"/>
      <c r="DR337" s="33"/>
      <c r="DS337" s="33"/>
      <c r="DT337" s="33"/>
      <c r="DU337" s="33"/>
      <c r="DV337" s="33"/>
      <c r="DW337" s="33"/>
      <c r="DX337" s="33"/>
      <c r="DY337" s="33"/>
      <c r="DZ337" s="33"/>
      <c r="EA337" s="33"/>
      <c r="EB337" s="33"/>
      <c r="EC337" s="33"/>
      <c r="ED337" s="33"/>
      <c r="EE337" s="33"/>
      <c r="EF337" s="33"/>
      <c r="EG337" s="33"/>
      <c r="EH337" s="33"/>
      <c r="EI337" s="33"/>
      <c r="EJ337" s="33"/>
      <c r="EK337" s="33"/>
      <c r="EL337" s="33"/>
      <c r="EM337" s="33"/>
      <c r="EN337" s="33"/>
      <c r="EO337" s="33"/>
    </row>
    <row r="338" spans="1:145" s="34" customFormat="1" ht="39.75" customHeight="1">
      <c r="A338" s="27"/>
      <c r="B338" s="27"/>
      <c r="C338" s="27"/>
      <c r="D338" s="35" t="s">
        <v>456</v>
      </c>
      <c r="E338" s="35" t="s">
        <v>282</v>
      </c>
      <c r="F338" s="69"/>
      <c r="G338" s="29">
        <f t="shared" si="21"/>
        <v>0</v>
      </c>
      <c r="H338" s="70"/>
      <c r="I338" s="69"/>
      <c r="J338" s="29">
        <f t="shared" si="22"/>
        <v>0</v>
      </c>
      <c r="K338" s="36">
        <v>50000</v>
      </c>
      <c r="L338" s="4">
        <f t="shared" si="20"/>
        <v>50</v>
      </c>
      <c r="M338" s="66">
        <v>40033</v>
      </c>
      <c r="N338" s="3">
        <f aca="true" t="shared" si="23" ref="N338:N369">ROUND(M338/1000,1)</f>
        <v>40</v>
      </c>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c r="BN338" s="33"/>
      <c r="BO338" s="33"/>
      <c r="BP338" s="33"/>
      <c r="BQ338" s="33"/>
      <c r="BR338" s="33"/>
      <c r="BS338" s="33"/>
      <c r="BT338" s="33"/>
      <c r="BU338" s="33"/>
      <c r="BV338" s="33"/>
      <c r="BW338" s="33"/>
      <c r="BX338" s="33"/>
      <c r="BY338" s="33"/>
      <c r="BZ338" s="33"/>
      <c r="CA338" s="33"/>
      <c r="CB338" s="33"/>
      <c r="CC338" s="33"/>
      <c r="CD338" s="33"/>
      <c r="CE338" s="33"/>
      <c r="CF338" s="33"/>
      <c r="CG338" s="33"/>
      <c r="CH338" s="33"/>
      <c r="CI338" s="33"/>
      <c r="CJ338" s="33"/>
      <c r="CK338" s="33"/>
      <c r="CL338" s="33"/>
      <c r="CM338" s="33"/>
      <c r="CN338" s="33"/>
      <c r="CO338" s="33"/>
      <c r="CP338" s="33"/>
      <c r="CQ338" s="33"/>
      <c r="CR338" s="33"/>
      <c r="CS338" s="33"/>
      <c r="CT338" s="33"/>
      <c r="CU338" s="33"/>
      <c r="CV338" s="33"/>
      <c r="CW338" s="33"/>
      <c r="CX338" s="33"/>
      <c r="CY338" s="33"/>
      <c r="CZ338" s="33"/>
      <c r="DA338" s="33"/>
      <c r="DB338" s="33"/>
      <c r="DC338" s="33"/>
      <c r="DD338" s="33"/>
      <c r="DE338" s="33"/>
      <c r="DF338" s="33"/>
      <c r="DG338" s="33"/>
      <c r="DH338" s="33"/>
      <c r="DI338" s="33"/>
      <c r="DJ338" s="33"/>
      <c r="DK338" s="33"/>
      <c r="DL338" s="33"/>
      <c r="DM338" s="33"/>
      <c r="DN338" s="33"/>
      <c r="DO338" s="33"/>
      <c r="DP338" s="33"/>
      <c r="DQ338" s="33"/>
      <c r="DR338" s="33"/>
      <c r="DS338" s="33"/>
      <c r="DT338" s="33"/>
      <c r="DU338" s="33"/>
      <c r="DV338" s="33"/>
      <c r="DW338" s="33"/>
      <c r="DX338" s="33"/>
      <c r="DY338" s="33"/>
      <c r="DZ338" s="33"/>
      <c r="EA338" s="33"/>
      <c r="EB338" s="33"/>
      <c r="EC338" s="33"/>
      <c r="ED338" s="33"/>
      <c r="EE338" s="33"/>
      <c r="EF338" s="33"/>
      <c r="EG338" s="33"/>
      <c r="EH338" s="33"/>
      <c r="EI338" s="33"/>
      <c r="EJ338" s="33"/>
      <c r="EK338" s="33"/>
      <c r="EL338" s="33"/>
      <c r="EM338" s="33"/>
      <c r="EN338" s="33"/>
      <c r="EO338" s="33"/>
    </row>
    <row r="339" spans="1:145" s="34" customFormat="1" ht="25.5" customHeight="1">
      <c r="A339" s="27"/>
      <c r="B339" s="27"/>
      <c r="C339" s="27"/>
      <c r="D339" s="35" t="s">
        <v>230</v>
      </c>
      <c r="E339" s="35" t="s">
        <v>230</v>
      </c>
      <c r="F339" s="69"/>
      <c r="G339" s="29">
        <f t="shared" si="21"/>
        <v>0</v>
      </c>
      <c r="H339" s="70"/>
      <c r="I339" s="69"/>
      <c r="J339" s="29">
        <f t="shared" si="22"/>
        <v>0</v>
      </c>
      <c r="K339" s="36">
        <v>100000</v>
      </c>
      <c r="L339" s="4">
        <f aca="true" t="shared" si="24" ref="L339:L369">ROUND(K339/1000,1)</f>
        <v>100</v>
      </c>
      <c r="M339" s="66">
        <v>92787</v>
      </c>
      <c r="N339" s="3">
        <f t="shared" si="23"/>
        <v>92.8</v>
      </c>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BO339" s="33"/>
      <c r="BP339" s="33"/>
      <c r="BQ339" s="33"/>
      <c r="BR339" s="33"/>
      <c r="BS339" s="33"/>
      <c r="BT339" s="33"/>
      <c r="BU339" s="33"/>
      <c r="BV339" s="33"/>
      <c r="BW339" s="33"/>
      <c r="BX339" s="33"/>
      <c r="BY339" s="33"/>
      <c r="BZ339" s="33"/>
      <c r="CA339" s="33"/>
      <c r="CB339" s="33"/>
      <c r="CC339" s="33"/>
      <c r="CD339" s="33"/>
      <c r="CE339" s="33"/>
      <c r="CF339" s="33"/>
      <c r="CG339" s="33"/>
      <c r="CH339" s="33"/>
      <c r="CI339" s="33"/>
      <c r="CJ339" s="33"/>
      <c r="CK339" s="33"/>
      <c r="CL339" s="33"/>
      <c r="CM339" s="33"/>
      <c r="CN339" s="33"/>
      <c r="CO339" s="33"/>
      <c r="CP339" s="33"/>
      <c r="CQ339" s="33"/>
      <c r="CR339" s="33"/>
      <c r="CS339" s="33"/>
      <c r="CT339" s="33"/>
      <c r="CU339" s="33"/>
      <c r="CV339" s="33"/>
      <c r="CW339" s="33"/>
      <c r="CX339" s="33"/>
      <c r="CY339" s="33"/>
      <c r="CZ339" s="33"/>
      <c r="DA339" s="33"/>
      <c r="DB339" s="33"/>
      <c r="DC339" s="33"/>
      <c r="DD339" s="33"/>
      <c r="DE339" s="33"/>
      <c r="DF339" s="33"/>
      <c r="DG339" s="33"/>
      <c r="DH339" s="33"/>
      <c r="DI339" s="33"/>
      <c r="DJ339" s="33"/>
      <c r="DK339" s="33"/>
      <c r="DL339" s="33"/>
      <c r="DM339" s="33"/>
      <c r="DN339" s="33"/>
      <c r="DO339" s="33"/>
      <c r="DP339" s="33"/>
      <c r="DQ339" s="33"/>
      <c r="DR339" s="33"/>
      <c r="DS339" s="33"/>
      <c r="DT339" s="33"/>
      <c r="DU339" s="33"/>
      <c r="DV339" s="33"/>
      <c r="DW339" s="33"/>
      <c r="DX339" s="33"/>
      <c r="DY339" s="33"/>
      <c r="DZ339" s="33"/>
      <c r="EA339" s="33"/>
      <c r="EB339" s="33"/>
      <c r="EC339" s="33"/>
      <c r="ED339" s="33"/>
      <c r="EE339" s="33"/>
      <c r="EF339" s="33"/>
      <c r="EG339" s="33"/>
      <c r="EH339" s="33"/>
      <c r="EI339" s="33"/>
      <c r="EJ339" s="33"/>
      <c r="EK339" s="33"/>
      <c r="EL339" s="33"/>
      <c r="EM339" s="33"/>
      <c r="EN339" s="33"/>
      <c r="EO339" s="33"/>
    </row>
    <row r="340" spans="1:145" s="34" customFormat="1" ht="29.25" customHeight="1">
      <c r="A340" s="27"/>
      <c r="B340" s="27"/>
      <c r="C340" s="27"/>
      <c r="D340" s="35" t="s">
        <v>231</v>
      </c>
      <c r="E340" s="35" t="s">
        <v>231</v>
      </c>
      <c r="F340" s="69"/>
      <c r="G340" s="29">
        <f t="shared" si="21"/>
        <v>0</v>
      </c>
      <c r="H340" s="70"/>
      <c r="I340" s="69"/>
      <c r="J340" s="29">
        <f t="shared" si="22"/>
        <v>0</v>
      </c>
      <c r="K340" s="36">
        <v>149217.6</v>
      </c>
      <c r="L340" s="4">
        <f t="shared" si="24"/>
        <v>149.2</v>
      </c>
      <c r="M340" s="66">
        <v>35694</v>
      </c>
      <c r="N340" s="3">
        <f t="shared" si="23"/>
        <v>35.7</v>
      </c>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33"/>
      <c r="BQ340" s="33"/>
      <c r="BR340" s="33"/>
      <c r="BS340" s="33"/>
      <c r="BT340" s="33"/>
      <c r="BU340" s="33"/>
      <c r="BV340" s="33"/>
      <c r="BW340" s="33"/>
      <c r="BX340" s="33"/>
      <c r="BY340" s="33"/>
      <c r="BZ340" s="33"/>
      <c r="CA340" s="33"/>
      <c r="CB340" s="33"/>
      <c r="CC340" s="33"/>
      <c r="CD340" s="33"/>
      <c r="CE340" s="33"/>
      <c r="CF340" s="33"/>
      <c r="CG340" s="33"/>
      <c r="CH340" s="33"/>
      <c r="CI340" s="33"/>
      <c r="CJ340" s="33"/>
      <c r="CK340" s="33"/>
      <c r="CL340" s="33"/>
      <c r="CM340" s="33"/>
      <c r="CN340" s="33"/>
      <c r="CO340" s="33"/>
      <c r="CP340" s="33"/>
      <c r="CQ340" s="33"/>
      <c r="CR340" s="33"/>
      <c r="CS340" s="33"/>
      <c r="CT340" s="33"/>
      <c r="CU340" s="33"/>
      <c r="CV340" s="33"/>
      <c r="CW340" s="33"/>
      <c r="CX340" s="33"/>
      <c r="CY340" s="33"/>
      <c r="CZ340" s="33"/>
      <c r="DA340" s="33"/>
      <c r="DB340" s="33"/>
      <c r="DC340" s="33"/>
      <c r="DD340" s="33"/>
      <c r="DE340" s="33"/>
      <c r="DF340" s="33"/>
      <c r="DG340" s="33"/>
      <c r="DH340" s="33"/>
      <c r="DI340" s="33"/>
      <c r="DJ340" s="33"/>
      <c r="DK340" s="33"/>
      <c r="DL340" s="33"/>
      <c r="DM340" s="33"/>
      <c r="DN340" s="33"/>
      <c r="DO340" s="33"/>
      <c r="DP340" s="33"/>
      <c r="DQ340" s="33"/>
      <c r="DR340" s="33"/>
      <c r="DS340" s="33"/>
      <c r="DT340" s="33"/>
      <c r="DU340" s="33"/>
      <c r="DV340" s="33"/>
      <c r="DW340" s="33"/>
      <c r="DX340" s="33"/>
      <c r="DY340" s="33"/>
      <c r="DZ340" s="33"/>
      <c r="EA340" s="33"/>
      <c r="EB340" s="33"/>
      <c r="EC340" s="33"/>
      <c r="ED340" s="33"/>
      <c r="EE340" s="33"/>
      <c r="EF340" s="33"/>
      <c r="EG340" s="33"/>
      <c r="EH340" s="33"/>
      <c r="EI340" s="33"/>
      <c r="EJ340" s="33"/>
      <c r="EK340" s="33"/>
      <c r="EL340" s="33"/>
      <c r="EM340" s="33"/>
      <c r="EN340" s="33"/>
      <c r="EO340" s="33"/>
    </row>
    <row r="341" spans="1:145" s="34" customFormat="1" ht="27" customHeight="1">
      <c r="A341" s="27"/>
      <c r="B341" s="27"/>
      <c r="C341" s="27"/>
      <c r="D341" s="35" t="s">
        <v>205</v>
      </c>
      <c r="E341" s="35" t="s">
        <v>205</v>
      </c>
      <c r="F341" s="69">
        <v>31834622</v>
      </c>
      <c r="G341" s="29">
        <f t="shared" si="21"/>
        <v>31834.6</v>
      </c>
      <c r="H341" s="70">
        <v>98.3</v>
      </c>
      <c r="I341" s="69">
        <v>31285694</v>
      </c>
      <c r="J341" s="29">
        <f t="shared" si="22"/>
        <v>31285.7</v>
      </c>
      <c r="K341" s="36">
        <v>10550000</v>
      </c>
      <c r="L341" s="4">
        <f t="shared" si="24"/>
        <v>10550</v>
      </c>
      <c r="M341" s="66">
        <v>10532737</v>
      </c>
      <c r="N341" s="3">
        <f t="shared" si="23"/>
        <v>10532.7</v>
      </c>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c r="CT341" s="33"/>
      <c r="CU341" s="33"/>
      <c r="CV341" s="33"/>
      <c r="CW341" s="33"/>
      <c r="CX341" s="33"/>
      <c r="CY341" s="33"/>
      <c r="CZ341" s="33"/>
      <c r="DA341" s="33"/>
      <c r="DB341" s="33"/>
      <c r="DC341" s="33"/>
      <c r="DD341" s="33"/>
      <c r="DE341" s="33"/>
      <c r="DF341" s="33"/>
      <c r="DG341" s="33"/>
      <c r="DH341" s="33"/>
      <c r="DI341" s="33"/>
      <c r="DJ341" s="33"/>
      <c r="DK341" s="33"/>
      <c r="DL341" s="33"/>
      <c r="DM341" s="33"/>
      <c r="DN341" s="33"/>
      <c r="DO341" s="33"/>
      <c r="DP341" s="33"/>
      <c r="DQ341" s="33"/>
      <c r="DR341" s="33"/>
      <c r="DS341" s="33"/>
      <c r="DT341" s="33"/>
      <c r="DU341" s="33"/>
      <c r="DV341" s="33"/>
      <c r="DW341" s="33"/>
      <c r="DX341" s="33"/>
      <c r="DY341" s="33"/>
      <c r="DZ341" s="33"/>
      <c r="EA341" s="33"/>
      <c r="EB341" s="33"/>
      <c r="EC341" s="33"/>
      <c r="ED341" s="33"/>
      <c r="EE341" s="33"/>
      <c r="EF341" s="33"/>
      <c r="EG341" s="33"/>
      <c r="EH341" s="33"/>
      <c r="EI341" s="33"/>
      <c r="EJ341" s="33"/>
      <c r="EK341" s="33"/>
      <c r="EL341" s="33"/>
      <c r="EM341" s="33"/>
      <c r="EN341" s="33"/>
      <c r="EO341" s="33"/>
    </row>
    <row r="342" spans="1:145" s="34" customFormat="1" ht="27" customHeight="1">
      <c r="A342" s="27"/>
      <c r="B342" s="27"/>
      <c r="C342" s="27"/>
      <c r="D342" s="35" t="s">
        <v>372</v>
      </c>
      <c r="E342" s="35" t="s">
        <v>372</v>
      </c>
      <c r="F342" s="69"/>
      <c r="G342" s="29">
        <f t="shared" si="21"/>
        <v>0</v>
      </c>
      <c r="H342" s="70"/>
      <c r="I342" s="69"/>
      <c r="J342" s="29">
        <f t="shared" si="22"/>
        <v>0</v>
      </c>
      <c r="K342" s="36">
        <v>50000</v>
      </c>
      <c r="L342" s="4">
        <f t="shared" si="24"/>
        <v>50</v>
      </c>
      <c r="M342" s="66">
        <v>0</v>
      </c>
      <c r="N342" s="3">
        <f t="shared" si="23"/>
        <v>0</v>
      </c>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33"/>
      <c r="BQ342" s="33"/>
      <c r="BR342" s="33"/>
      <c r="BS342" s="33"/>
      <c r="BT342" s="33"/>
      <c r="BU342" s="33"/>
      <c r="BV342" s="33"/>
      <c r="BW342" s="33"/>
      <c r="BX342" s="33"/>
      <c r="BY342" s="33"/>
      <c r="BZ342" s="33"/>
      <c r="CA342" s="33"/>
      <c r="CB342" s="33"/>
      <c r="CC342" s="33"/>
      <c r="CD342" s="33"/>
      <c r="CE342" s="33"/>
      <c r="CF342" s="33"/>
      <c r="CG342" s="33"/>
      <c r="CH342" s="33"/>
      <c r="CI342" s="33"/>
      <c r="CJ342" s="33"/>
      <c r="CK342" s="33"/>
      <c r="CL342" s="33"/>
      <c r="CM342" s="33"/>
      <c r="CN342" s="33"/>
      <c r="CO342" s="33"/>
      <c r="CP342" s="33"/>
      <c r="CQ342" s="33"/>
      <c r="CR342" s="33"/>
      <c r="CS342" s="33"/>
      <c r="CT342" s="33"/>
      <c r="CU342" s="33"/>
      <c r="CV342" s="33"/>
      <c r="CW342" s="33"/>
      <c r="CX342" s="33"/>
      <c r="CY342" s="33"/>
      <c r="CZ342" s="33"/>
      <c r="DA342" s="33"/>
      <c r="DB342" s="33"/>
      <c r="DC342" s="33"/>
      <c r="DD342" s="33"/>
      <c r="DE342" s="33"/>
      <c r="DF342" s="33"/>
      <c r="DG342" s="33"/>
      <c r="DH342" s="33"/>
      <c r="DI342" s="33"/>
      <c r="DJ342" s="33"/>
      <c r="DK342" s="33"/>
      <c r="DL342" s="33"/>
      <c r="DM342" s="33"/>
      <c r="DN342" s="33"/>
      <c r="DO342" s="33"/>
      <c r="DP342" s="33"/>
      <c r="DQ342" s="33"/>
      <c r="DR342" s="33"/>
      <c r="DS342" s="33"/>
      <c r="DT342" s="33"/>
      <c r="DU342" s="33"/>
      <c r="DV342" s="33"/>
      <c r="DW342" s="33"/>
      <c r="DX342" s="33"/>
      <c r="DY342" s="33"/>
      <c r="DZ342" s="33"/>
      <c r="EA342" s="33"/>
      <c r="EB342" s="33"/>
      <c r="EC342" s="33"/>
      <c r="ED342" s="33"/>
      <c r="EE342" s="33"/>
      <c r="EF342" s="33"/>
      <c r="EG342" s="33"/>
      <c r="EH342" s="33"/>
      <c r="EI342" s="33"/>
      <c r="EJ342" s="33"/>
      <c r="EK342" s="33"/>
      <c r="EL342" s="33"/>
      <c r="EM342" s="33"/>
      <c r="EN342" s="33"/>
      <c r="EO342" s="33"/>
    </row>
    <row r="343" spans="1:145" s="34" customFormat="1" ht="24" customHeight="1">
      <c r="A343" s="27"/>
      <c r="B343" s="27"/>
      <c r="C343" s="27"/>
      <c r="D343" s="35" t="s">
        <v>242</v>
      </c>
      <c r="E343" s="35" t="s">
        <v>242</v>
      </c>
      <c r="F343" s="69"/>
      <c r="G343" s="29">
        <f t="shared" si="21"/>
        <v>0</v>
      </c>
      <c r="H343" s="70"/>
      <c r="I343" s="69"/>
      <c r="J343" s="29">
        <f t="shared" si="22"/>
        <v>0</v>
      </c>
      <c r="K343" s="36">
        <v>1150000</v>
      </c>
      <c r="L343" s="4">
        <f t="shared" si="24"/>
        <v>1150</v>
      </c>
      <c r="M343" s="66">
        <v>1129068</v>
      </c>
      <c r="N343" s="3">
        <f t="shared" si="23"/>
        <v>1129.1</v>
      </c>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c r="CP343" s="33"/>
      <c r="CQ343" s="33"/>
      <c r="CR343" s="33"/>
      <c r="CS343" s="33"/>
      <c r="CT343" s="33"/>
      <c r="CU343" s="33"/>
      <c r="CV343" s="33"/>
      <c r="CW343" s="33"/>
      <c r="CX343" s="33"/>
      <c r="CY343" s="33"/>
      <c r="CZ343" s="33"/>
      <c r="DA343" s="33"/>
      <c r="DB343" s="33"/>
      <c r="DC343" s="33"/>
      <c r="DD343" s="33"/>
      <c r="DE343" s="33"/>
      <c r="DF343" s="33"/>
      <c r="DG343" s="33"/>
      <c r="DH343" s="33"/>
      <c r="DI343" s="33"/>
      <c r="DJ343" s="33"/>
      <c r="DK343" s="33"/>
      <c r="DL343" s="33"/>
      <c r="DM343" s="33"/>
      <c r="DN343" s="33"/>
      <c r="DO343" s="33"/>
      <c r="DP343" s="33"/>
      <c r="DQ343" s="33"/>
      <c r="DR343" s="33"/>
      <c r="DS343" s="33"/>
      <c r="DT343" s="33"/>
      <c r="DU343" s="33"/>
      <c r="DV343" s="33"/>
      <c r="DW343" s="33"/>
      <c r="DX343" s="33"/>
      <c r="DY343" s="33"/>
      <c r="DZ343" s="33"/>
      <c r="EA343" s="33"/>
      <c r="EB343" s="33"/>
      <c r="EC343" s="33"/>
      <c r="ED343" s="33"/>
      <c r="EE343" s="33"/>
      <c r="EF343" s="33"/>
      <c r="EG343" s="33"/>
      <c r="EH343" s="33"/>
      <c r="EI343" s="33"/>
      <c r="EJ343" s="33"/>
      <c r="EK343" s="33"/>
      <c r="EL343" s="33"/>
      <c r="EM343" s="33"/>
      <c r="EN343" s="33"/>
      <c r="EO343" s="33"/>
    </row>
    <row r="344" spans="1:145" s="34" customFormat="1" ht="24" customHeight="1">
      <c r="A344" s="27"/>
      <c r="B344" s="27"/>
      <c r="C344" s="27"/>
      <c r="D344" s="35" t="s">
        <v>400</v>
      </c>
      <c r="E344" s="35" t="s">
        <v>400</v>
      </c>
      <c r="F344" s="69"/>
      <c r="G344" s="29">
        <f t="shared" si="21"/>
        <v>0</v>
      </c>
      <c r="H344" s="70"/>
      <c r="I344" s="69"/>
      <c r="J344" s="29">
        <f t="shared" si="22"/>
        <v>0</v>
      </c>
      <c r="K344" s="36">
        <v>300000</v>
      </c>
      <c r="L344" s="4">
        <f t="shared" si="24"/>
        <v>300</v>
      </c>
      <c r="M344" s="66">
        <v>265592</v>
      </c>
      <c r="N344" s="3">
        <f t="shared" si="23"/>
        <v>265.6</v>
      </c>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BO344" s="33"/>
      <c r="BP344" s="33"/>
      <c r="BQ344" s="33"/>
      <c r="BR344" s="33"/>
      <c r="BS344" s="33"/>
      <c r="BT344" s="33"/>
      <c r="BU344" s="33"/>
      <c r="BV344" s="33"/>
      <c r="BW344" s="33"/>
      <c r="BX344" s="33"/>
      <c r="BY344" s="33"/>
      <c r="BZ344" s="33"/>
      <c r="CA344" s="33"/>
      <c r="CB344" s="33"/>
      <c r="CC344" s="33"/>
      <c r="CD344" s="33"/>
      <c r="CE344" s="33"/>
      <c r="CF344" s="33"/>
      <c r="CG344" s="33"/>
      <c r="CH344" s="33"/>
      <c r="CI344" s="33"/>
      <c r="CJ344" s="33"/>
      <c r="CK344" s="33"/>
      <c r="CL344" s="33"/>
      <c r="CM344" s="33"/>
      <c r="CN344" s="33"/>
      <c r="CO344" s="33"/>
      <c r="CP344" s="33"/>
      <c r="CQ344" s="33"/>
      <c r="CR344" s="33"/>
      <c r="CS344" s="33"/>
      <c r="CT344" s="33"/>
      <c r="CU344" s="33"/>
      <c r="CV344" s="33"/>
      <c r="CW344" s="33"/>
      <c r="CX344" s="33"/>
      <c r="CY344" s="33"/>
      <c r="CZ344" s="33"/>
      <c r="DA344" s="33"/>
      <c r="DB344" s="33"/>
      <c r="DC344" s="33"/>
      <c r="DD344" s="33"/>
      <c r="DE344" s="33"/>
      <c r="DF344" s="33"/>
      <c r="DG344" s="33"/>
      <c r="DH344" s="33"/>
      <c r="DI344" s="33"/>
      <c r="DJ344" s="33"/>
      <c r="DK344" s="33"/>
      <c r="DL344" s="33"/>
      <c r="DM344" s="33"/>
      <c r="DN344" s="33"/>
      <c r="DO344" s="33"/>
      <c r="DP344" s="33"/>
      <c r="DQ344" s="33"/>
      <c r="DR344" s="33"/>
      <c r="DS344" s="33"/>
      <c r="DT344" s="33"/>
      <c r="DU344" s="33"/>
      <c r="DV344" s="33"/>
      <c r="DW344" s="33"/>
      <c r="DX344" s="33"/>
      <c r="DY344" s="33"/>
      <c r="DZ344" s="33"/>
      <c r="EA344" s="33"/>
      <c r="EB344" s="33"/>
      <c r="EC344" s="33"/>
      <c r="ED344" s="33"/>
      <c r="EE344" s="33"/>
      <c r="EF344" s="33"/>
      <c r="EG344" s="33"/>
      <c r="EH344" s="33"/>
      <c r="EI344" s="33"/>
      <c r="EJ344" s="33"/>
      <c r="EK344" s="33"/>
      <c r="EL344" s="33"/>
      <c r="EM344" s="33"/>
      <c r="EN344" s="33"/>
      <c r="EO344" s="33"/>
    </row>
    <row r="345" spans="1:145" s="34" customFormat="1" ht="27" customHeight="1">
      <c r="A345" s="27"/>
      <c r="B345" s="27"/>
      <c r="C345" s="27"/>
      <c r="D345" s="35" t="s">
        <v>358</v>
      </c>
      <c r="E345" s="35" t="s">
        <v>358</v>
      </c>
      <c r="F345" s="69"/>
      <c r="G345" s="29">
        <f t="shared" si="21"/>
        <v>0</v>
      </c>
      <c r="H345" s="70"/>
      <c r="I345" s="69"/>
      <c r="J345" s="29">
        <f t="shared" si="22"/>
        <v>0</v>
      </c>
      <c r="K345" s="36">
        <v>1533000</v>
      </c>
      <c r="L345" s="4">
        <f t="shared" si="24"/>
        <v>1533</v>
      </c>
      <c r="M345" s="66">
        <v>1523729</v>
      </c>
      <c r="N345" s="3">
        <f t="shared" si="23"/>
        <v>1523.7</v>
      </c>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3"/>
      <c r="BN345" s="33"/>
      <c r="BO345" s="33"/>
      <c r="BP345" s="33"/>
      <c r="BQ345" s="33"/>
      <c r="BR345" s="33"/>
      <c r="BS345" s="33"/>
      <c r="BT345" s="33"/>
      <c r="BU345" s="33"/>
      <c r="BV345" s="33"/>
      <c r="BW345" s="33"/>
      <c r="BX345" s="33"/>
      <c r="BY345" s="33"/>
      <c r="BZ345" s="33"/>
      <c r="CA345" s="33"/>
      <c r="CB345" s="33"/>
      <c r="CC345" s="33"/>
      <c r="CD345" s="33"/>
      <c r="CE345" s="33"/>
      <c r="CF345" s="33"/>
      <c r="CG345" s="33"/>
      <c r="CH345" s="33"/>
      <c r="CI345" s="33"/>
      <c r="CJ345" s="33"/>
      <c r="CK345" s="33"/>
      <c r="CL345" s="33"/>
      <c r="CM345" s="33"/>
      <c r="CN345" s="33"/>
      <c r="CO345" s="33"/>
      <c r="CP345" s="33"/>
      <c r="CQ345" s="33"/>
      <c r="CR345" s="33"/>
      <c r="CS345" s="33"/>
      <c r="CT345" s="33"/>
      <c r="CU345" s="33"/>
      <c r="CV345" s="33"/>
      <c r="CW345" s="33"/>
      <c r="CX345" s="33"/>
      <c r="CY345" s="33"/>
      <c r="CZ345" s="33"/>
      <c r="DA345" s="33"/>
      <c r="DB345" s="33"/>
      <c r="DC345" s="33"/>
      <c r="DD345" s="33"/>
      <c r="DE345" s="33"/>
      <c r="DF345" s="33"/>
      <c r="DG345" s="33"/>
      <c r="DH345" s="33"/>
      <c r="DI345" s="33"/>
      <c r="DJ345" s="33"/>
      <c r="DK345" s="33"/>
      <c r="DL345" s="33"/>
      <c r="DM345" s="33"/>
      <c r="DN345" s="33"/>
      <c r="DO345" s="33"/>
      <c r="DP345" s="33"/>
      <c r="DQ345" s="33"/>
      <c r="DR345" s="33"/>
      <c r="DS345" s="33"/>
      <c r="DT345" s="33"/>
      <c r="DU345" s="33"/>
      <c r="DV345" s="33"/>
      <c r="DW345" s="33"/>
      <c r="DX345" s="33"/>
      <c r="DY345" s="33"/>
      <c r="DZ345" s="33"/>
      <c r="EA345" s="33"/>
      <c r="EB345" s="33"/>
      <c r="EC345" s="33"/>
      <c r="ED345" s="33"/>
      <c r="EE345" s="33"/>
      <c r="EF345" s="33"/>
      <c r="EG345" s="33"/>
      <c r="EH345" s="33"/>
      <c r="EI345" s="33"/>
      <c r="EJ345" s="33"/>
      <c r="EK345" s="33"/>
      <c r="EL345" s="33"/>
      <c r="EM345" s="33"/>
      <c r="EN345" s="33"/>
      <c r="EO345" s="33"/>
    </row>
    <row r="346" spans="1:145" s="34" customFormat="1" ht="21.75" customHeight="1">
      <c r="A346" s="27"/>
      <c r="B346" s="27"/>
      <c r="C346" s="27"/>
      <c r="D346" s="35" t="s">
        <v>274</v>
      </c>
      <c r="E346" s="35" t="s">
        <v>274</v>
      </c>
      <c r="F346" s="69"/>
      <c r="G346" s="29">
        <f t="shared" si="21"/>
        <v>0</v>
      </c>
      <c r="H346" s="70"/>
      <c r="I346" s="69"/>
      <c r="J346" s="29">
        <f t="shared" si="22"/>
        <v>0</v>
      </c>
      <c r="K346" s="36">
        <v>500000</v>
      </c>
      <c r="L346" s="4">
        <f t="shared" si="24"/>
        <v>500</v>
      </c>
      <c r="M346" s="66">
        <v>483913</v>
      </c>
      <c r="N346" s="3">
        <f t="shared" si="23"/>
        <v>483.9</v>
      </c>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BO346" s="33"/>
      <c r="BP346" s="33"/>
      <c r="BQ346" s="33"/>
      <c r="BR346" s="33"/>
      <c r="BS346" s="33"/>
      <c r="BT346" s="33"/>
      <c r="BU346" s="33"/>
      <c r="BV346" s="33"/>
      <c r="BW346" s="33"/>
      <c r="BX346" s="33"/>
      <c r="BY346" s="33"/>
      <c r="BZ346" s="33"/>
      <c r="CA346" s="33"/>
      <c r="CB346" s="33"/>
      <c r="CC346" s="33"/>
      <c r="CD346" s="33"/>
      <c r="CE346" s="33"/>
      <c r="CF346" s="33"/>
      <c r="CG346" s="33"/>
      <c r="CH346" s="33"/>
      <c r="CI346" s="33"/>
      <c r="CJ346" s="33"/>
      <c r="CK346" s="33"/>
      <c r="CL346" s="33"/>
      <c r="CM346" s="33"/>
      <c r="CN346" s="33"/>
      <c r="CO346" s="33"/>
      <c r="CP346" s="33"/>
      <c r="CQ346" s="33"/>
      <c r="CR346" s="33"/>
      <c r="CS346" s="33"/>
      <c r="CT346" s="33"/>
      <c r="CU346" s="33"/>
      <c r="CV346" s="33"/>
      <c r="CW346" s="33"/>
      <c r="CX346" s="33"/>
      <c r="CY346" s="33"/>
      <c r="CZ346" s="33"/>
      <c r="DA346" s="33"/>
      <c r="DB346" s="33"/>
      <c r="DC346" s="33"/>
      <c r="DD346" s="33"/>
      <c r="DE346" s="33"/>
      <c r="DF346" s="33"/>
      <c r="DG346" s="33"/>
      <c r="DH346" s="33"/>
      <c r="DI346" s="33"/>
      <c r="DJ346" s="33"/>
      <c r="DK346" s="33"/>
      <c r="DL346" s="33"/>
      <c r="DM346" s="33"/>
      <c r="DN346" s="33"/>
      <c r="DO346" s="33"/>
      <c r="DP346" s="33"/>
      <c r="DQ346" s="33"/>
      <c r="DR346" s="33"/>
      <c r="DS346" s="33"/>
      <c r="DT346" s="33"/>
      <c r="DU346" s="33"/>
      <c r="DV346" s="33"/>
      <c r="DW346" s="33"/>
      <c r="DX346" s="33"/>
      <c r="DY346" s="33"/>
      <c r="DZ346" s="33"/>
      <c r="EA346" s="33"/>
      <c r="EB346" s="33"/>
      <c r="EC346" s="33"/>
      <c r="ED346" s="33"/>
      <c r="EE346" s="33"/>
      <c r="EF346" s="33"/>
      <c r="EG346" s="33"/>
      <c r="EH346" s="33"/>
      <c r="EI346" s="33"/>
      <c r="EJ346" s="33"/>
      <c r="EK346" s="33"/>
      <c r="EL346" s="33"/>
      <c r="EM346" s="33"/>
      <c r="EN346" s="33"/>
      <c r="EO346" s="33"/>
    </row>
    <row r="347" spans="1:145" s="34" customFormat="1" ht="21.75" customHeight="1">
      <c r="A347" s="27"/>
      <c r="B347" s="27"/>
      <c r="C347" s="27"/>
      <c r="D347" s="35" t="s">
        <v>379</v>
      </c>
      <c r="E347" s="35" t="s">
        <v>379</v>
      </c>
      <c r="F347" s="69"/>
      <c r="G347" s="29">
        <f t="shared" si="21"/>
        <v>0</v>
      </c>
      <c r="H347" s="70"/>
      <c r="I347" s="69"/>
      <c r="J347" s="29">
        <f t="shared" si="22"/>
        <v>0</v>
      </c>
      <c r="K347" s="36">
        <v>100000</v>
      </c>
      <c r="L347" s="4">
        <f t="shared" si="24"/>
        <v>100</v>
      </c>
      <c r="M347" s="66">
        <v>69260</v>
      </c>
      <c r="N347" s="3">
        <f t="shared" si="23"/>
        <v>69.3</v>
      </c>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c r="BN347" s="33"/>
      <c r="BO347" s="33"/>
      <c r="BP347" s="33"/>
      <c r="BQ347" s="33"/>
      <c r="BR347" s="33"/>
      <c r="BS347" s="33"/>
      <c r="BT347" s="33"/>
      <c r="BU347" s="33"/>
      <c r="BV347" s="33"/>
      <c r="BW347" s="33"/>
      <c r="BX347" s="33"/>
      <c r="BY347" s="33"/>
      <c r="BZ347" s="33"/>
      <c r="CA347" s="33"/>
      <c r="CB347" s="33"/>
      <c r="CC347" s="33"/>
      <c r="CD347" s="33"/>
      <c r="CE347" s="33"/>
      <c r="CF347" s="33"/>
      <c r="CG347" s="33"/>
      <c r="CH347" s="33"/>
      <c r="CI347" s="33"/>
      <c r="CJ347" s="33"/>
      <c r="CK347" s="33"/>
      <c r="CL347" s="33"/>
      <c r="CM347" s="33"/>
      <c r="CN347" s="33"/>
      <c r="CO347" s="33"/>
      <c r="CP347" s="33"/>
      <c r="CQ347" s="33"/>
      <c r="CR347" s="33"/>
      <c r="CS347" s="33"/>
      <c r="CT347" s="33"/>
      <c r="CU347" s="33"/>
      <c r="CV347" s="33"/>
      <c r="CW347" s="33"/>
      <c r="CX347" s="33"/>
      <c r="CY347" s="33"/>
      <c r="CZ347" s="33"/>
      <c r="DA347" s="33"/>
      <c r="DB347" s="33"/>
      <c r="DC347" s="33"/>
      <c r="DD347" s="33"/>
      <c r="DE347" s="33"/>
      <c r="DF347" s="33"/>
      <c r="DG347" s="33"/>
      <c r="DH347" s="33"/>
      <c r="DI347" s="33"/>
      <c r="DJ347" s="33"/>
      <c r="DK347" s="33"/>
      <c r="DL347" s="33"/>
      <c r="DM347" s="33"/>
      <c r="DN347" s="33"/>
      <c r="DO347" s="33"/>
      <c r="DP347" s="33"/>
      <c r="DQ347" s="33"/>
      <c r="DR347" s="33"/>
      <c r="DS347" s="33"/>
      <c r="DT347" s="33"/>
      <c r="DU347" s="33"/>
      <c r="DV347" s="33"/>
      <c r="DW347" s="33"/>
      <c r="DX347" s="33"/>
      <c r="DY347" s="33"/>
      <c r="DZ347" s="33"/>
      <c r="EA347" s="33"/>
      <c r="EB347" s="33"/>
      <c r="EC347" s="33"/>
      <c r="ED347" s="33"/>
      <c r="EE347" s="33"/>
      <c r="EF347" s="33"/>
      <c r="EG347" s="33"/>
      <c r="EH347" s="33"/>
      <c r="EI347" s="33"/>
      <c r="EJ347" s="33"/>
      <c r="EK347" s="33"/>
      <c r="EL347" s="33"/>
      <c r="EM347" s="33"/>
      <c r="EN347" s="33"/>
      <c r="EO347" s="33"/>
    </row>
    <row r="348" spans="1:145" s="34" customFormat="1" ht="46.5" customHeight="1">
      <c r="A348" s="27"/>
      <c r="B348" s="27"/>
      <c r="C348" s="27"/>
      <c r="D348" s="80" t="s">
        <v>211</v>
      </c>
      <c r="E348" s="80" t="s">
        <v>211</v>
      </c>
      <c r="F348" s="69">
        <v>7995986</v>
      </c>
      <c r="G348" s="29">
        <f t="shared" si="21"/>
        <v>7996</v>
      </c>
      <c r="H348" s="70">
        <v>97.2</v>
      </c>
      <c r="I348" s="69">
        <v>7768864</v>
      </c>
      <c r="J348" s="29">
        <f t="shared" si="22"/>
        <v>7768.9</v>
      </c>
      <c r="K348" s="36">
        <v>417000</v>
      </c>
      <c r="L348" s="4">
        <f t="shared" si="24"/>
        <v>417</v>
      </c>
      <c r="M348" s="66">
        <v>404971</v>
      </c>
      <c r="N348" s="3">
        <f t="shared" si="23"/>
        <v>405</v>
      </c>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c r="CM348" s="33"/>
      <c r="CN348" s="33"/>
      <c r="CO348" s="33"/>
      <c r="CP348" s="33"/>
      <c r="CQ348" s="33"/>
      <c r="CR348" s="33"/>
      <c r="CS348" s="33"/>
      <c r="CT348" s="33"/>
      <c r="CU348" s="33"/>
      <c r="CV348" s="33"/>
      <c r="CW348" s="33"/>
      <c r="CX348" s="33"/>
      <c r="CY348" s="33"/>
      <c r="CZ348" s="33"/>
      <c r="DA348" s="33"/>
      <c r="DB348" s="33"/>
      <c r="DC348" s="33"/>
      <c r="DD348" s="33"/>
      <c r="DE348" s="33"/>
      <c r="DF348" s="33"/>
      <c r="DG348" s="33"/>
      <c r="DH348" s="33"/>
      <c r="DI348" s="33"/>
      <c r="DJ348" s="33"/>
      <c r="DK348" s="33"/>
      <c r="DL348" s="33"/>
      <c r="DM348" s="33"/>
      <c r="DN348" s="33"/>
      <c r="DO348" s="33"/>
      <c r="DP348" s="33"/>
      <c r="DQ348" s="33"/>
      <c r="DR348" s="33"/>
      <c r="DS348" s="33"/>
      <c r="DT348" s="33"/>
      <c r="DU348" s="33"/>
      <c r="DV348" s="33"/>
      <c r="DW348" s="33"/>
      <c r="DX348" s="33"/>
      <c r="DY348" s="33"/>
      <c r="DZ348" s="33"/>
      <c r="EA348" s="33"/>
      <c r="EB348" s="33"/>
      <c r="EC348" s="33"/>
      <c r="ED348" s="33"/>
      <c r="EE348" s="33"/>
      <c r="EF348" s="33"/>
      <c r="EG348" s="33"/>
      <c r="EH348" s="33"/>
      <c r="EI348" s="33"/>
      <c r="EJ348" s="33"/>
      <c r="EK348" s="33"/>
      <c r="EL348" s="33"/>
      <c r="EM348" s="33"/>
      <c r="EN348" s="33"/>
      <c r="EO348" s="33"/>
    </row>
    <row r="349" spans="1:145" s="34" customFormat="1" ht="44.25" customHeight="1">
      <c r="A349" s="27"/>
      <c r="B349" s="27"/>
      <c r="C349" s="27"/>
      <c r="D349" s="80" t="s">
        <v>212</v>
      </c>
      <c r="E349" s="80" t="s">
        <v>212</v>
      </c>
      <c r="F349" s="69"/>
      <c r="G349" s="29">
        <f t="shared" si="21"/>
        <v>0</v>
      </c>
      <c r="H349" s="70"/>
      <c r="I349" s="69"/>
      <c r="J349" s="29">
        <f t="shared" si="22"/>
        <v>0</v>
      </c>
      <c r="K349" s="36">
        <v>350000</v>
      </c>
      <c r="L349" s="4">
        <f t="shared" si="24"/>
        <v>350</v>
      </c>
      <c r="M349" s="66">
        <v>348603</v>
      </c>
      <c r="N349" s="3">
        <f t="shared" si="23"/>
        <v>348.6</v>
      </c>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BO349" s="33"/>
      <c r="BP349" s="33"/>
      <c r="BQ349" s="33"/>
      <c r="BR349" s="33"/>
      <c r="BS349" s="33"/>
      <c r="BT349" s="33"/>
      <c r="BU349" s="33"/>
      <c r="BV349" s="33"/>
      <c r="BW349" s="33"/>
      <c r="BX349" s="33"/>
      <c r="BY349" s="33"/>
      <c r="BZ349" s="33"/>
      <c r="CA349" s="33"/>
      <c r="CB349" s="33"/>
      <c r="CC349" s="33"/>
      <c r="CD349" s="33"/>
      <c r="CE349" s="33"/>
      <c r="CF349" s="33"/>
      <c r="CG349" s="33"/>
      <c r="CH349" s="33"/>
      <c r="CI349" s="33"/>
      <c r="CJ349" s="33"/>
      <c r="CK349" s="33"/>
      <c r="CL349" s="33"/>
      <c r="CM349" s="33"/>
      <c r="CN349" s="33"/>
      <c r="CO349" s="33"/>
      <c r="CP349" s="33"/>
      <c r="CQ349" s="33"/>
      <c r="CR349" s="33"/>
      <c r="CS349" s="33"/>
      <c r="CT349" s="33"/>
      <c r="CU349" s="33"/>
      <c r="CV349" s="33"/>
      <c r="CW349" s="33"/>
      <c r="CX349" s="33"/>
      <c r="CY349" s="33"/>
      <c r="CZ349" s="33"/>
      <c r="DA349" s="33"/>
      <c r="DB349" s="33"/>
      <c r="DC349" s="33"/>
      <c r="DD349" s="33"/>
      <c r="DE349" s="33"/>
      <c r="DF349" s="33"/>
      <c r="DG349" s="33"/>
      <c r="DH349" s="33"/>
      <c r="DI349" s="33"/>
      <c r="DJ349" s="33"/>
      <c r="DK349" s="33"/>
      <c r="DL349" s="33"/>
      <c r="DM349" s="33"/>
      <c r="DN349" s="33"/>
      <c r="DO349" s="33"/>
      <c r="DP349" s="33"/>
      <c r="DQ349" s="33"/>
      <c r="DR349" s="33"/>
      <c r="DS349" s="33"/>
      <c r="DT349" s="33"/>
      <c r="DU349" s="33"/>
      <c r="DV349" s="33"/>
      <c r="DW349" s="33"/>
      <c r="DX349" s="33"/>
      <c r="DY349" s="33"/>
      <c r="DZ349" s="33"/>
      <c r="EA349" s="33"/>
      <c r="EB349" s="33"/>
      <c r="EC349" s="33"/>
      <c r="ED349" s="33"/>
      <c r="EE349" s="33"/>
      <c r="EF349" s="33"/>
      <c r="EG349" s="33"/>
      <c r="EH349" s="33"/>
      <c r="EI349" s="33"/>
      <c r="EJ349" s="33"/>
      <c r="EK349" s="33"/>
      <c r="EL349" s="33"/>
      <c r="EM349" s="33"/>
      <c r="EN349" s="33"/>
      <c r="EO349" s="33"/>
    </row>
    <row r="350" spans="1:145" s="73" customFormat="1" ht="27" customHeight="1">
      <c r="A350" s="26" t="s">
        <v>89</v>
      </c>
      <c r="B350" s="26" t="s">
        <v>133</v>
      </c>
      <c r="C350" s="26"/>
      <c r="D350" s="54" t="s">
        <v>90</v>
      </c>
      <c r="E350" s="54"/>
      <c r="F350" s="54"/>
      <c r="G350" s="29">
        <f t="shared" si="21"/>
        <v>0</v>
      </c>
      <c r="H350" s="30"/>
      <c r="I350" s="54"/>
      <c r="J350" s="29">
        <f t="shared" si="22"/>
        <v>0</v>
      </c>
      <c r="K350" s="31">
        <f>K351</f>
        <v>1408100</v>
      </c>
      <c r="L350" s="32">
        <f aca="true" t="shared" si="25" ref="L350:N351">L351</f>
        <v>1408.1</v>
      </c>
      <c r="M350" s="31">
        <f t="shared" si="25"/>
        <v>905100</v>
      </c>
      <c r="N350" s="32">
        <f t="shared" si="25"/>
        <v>905.1</v>
      </c>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c r="BC350" s="72"/>
      <c r="BD350" s="72"/>
      <c r="BE350" s="72"/>
      <c r="BF350" s="72"/>
      <c r="BG350" s="72"/>
      <c r="BH350" s="72"/>
      <c r="BI350" s="72"/>
      <c r="BJ350" s="72"/>
      <c r="BK350" s="72"/>
      <c r="BL350" s="72"/>
      <c r="BM350" s="72"/>
      <c r="BN350" s="72"/>
      <c r="BO350" s="72"/>
      <c r="BP350" s="72"/>
      <c r="BQ350" s="72"/>
      <c r="BR350" s="72"/>
      <c r="BS350" s="72"/>
      <c r="BT350" s="72"/>
      <c r="BU350" s="72"/>
      <c r="BV350" s="72"/>
      <c r="BW350" s="72"/>
      <c r="BX350" s="72"/>
      <c r="BY350" s="72"/>
      <c r="BZ350" s="72"/>
      <c r="CA350" s="72"/>
      <c r="CB350" s="72"/>
      <c r="CC350" s="72"/>
      <c r="CD350" s="72"/>
      <c r="CE350" s="72"/>
      <c r="CF350" s="72"/>
      <c r="CG350" s="72"/>
      <c r="CH350" s="72"/>
      <c r="CI350" s="72"/>
      <c r="CJ350" s="72"/>
      <c r="CK350" s="72"/>
      <c r="CL350" s="72"/>
      <c r="CM350" s="72"/>
      <c r="CN350" s="72"/>
      <c r="CO350" s="72"/>
      <c r="CP350" s="72"/>
      <c r="CQ350" s="72"/>
      <c r="CR350" s="72"/>
      <c r="CS350" s="72"/>
      <c r="CT350" s="72"/>
      <c r="CU350" s="72"/>
      <c r="CV350" s="72"/>
      <c r="CW350" s="72"/>
      <c r="CX350" s="72"/>
      <c r="CY350" s="72"/>
      <c r="CZ350" s="72"/>
      <c r="DA350" s="72"/>
      <c r="DB350" s="72"/>
      <c r="DC350" s="72"/>
      <c r="DD350" s="72"/>
      <c r="DE350" s="72"/>
      <c r="DF350" s="72"/>
      <c r="DG350" s="72"/>
      <c r="DH350" s="72"/>
      <c r="DI350" s="72"/>
      <c r="DJ350" s="72"/>
      <c r="DK350" s="72"/>
      <c r="DL350" s="72"/>
      <c r="DM350" s="72"/>
      <c r="DN350" s="72"/>
      <c r="DO350" s="72"/>
      <c r="DP350" s="72"/>
      <c r="DQ350" s="72"/>
      <c r="DR350" s="72"/>
      <c r="DS350" s="72"/>
      <c r="DT350" s="72"/>
      <c r="DU350" s="72"/>
      <c r="DV350" s="72"/>
      <c r="DW350" s="72"/>
      <c r="DX350" s="72"/>
      <c r="DY350" s="72"/>
      <c r="DZ350" s="72"/>
      <c r="EA350" s="72"/>
      <c r="EB350" s="72"/>
      <c r="EC350" s="72"/>
      <c r="ED350" s="72"/>
      <c r="EE350" s="72"/>
      <c r="EF350" s="72"/>
      <c r="EG350" s="72"/>
      <c r="EH350" s="72"/>
      <c r="EI350" s="72"/>
      <c r="EJ350" s="72"/>
      <c r="EK350" s="72"/>
      <c r="EL350" s="72"/>
      <c r="EM350" s="72"/>
      <c r="EN350" s="72"/>
      <c r="EO350" s="72"/>
    </row>
    <row r="351" spans="1:145" s="34" customFormat="1" ht="27.75" customHeight="1">
      <c r="A351" s="27" t="s">
        <v>91</v>
      </c>
      <c r="B351" s="27" t="s">
        <v>134</v>
      </c>
      <c r="C351" s="27" t="s">
        <v>128</v>
      </c>
      <c r="D351" s="35" t="s">
        <v>447</v>
      </c>
      <c r="E351" s="37"/>
      <c r="F351" s="35"/>
      <c r="G351" s="29">
        <f t="shared" si="21"/>
        <v>0</v>
      </c>
      <c r="H351" s="29"/>
      <c r="I351" s="35"/>
      <c r="J351" s="29">
        <f t="shared" si="22"/>
        <v>0</v>
      </c>
      <c r="K351" s="36">
        <f>K352</f>
        <v>1408100</v>
      </c>
      <c r="L351" s="4">
        <f t="shared" si="25"/>
        <v>1408.1</v>
      </c>
      <c r="M351" s="36">
        <f t="shared" si="25"/>
        <v>905100</v>
      </c>
      <c r="N351" s="4">
        <f t="shared" si="25"/>
        <v>905.1</v>
      </c>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c r="CM351" s="33"/>
      <c r="CN351" s="33"/>
      <c r="CO351" s="33"/>
      <c r="CP351" s="33"/>
      <c r="CQ351" s="33"/>
      <c r="CR351" s="33"/>
      <c r="CS351" s="33"/>
      <c r="CT351" s="33"/>
      <c r="CU351" s="33"/>
      <c r="CV351" s="33"/>
      <c r="CW351" s="33"/>
      <c r="CX351" s="33"/>
      <c r="CY351" s="33"/>
      <c r="CZ351" s="33"/>
      <c r="DA351" s="33"/>
      <c r="DB351" s="33"/>
      <c r="DC351" s="33"/>
      <c r="DD351" s="33"/>
      <c r="DE351" s="33"/>
      <c r="DF351" s="33"/>
      <c r="DG351" s="33"/>
      <c r="DH351" s="33"/>
      <c r="DI351" s="33"/>
      <c r="DJ351" s="33"/>
      <c r="DK351" s="33"/>
      <c r="DL351" s="33"/>
      <c r="DM351" s="33"/>
      <c r="DN351" s="33"/>
      <c r="DO351" s="33"/>
      <c r="DP351" s="33"/>
      <c r="DQ351" s="33"/>
      <c r="DR351" s="33"/>
      <c r="DS351" s="33"/>
      <c r="DT351" s="33"/>
      <c r="DU351" s="33"/>
      <c r="DV351" s="33"/>
      <c r="DW351" s="33"/>
      <c r="DX351" s="33"/>
      <c r="DY351" s="33"/>
      <c r="DZ351" s="33"/>
      <c r="EA351" s="33"/>
      <c r="EB351" s="33"/>
      <c r="EC351" s="33"/>
      <c r="ED351" s="33"/>
      <c r="EE351" s="33"/>
      <c r="EF351" s="33"/>
      <c r="EG351" s="33"/>
      <c r="EH351" s="33"/>
      <c r="EI351" s="33"/>
      <c r="EJ351" s="33"/>
      <c r="EK351" s="33"/>
      <c r="EL351" s="33"/>
      <c r="EM351" s="33"/>
      <c r="EN351" s="33"/>
      <c r="EO351" s="33"/>
    </row>
    <row r="352" spans="1:145" s="45" customFormat="1" ht="27" customHeight="1">
      <c r="A352" s="38"/>
      <c r="B352" s="38"/>
      <c r="C352" s="38"/>
      <c r="D352" s="83" t="s">
        <v>214</v>
      </c>
      <c r="E352" s="83" t="s">
        <v>214</v>
      </c>
      <c r="F352" s="39"/>
      <c r="G352" s="40">
        <f t="shared" si="21"/>
        <v>0</v>
      </c>
      <c r="H352" s="40"/>
      <c r="I352" s="39"/>
      <c r="J352" s="40">
        <f t="shared" si="22"/>
        <v>0</v>
      </c>
      <c r="K352" s="41">
        <v>1408100</v>
      </c>
      <c r="L352" s="42">
        <f t="shared" si="24"/>
        <v>1408.1</v>
      </c>
      <c r="M352" s="41">
        <v>905100</v>
      </c>
      <c r="N352" s="43">
        <f t="shared" si="23"/>
        <v>905.1</v>
      </c>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4"/>
      <c r="DH352" s="44"/>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c r="EF352" s="44"/>
      <c r="EG352" s="44"/>
      <c r="EH352" s="44"/>
      <c r="EI352" s="44"/>
      <c r="EJ352" s="44"/>
      <c r="EK352" s="44"/>
      <c r="EL352" s="44"/>
      <c r="EM352" s="44"/>
      <c r="EN352" s="44"/>
      <c r="EO352" s="44"/>
    </row>
    <row r="353" spans="1:145" s="34" customFormat="1" ht="27" customHeight="1">
      <c r="A353" s="27" t="s">
        <v>235</v>
      </c>
      <c r="B353" s="27" t="s">
        <v>138</v>
      </c>
      <c r="C353" s="27" t="s">
        <v>139</v>
      </c>
      <c r="D353" s="35" t="s">
        <v>64</v>
      </c>
      <c r="E353" s="35"/>
      <c r="F353" s="35"/>
      <c r="G353" s="29">
        <f t="shared" si="21"/>
        <v>0</v>
      </c>
      <c r="H353" s="29"/>
      <c r="I353" s="35"/>
      <c r="J353" s="29">
        <f t="shared" si="22"/>
        <v>0</v>
      </c>
      <c r="K353" s="36">
        <v>16524000</v>
      </c>
      <c r="L353" s="4">
        <f t="shared" si="24"/>
        <v>16524</v>
      </c>
      <c r="M353" s="36">
        <v>15795576</v>
      </c>
      <c r="N353" s="3">
        <f t="shared" si="23"/>
        <v>15795.6</v>
      </c>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33"/>
      <c r="BP353" s="33"/>
      <c r="BQ353" s="33"/>
      <c r="BR353" s="33"/>
      <c r="BS353" s="33"/>
      <c r="BT353" s="33"/>
      <c r="BU353" s="33"/>
      <c r="BV353" s="33"/>
      <c r="BW353" s="33"/>
      <c r="BX353" s="33"/>
      <c r="BY353" s="33"/>
      <c r="BZ353" s="33"/>
      <c r="CA353" s="33"/>
      <c r="CB353" s="33"/>
      <c r="CC353" s="33"/>
      <c r="CD353" s="33"/>
      <c r="CE353" s="33"/>
      <c r="CF353" s="33"/>
      <c r="CG353" s="33"/>
      <c r="CH353" s="33"/>
      <c r="CI353" s="33"/>
      <c r="CJ353" s="33"/>
      <c r="CK353" s="33"/>
      <c r="CL353" s="33"/>
      <c r="CM353" s="33"/>
      <c r="CN353" s="33"/>
      <c r="CO353" s="33"/>
      <c r="CP353" s="33"/>
      <c r="CQ353" s="33"/>
      <c r="CR353" s="33"/>
      <c r="CS353" s="33"/>
      <c r="CT353" s="33"/>
      <c r="CU353" s="33"/>
      <c r="CV353" s="33"/>
      <c r="CW353" s="33"/>
      <c r="CX353" s="33"/>
      <c r="CY353" s="33"/>
      <c r="CZ353" s="33"/>
      <c r="DA353" s="33"/>
      <c r="DB353" s="33"/>
      <c r="DC353" s="33"/>
      <c r="DD353" s="33"/>
      <c r="DE353" s="33"/>
      <c r="DF353" s="33"/>
      <c r="DG353" s="33"/>
      <c r="DH353" s="33"/>
      <c r="DI353" s="33"/>
      <c r="DJ353" s="33"/>
      <c r="DK353" s="33"/>
      <c r="DL353" s="33"/>
      <c r="DM353" s="33"/>
      <c r="DN353" s="33"/>
      <c r="DO353" s="33"/>
      <c r="DP353" s="33"/>
      <c r="DQ353" s="33"/>
      <c r="DR353" s="33"/>
      <c r="DS353" s="33"/>
      <c r="DT353" s="33"/>
      <c r="DU353" s="33"/>
      <c r="DV353" s="33"/>
      <c r="DW353" s="33"/>
      <c r="DX353" s="33"/>
      <c r="DY353" s="33"/>
      <c r="DZ353" s="33"/>
      <c r="EA353" s="33"/>
      <c r="EB353" s="33"/>
      <c r="EC353" s="33"/>
      <c r="ED353" s="33"/>
      <c r="EE353" s="33"/>
      <c r="EF353" s="33"/>
      <c r="EG353" s="33"/>
      <c r="EH353" s="33"/>
      <c r="EI353" s="33"/>
      <c r="EJ353" s="33"/>
      <c r="EK353" s="33"/>
      <c r="EL353" s="33"/>
      <c r="EM353" s="33"/>
      <c r="EN353" s="33"/>
      <c r="EO353" s="33"/>
    </row>
    <row r="354" spans="1:145" s="34" customFormat="1" ht="24" customHeight="1">
      <c r="A354" s="48" t="s">
        <v>82</v>
      </c>
      <c r="B354" s="48" t="s">
        <v>142</v>
      </c>
      <c r="C354" s="48" t="s">
        <v>132</v>
      </c>
      <c r="D354" s="35" t="s">
        <v>441</v>
      </c>
      <c r="E354" s="80" t="s">
        <v>166</v>
      </c>
      <c r="F354" s="35"/>
      <c r="G354" s="29">
        <f t="shared" si="21"/>
        <v>0</v>
      </c>
      <c r="H354" s="29"/>
      <c r="I354" s="35"/>
      <c r="J354" s="29">
        <f t="shared" si="22"/>
        <v>0</v>
      </c>
      <c r="K354" s="36">
        <v>28850000</v>
      </c>
      <c r="L354" s="4">
        <f t="shared" si="24"/>
        <v>28850</v>
      </c>
      <c r="M354" s="36">
        <v>28850000</v>
      </c>
      <c r="N354" s="3">
        <f t="shared" si="23"/>
        <v>28850</v>
      </c>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33"/>
      <c r="BP354" s="33"/>
      <c r="BQ354" s="33"/>
      <c r="BR354" s="33"/>
      <c r="BS354" s="33"/>
      <c r="BT354" s="33"/>
      <c r="BU354" s="33"/>
      <c r="BV354" s="33"/>
      <c r="BW354" s="33"/>
      <c r="BX354" s="33"/>
      <c r="BY354" s="33"/>
      <c r="BZ354" s="33"/>
      <c r="CA354" s="33"/>
      <c r="CB354" s="33"/>
      <c r="CC354" s="33"/>
      <c r="CD354" s="33"/>
      <c r="CE354" s="33"/>
      <c r="CF354" s="33"/>
      <c r="CG354" s="33"/>
      <c r="CH354" s="33"/>
      <c r="CI354" s="33"/>
      <c r="CJ354" s="33"/>
      <c r="CK354" s="33"/>
      <c r="CL354" s="33"/>
      <c r="CM354" s="33"/>
      <c r="CN354" s="33"/>
      <c r="CO354" s="33"/>
      <c r="CP354" s="33"/>
      <c r="CQ354" s="33"/>
      <c r="CR354" s="33"/>
      <c r="CS354" s="33"/>
      <c r="CT354" s="33"/>
      <c r="CU354" s="33"/>
      <c r="CV354" s="33"/>
      <c r="CW354" s="33"/>
      <c r="CX354" s="33"/>
      <c r="CY354" s="33"/>
      <c r="CZ354" s="33"/>
      <c r="DA354" s="33"/>
      <c r="DB354" s="33"/>
      <c r="DC354" s="33"/>
      <c r="DD354" s="33"/>
      <c r="DE354" s="33"/>
      <c r="DF354" s="33"/>
      <c r="DG354" s="33"/>
      <c r="DH354" s="33"/>
      <c r="DI354" s="33"/>
      <c r="DJ354" s="33"/>
      <c r="DK354" s="33"/>
      <c r="DL354" s="33"/>
      <c r="DM354" s="33"/>
      <c r="DN354" s="33"/>
      <c r="DO354" s="33"/>
      <c r="DP354" s="33"/>
      <c r="DQ354" s="33"/>
      <c r="DR354" s="33"/>
      <c r="DS354" s="33"/>
      <c r="DT354" s="33"/>
      <c r="DU354" s="33"/>
      <c r="DV354" s="33"/>
      <c r="DW354" s="33"/>
      <c r="DX354" s="33"/>
      <c r="DY354" s="33"/>
      <c r="DZ354" s="33"/>
      <c r="EA354" s="33"/>
      <c r="EB354" s="33"/>
      <c r="EC354" s="33"/>
      <c r="ED354" s="33"/>
      <c r="EE354" s="33"/>
      <c r="EF354" s="33"/>
      <c r="EG354" s="33"/>
      <c r="EH354" s="33"/>
      <c r="EI354" s="33"/>
      <c r="EJ354" s="33"/>
      <c r="EK354" s="33"/>
      <c r="EL354" s="33"/>
      <c r="EM354" s="33"/>
      <c r="EN354" s="33"/>
      <c r="EO354" s="33"/>
    </row>
    <row r="355" spans="1:145" s="45" customFormat="1" ht="21.75" customHeight="1">
      <c r="A355" s="46"/>
      <c r="B355" s="46"/>
      <c r="C355" s="46"/>
      <c r="D355" s="83" t="s">
        <v>166</v>
      </c>
      <c r="E355" s="83"/>
      <c r="F355" s="39"/>
      <c r="G355" s="29">
        <f t="shared" si="21"/>
        <v>0</v>
      </c>
      <c r="H355" s="40"/>
      <c r="I355" s="39"/>
      <c r="J355" s="29">
        <f t="shared" si="22"/>
        <v>0</v>
      </c>
      <c r="K355" s="41">
        <f>K354</f>
        <v>28850000</v>
      </c>
      <c r="L355" s="42">
        <f>L354</f>
        <v>28850</v>
      </c>
      <c r="M355" s="41">
        <f>M354</f>
        <v>28850000</v>
      </c>
      <c r="N355" s="42">
        <f>N354</f>
        <v>28850</v>
      </c>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row>
    <row r="356" spans="1:145" s="34" customFormat="1" ht="29.25" customHeight="1">
      <c r="A356" s="76">
        <v>4810000</v>
      </c>
      <c r="B356" s="50"/>
      <c r="C356" s="50"/>
      <c r="D356" s="54" t="s">
        <v>86</v>
      </c>
      <c r="E356" s="35"/>
      <c r="F356" s="35"/>
      <c r="G356" s="29">
        <f t="shared" si="21"/>
        <v>0</v>
      </c>
      <c r="H356" s="29"/>
      <c r="I356" s="35"/>
      <c r="J356" s="29">
        <f t="shared" si="22"/>
        <v>0</v>
      </c>
      <c r="K356" s="31">
        <f>K357+K358+K360</f>
        <v>147683</v>
      </c>
      <c r="L356" s="32">
        <f>L357+L358+L360</f>
        <v>147.7</v>
      </c>
      <c r="M356" s="31">
        <f>M357+M358+M360</f>
        <v>147613</v>
      </c>
      <c r="N356" s="32">
        <f>N357+N358+N360</f>
        <v>147.60000000000002</v>
      </c>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c r="CP356" s="33"/>
      <c r="CQ356" s="33"/>
      <c r="CR356" s="33"/>
      <c r="CS356" s="33"/>
      <c r="CT356" s="33"/>
      <c r="CU356" s="33"/>
      <c r="CV356" s="33"/>
      <c r="CW356" s="33"/>
      <c r="CX356" s="33"/>
      <c r="CY356" s="33"/>
      <c r="CZ356" s="33"/>
      <c r="DA356" s="33"/>
      <c r="DB356" s="33"/>
      <c r="DC356" s="33"/>
      <c r="DD356" s="33"/>
      <c r="DE356" s="33"/>
      <c r="DF356" s="33"/>
      <c r="DG356" s="33"/>
      <c r="DH356" s="33"/>
      <c r="DI356" s="33"/>
      <c r="DJ356" s="33"/>
      <c r="DK356" s="33"/>
      <c r="DL356" s="33"/>
      <c r="DM356" s="33"/>
      <c r="DN356" s="33"/>
      <c r="DO356" s="33"/>
      <c r="DP356" s="33"/>
      <c r="DQ356" s="33"/>
      <c r="DR356" s="33"/>
      <c r="DS356" s="33"/>
      <c r="DT356" s="33"/>
      <c r="DU356" s="33"/>
      <c r="DV356" s="33"/>
      <c r="DW356" s="33"/>
      <c r="DX356" s="33"/>
      <c r="DY356" s="33"/>
      <c r="DZ356" s="33"/>
      <c r="EA356" s="33"/>
      <c r="EB356" s="33"/>
      <c r="EC356" s="33"/>
      <c r="ED356" s="33"/>
      <c r="EE356" s="33"/>
      <c r="EF356" s="33"/>
      <c r="EG356" s="33"/>
      <c r="EH356" s="33"/>
      <c r="EI356" s="33"/>
      <c r="EJ356" s="33"/>
      <c r="EK356" s="33"/>
      <c r="EL356" s="33"/>
      <c r="EM356" s="33"/>
      <c r="EN356" s="33"/>
      <c r="EO356" s="33"/>
    </row>
    <row r="357" spans="1:145" s="34" customFormat="1" ht="24.75" customHeight="1">
      <c r="A357" s="27" t="s">
        <v>74</v>
      </c>
      <c r="B357" s="27" t="s">
        <v>94</v>
      </c>
      <c r="C357" s="27" t="s">
        <v>95</v>
      </c>
      <c r="D357" s="35" t="s">
        <v>237</v>
      </c>
      <c r="E357" s="35"/>
      <c r="F357" s="35"/>
      <c r="G357" s="29">
        <f t="shared" si="21"/>
        <v>0</v>
      </c>
      <c r="H357" s="29"/>
      <c r="I357" s="35"/>
      <c r="J357" s="29">
        <f t="shared" si="22"/>
        <v>0</v>
      </c>
      <c r="K357" s="36">
        <v>95000</v>
      </c>
      <c r="L357" s="4">
        <f t="shared" si="24"/>
        <v>95</v>
      </c>
      <c r="M357" s="36">
        <v>94930</v>
      </c>
      <c r="N357" s="3">
        <f t="shared" si="23"/>
        <v>94.9</v>
      </c>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BO357" s="33"/>
      <c r="BP357" s="33"/>
      <c r="BQ357" s="33"/>
      <c r="BR357" s="33"/>
      <c r="BS357" s="33"/>
      <c r="BT357" s="33"/>
      <c r="BU357" s="33"/>
      <c r="BV357" s="33"/>
      <c r="BW357" s="33"/>
      <c r="BX357" s="33"/>
      <c r="BY357" s="33"/>
      <c r="BZ357" s="33"/>
      <c r="CA357" s="33"/>
      <c r="CB357" s="33"/>
      <c r="CC357" s="33"/>
      <c r="CD357" s="33"/>
      <c r="CE357" s="33"/>
      <c r="CF357" s="33"/>
      <c r="CG357" s="33"/>
      <c r="CH357" s="33"/>
      <c r="CI357" s="33"/>
      <c r="CJ357" s="33"/>
      <c r="CK357" s="33"/>
      <c r="CL357" s="33"/>
      <c r="CM357" s="33"/>
      <c r="CN357" s="33"/>
      <c r="CO357" s="33"/>
      <c r="CP357" s="33"/>
      <c r="CQ357" s="33"/>
      <c r="CR357" s="33"/>
      <c r="CS357" s="33"/>
      <c r="CT357" s="33"/>
      <c r="CU357" s="33"/>
      <c r="CV357" s="33"/>
      <c r="CW357" s="33"/>
      <c r="CX357" s="33"/>
      <c r="CY357" s="33"/>
      <c r="CZ357" s="33"/>
      <c r="DA357" s="33"/>
      <c r="DB357" s="33"/>
      <c r="DC357" s="33"/>
      <c r="DD357" s="33"/>
      <c r="DE357" s="33"/>
      <c r="DF357" s="33"/>
      <c r="DG357" s="33"/>
      <c r="DH357" s="33"/>
      <c r="DI357" s="33"/>
      <c r="DJ357" s="33"/>
      <c r="DK357" s="33"/>
      <c r="DL357" s="33"/>
      <c r="DM357" s="33"/>
      <c r="DN357" s="33"/>
      <c r="DO357" s="33"/>
      <c r="DP357" s="33"/>
      <c r="DQ357" s="33"/>
      <c r="DR357" s="33"/>
      <c r="DS357" s="33"/>
      <c r="DT357" s="33"/>
      <c r="DU357" s="33"/>
      <c r="DV357" s="33"/>
      <c r="DW357" s="33"/>
      <c r="DX357" s="33"/>
      <c r="DY357" s="33"/>
      <c r="DZ357" s="33"/>
      <c r="EA357" s="33"/>
      <c r="EB357" s="33"/>
      <c r="EC357" s="33"/>
      <c r="ED357" s="33"/>
      <c r="EE357" s="33"/>
      <c r="EF357" s="33"/>
      <c r="EG357" s="33"/>
      <c r="EH357" s="33"/>
      <c r="EI357" s="33"/>
      <c r="EJ357" s="33"/>
      <c r="EK357" s="33"/>
      <c r="EL357" s="33"/>
      <c r="EM357" s="33"/>
      <c r="EN357" s="33"/>
      <c r="EO357" s="33"/>
    </row>
    <row r="358" spans="1:145" s="34" customFormat="1" ht="26.25" customHeight="1">
      <c r="A358" s="48" t="s">
        <v>247</v>
      </c>
      <c r="B358" s="48" t="s">
        <v>142</v>
      </c>
      <c r="C358" s="48" t="s">
        <v>132</v>
      </c>
      <c r="D358" s="35" t="s">
        <v>441</v>
      </c>
      <c r="E358" s="35" t="s">
        <v>248</v>
      </c>
      <c r="F358" s="35"/>
      <c r="G358" s="29">
        <f t="shared" si="21"/>
        <v>0</v>
      </c>
      <c r="H358" s="29"/>
      <c r="I358" s="35"/>
      <c r="J358" s="29">
        <f t="shared" si="22"/>
        <v>0</v>
      </c>
      <c r="K358" s="36">
        <v>17173</v>
      </c>
      <c r="L358" s="4">
        <f t="shared" si="24"/>
        <v>17.2</v>
      </c>
      <c r="M358" s="36">
        <v>17173</v>
      </c>
      <c r="N358" s="3">
        <f t="shared" si="23"/>
        <v>17.2</v>
      </c>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33"/>
      <c r="BT358" s="33"/>
      <c r="BU358" s="33"/>
      <c r="BV358" s="33"/>
      <c r="BW358" s="33"/>
      <c r="BX358" s="33"/>
      <c r="BY358" s="33"/>
      <c r="BZ358" s="33"/>
      <c r="CA358" s="33"/>
      <c r="CB358" s="33"/>
      <c r="CC358" s="33"/>
      <c r="CD358" s="33"/>
      <c r="CE358" s="33"/>
      <c r="CF358" s="33"/>
      <c r="CG358" s="33"/>
      <c r="CH358" s="33"/>
      <c r="CI358" s="33"/>
      <c r="CJ358" s="33"/>
      <c r="CK358" s="33"/>
      <c r="CL358" s="33"/>
      <c r="CM358" s="33"/>
      <c r="CN358" s="33"/>
      <c r="CO358" s="33"/>
      <c r="CP358" s="33"/>
      <c r="CQ358" s="33"/>
      <c r="CR358" s="33"/>
      <c r="CS358" s="33"/>
      <c r="CT358" s="33"/>
      <c r="CU358" s="33"/>
      <c r="CV358" s="33"/>
      <c r="CW358" s="33"/>
      <c r="CX358" s="33"/>
      <c r="CY358" s="33"/>
      <c r="CZ358" s="33"/>
      <c r="DA358" s="33"/>
      <c r="DB358" s="33"/>
      <c r="DC358" s="33"/>
      <c r="DD358" s="33"/>
      <c r="DE358" s="33"/>
      <c r="DF358" s="33"/>
      <c r="DG358" s="33"/>
      <c r="DH358" s="33"/>
      <c r="DI358" s="33"/>
      <c r="DJ358" s="33"/>
      <c r="DK358" s="33"/>
      <c r="DL358" s="33"/>
      <c r="DM358" s="33"/>
      <c r="DN358" s="33"/>
      <c r="DO358" s="33"/>
      <c r="DP358" s="33"/>
      <c r="DQ358" s="33"/>
      <c r="DR358" s="33"/>
      <c r="DS358" s="33"/>
      <c r="DT358" s="33"/>
      <c r="DU358" s="33"/>
      <c r="DV358" s="33"/>
      <c r="DW358" s="33"/>
      <c r="DX358" s="33"/>
      <c r="DY358" s="33"/>
      <c r="DZ358" s="33"/>
      <c r="EA358" s="33"/>
      <c r="EB358" s="33"/>
      <c r="EC358" s="33"/>
      <c r="ED358" s="33"/>
      <c r="EE358" s="33"/>
      <c r="EF358" s="33"/>
      <c r="EG358" s="33"/>
      <c r="EH358" s="33"/>
      <c r="EI358" s="33"/>
      <c r="EJ358" s="33"/>
      <c r="EK358" s="33"/>
      <c r="EL358" s="33"/>
      <c r="EM358" s="33"/>
      <c r="EN358" s="33"/>
      <c r="EO358" s="33"/>
    </row>
    <row r="359" spans="1:145" s="45" customFormat="1" ht="24.75" customHeight="1">
      <c r="A359" s="46"/>
      <c r="B359" s="46"/>
      <c r="C359" s="46"/>
      <c r="D359" s="39" t="s">
        <v>248</v>
      </c>
      <c r="E359" s="39"/>
      <c r="F359" s="39"/>
      <c r="G359" s="29">
        <f t="shared" si="21"/>
        <v>0</v>
      </c>
      <c r="H359" s="40"/>
      <c r="I359" s="39"/>
      <c r="J359" s="29">
        <f t="shared" si="22"/>
        <v>0</v>
      </c>
      <c r="K359" s="41">
        <f>K358</f>
        <v>17173</v>
      </c>
      <c r="L359" s="42">
        <f>L358</f>
        <v>17.2</v>
      </c>
      <c r="M359" s="41">
        <f>M358</f>
        <v>17173</v>
      </c>
      <c r="N359" s="42">
        <f>N358</f>
        <v>17.2</v>
      </c>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4"/>
      <c r="DH359" s="44"/>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c r="EO359" s="44"/>
    </row>
    <row r="360" spans="1:145" s="34" customFormat="1" ht="24" customHeight="1">
      <c r="A360" s="50">
        <v>4818800</v>
      </c>
      <c r="B360" s="50">
        <v>8800</v>
      </c>
      <c r="C360" s="27" t="s">
        <v>94</v>
      </c>
      <c r="D360" s="51" t="s">
        <v>442</v>
      </c>
      <c r="E360" s="51"/>
      <c r="F360" s="51"/>
      <c r="G360" s="29">
        <f t="shared" si="21"/>
        <v>0</v>
      </c>
      <c r="H360" s="29"/>
      <c r="I360" s="51"/>
      <c r="J360" s="29">
        <f t="shared" si="22"/>
        <v>0</v>
      </c>
      <c r="K360" s="36">
        <f>K361</f>
        <v>35510</v>
      </c>
      <c r="L360" s="4">
        <f>L361</f>
        <v>35.5</v>
      </c>
      <c r="M360" s="36">
        <f>M361</f>
        <v>35510</v>
      </c>
      <c r="N360" s="4">
        <f>N361</f>
        <v>35.5</v>
      </c>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33"/>
      <c r="BT360" s="33"/>
      <c r="BU360" s="33"/>
      <c r="BV360" s="33"/>
      <c r="BW360" s="33"/>
      <c r="BX360" s="33"/>
      <c r="BY360" s="33"/>
      <c r="BZ360" s="33"/>
      <c r="CA360" s="33"/>
      <c r="CB360" s="33"/>
      <c r="CC360" s="33"/>
      <c r="CD360" s="33"/>
      <c r="CE360" s="33"/>
      <c r="CF360" s="33"/>
      <c r="CG360" s="33"/>
      <c r="CH360" s="33"/>
      <c r="CI360" s="33"/>
      <c r="CJ360" s="33"/>
      <c r="CK360" s="33"/>
      <c r="CL360" s="33"/>
      <c r="CM360" s="33"/>
      <c r="CN360" s="33"/>
      <c r="CO360" s="33"/>
      <c r="CP360" s="33"/>
      <c r="CQ360" s="33"/>
      <c r="CR360" s="33"/>
      <c r="CS360" s="33"/>
      <c r="CT360" s="33"/>
      <c r="CU360" s="33"/>
      <c r="CV360" s="33"/>
      <c r="CW360" s="33"/>
      <c r="CX360" s="33"/>
      <c r="CY360" s="33"/>
      <c r="CZ360" s="33"/>
      <c r="DA360" s="33"/>
      <c r="DB360" s="33"/>
      <c r="DC360" s="33"/>
      <c r="DD360" s="33"/>
      <c r="DE360" s="33"/>
      <c r="DF360" s="33"/>
      <c r="DG360" s="33"/>
      <c r="DH360" s="33"/>
      <c r="DI360" s="33"/>
      <c r="DJ360" s="33"/>
      <c r="DK360" s="33"/>
      <c r="DL360" s="33"/>
      <c r="DM360" s="33"/>
      <c r="DN360" s="33"/>
      <c r="DO360" s="33"/>
      <c r="DP360" s="33"/>
      <c r="DQ360" s="33"/>
      <c r="DR360" s="33"/>
      <c r="DS360" s="33"/>
      <c r="DT360" s="33"/>
      <c r="DU360" s="33"/>
      <c r="DV360" s="33"/>
      <c r="DW360" s="33"/>
      <c r="DX360" s="33"/>
      <c r="DY360" s="33"/>
      <c r="DZ360" s="33"/>
      <c r="EA360" s="33"/>
      <c r="EB360" s="33"/>
      <c r="EC360" s="33"/>
      <c r="ED360" s="33"/>
      <c r="EE360" s="33"/>
      <c r="EF360" s="33"/>
      <c r="EG360" s="33"/>
      <c r="EH360" s="33"/>
      <c r="EI360" s="33"/>
      <c r="EJ360" s="33"/>
      <c r="EK360" s="33"/>
      <c r="EL360" s="33"/>
      <c r="EM360" s="33"/>
      <c r="EN360" s="33"/>
      <c r="EO360" s="33"/>
    </row>
    <row r="361" spans="1:145" s="34" customFormat="1" ht="21" customHeight="1">
      <c r="A361" s="52">
        <v>4818800</v>
      </c>
      <c r="B361" s="52">
        <v>8800</v>
      </c>
      <c r="C361" s="46" t="s">
        <v>94</v>
      </c>
      <c r="D361" s="65" t="s">
        <v>393</v>
      </c>
      <c r="E361" s="65"/>
      <c r="F361" s="65"/>
      <c r="G361" s="29">
        <f t="shared" si="21"/>
        <v>0</v>
      </c>
      <c r="H361" s="40"/>
      <c r="I361" s="65"/>
      <c r="J361" s="29">
        <f t="shared" si="22"/>
        <v>0</v>
      </c>
      <c r="K361" s="41">
        <v>35510</v>
      </c>
      <c r="L361" s="42">
        <f t="shared" si="24"/>
        <v>35.5</v>
      </c>
      <c r="M361" s="41">
        <v>35510</v>
      </c>
      <c r="N361" s="43">
        <f t="shared" si="23"/>
        <v>35.5</v>
      </c>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c r="CP361" s="33"/>
      <c r="CQ361" s="33"/>
      <c r="CR361" s="33"/>
      <c r="CS361" s="33"/>
      <c r="CT361" s="33"/>
      <c r="CU361" s="33"/>
      <c r="CV361" s="33"/>
      <c r="CW361" s="33"/>
      <c r="CX361" s="33"/>
      <c r="CY361" s="33"/>
      <c r="CZ361" s="33"/>
      <c r="DA361" s="33"/>
      <c r="DB361" s="33"/>
      <c r="DC361" s="33"/>
      <c r="DD361" s="33"/>
      <c r="DE361" s="33"/>
      <c r="DF361" s="33"/>
      <c r="DG361" s="33"/>
      <c r="DH361" s="33"/>
      <c r="DI361" s="33"/>
      <c r="DJ361" s="33"/>
      <c r="DK361" s="33"/>
      <c r="DL361" s="33"/>
      <c r="DM361" s="33"/>
      <c r="DN361" s="33"/>
      <c r="DO361" s="33"/>
      <c r="DP361" s="33"/>
      <c r="DQ361" s="33"/>
      <c r="DR361" s="33"/>
      <c r="DS361" s="33"/>
      <c r="DT361" s="33"/>
      <c r="DU361" s="33"/>
      <c r="DV361" s="33"/>
      <c r="DW361" s="33"/>
      <c r="DX361" s="33"/>
      <c r="DY361" s="33"/>
      <c r="DZ361" s="33"/>
      <c r="EA361" s="33"/>
      <c r="EB361" s="33"/>
      <c r="EC361" s="33"/>
      <c r="ED361" s="33"/>
      <c r="EE361" s="33"/>
      <c r="EF361" s="33"/>
      <c r="EG361" s="33"/>
      <c r="EH361" s="33"/>
      <c r="EI361" s="33"/>
      <c r="EJ361" s="33"/>
      <c r="EK361" s="33"/>
      <c r="EL361" s="33"/>
      <c r="EM361" s="33"/>
      <c r="EN361" s="33"/>
      <c r="EO361" s="33"/>
    </row>
    <row r="362" spans="1:145" s="85" customFormat="1" ht="32.25" customHeight="1">
      <c r="A362" s="76">
        <v>5010000</v>
      </c>
      <c r="B362" s="50"/>
      <c r="C362" s="50"/>
      <c r="D362" s="54" t="s">
        <v>75</v>
      </c>
      <c r="E362" s="54"/>
      <c r="F362" s="54"/>
      <c r="G362" s="29">
        <f t="shared" si="21"/>
        <v>0</v>
      </c>
      <c r="H362" s="30"/>
      <c r="I362" s="54"/>
      <c r="J362" s="29">
        <f t="shared" si="22"/>
        <v>0</v>
      </c>
      <c r="K362" s="31">
        <f>K363</f>
        <v>21000</v>
      </c>
      <c r="L362" s="32">
        <f>L363</f>
        <v>21</v>
      </c>
      <c r="M362" s="31">
        <f>M363</f>
        <v>20846</v>
      </c>
      <c r="N362" s="32">
        <f>N363</f>
        <v>20.8</v>
      </c>
      <c r="O362" s="84"/>
      <c r="P362" s="84"/>
      <c r="Q362" s="84"/>
      <c r="R362" s="84"/>
      <c r="S362" s="84"/>
      <c r="T362" s="84"/>
      <c r="U362" s="84"/>
      <c r="V362" s="84"/>
      <c r="W362" s="84"/>
      <c r="X362" s="84"/>
      <c r="Y362" s="84"/>
      <c r="Z362" s="84"/>
      <c r="AA362" s="84"/>
      <c r="AB362" s="84"/>
      <c r="AC362" s="84"/>
      <c r="AD362" s="84"/>
      <c r="AE362" s="84"/>
      <c r="AF362" s="84"/>
      <c r="AG362" s="84"/>
      <c r="AH362" s="84"/>
      <c r="AI362" s="84"/>
      <c r="AJ362" s="84"/>
      <c r="AK362" s="84"/>
      <c r="AL362" s="84"/>
      <c r="AM362" s="84"/>
      <c r="AN362" s="84"/>
      <c r="AO362" s="84"/>
      <c r="AP362" s="84"/>
      <c r="AQ362" s="84"/>
      <c r="AR362" s="84"/>
      <c r="AS362" s="84"/>
      <c r="AT362" s="84"/>
      <c r="AU362" s="84"/>
      <c r="AV362" s="84"/>
      <c r="AW362" s="84"/>
      <c r="AX362" s="84"/>
      <c r="AY362" s="84"/>
      <c r="AZ362" s="84"/>
      <c r="BA362" s="84"/>
      <c r="BB362" s="84"/>
      <c r="BC362" s="84"/>
      <c r="BD362" s="84"/>
      <c r="BE362" s="84"/>
      <c r="BF362" s="84"/>
      <c r="BG362" s="84"/>
      <c r="BH362" s="84"/>
      <c r="BI362" s="84"/>
      <c r="BJ362" s="84"/>
      <c r="BK362" s="84"/>
      <c r="BL362" s="84"/>
      <c r="BM362" s="84"/>
      <c r="BN362" s="84"/>
      <c r="BO362" s="84"/>
      <c r="BP362" s="84"/>
      <c r="BQ362" s="84"/>
      <c r="BR362" s="84"/>
      <c r="BS362" s="84"/>
      <c r="BT362" s="84"/>
      <c r="BU362" s="84"/>
      <c r="BV362" s="84"/>
      <c r="BW362" s="84"/>
      <c r="BX362" s="84"/>
      <c r="BY362" s="84"/>
      <c r="BZ362" s="84"/>
      <c r="CA362" s="84"/>
      <c r="CB362" s="84"/>
      <c r="CC362" s="84"/>
      <c r="CD362" s="84"/>
      <c r="CE362" s="84"/>
      <c r="CF362" s="84"/>
      <c r="CG362" s="84"/>
      <c r="CH362" s="84"/>
      <c r="CI362" s="84"/>
      <c r="CJ362" s="84"/>
      <c r="CK362" s="84"/>
      <c r="CL362" s="84"/>
      <c r="CM362" s="84"/>
      <c r="CN362" s="84"/>
      <c r="CO362" s="84"/>
      <c r="CP362" s="84"/>
      <c r="CQ362" s="84"/>
      <c r="CR362" s="84"/>
      <c r="CS362" s="84"/>
      <c r="CT362" s="84"/>
      <c r="CU362" s="84"/>
      <c r="CV362" s="84"/>
      <c r="CW362" s="84"/>
      <c r="CX362" s="84"/>
      <c r="CY362" s="84"/>
      <c r="CZ362" s="84"/>
      <c r="DA362" s="84"/>
      <c r="DB362" s="84"/>
      <c r="DC362" s="84"/>
      <c r="DD362" s="84"/>
      <c r="DE362" s="84"/>
      <c r="DF362" s="84"/>
      <c r="DG362" s="84"/>
      <c r="DH362" s="84"/>
      <c r="DI362" s="84"/>
      <c r="DJ362" s="84"/>
      <c r="DK362" s="84"/>
      <c r="DL362" s="84"/>
      <c r="DM362" s="84"/>
      <c r="DN362" s="84"/>
      <c r="DO362" s="84"/>
      <c r="DP362" s="84"/>
      <c r="DQ362" s="84"/>
      <c r="DR362" s="84"/>
      <c r="DS362" s="84"/>
      <c r="DT362" s="84"/>
      <c r="DU362" s="84"/>
      <c r="DV362" s="84"/>
      <c r="DW362" s="84"/>
      <c r="DX362" s="84"/>
      <c r="DY362" s="84"/>
      <c r="DZ362" s="84"/>
      <c r="EA362" s="84"/>
      <c r="EB362" s="84"/>
      <c r="EC362" s="84"/>
      <c r="ED362" s="84"/>
      <c r="EE362" s="84"/>
      <c r="EF362" s="84"/>
      <c r="EG362" s="84"/>
      <c r="EH362" s="84"/>
      <c r="EI362" s="84"/>
      <c r="EJ362" s="84"/>
      <c r="EK362" s="84"/>
      <c r="EL362" s="84"/>
      <c r="EM362" s="84"/>
      <c r="EN362" s="84"/>
      <c r="EO362" s="84"/>
    </row>
    <row r="363" spans="1:145" s="34" customFormat="1" ht="23.25" customHeight="1">
      <c r="A363" s="27" t="s">
        <v>76</v>
      </c>
      <c r="B363" s="27" t="s">
        <v>94</v>
      </c>
      <c r="C363" s="27" t="s">
        <v>95</v>
      </c>
      <c r="D363" s="35" t="s">
        <v>237</v>
      </c>
      <c r="E363" s="35"/>
      <c r="F363" s="35"/>
      <c r="G363" s="29">
        <f t="shared" si="21"/>
        <v>0</v>
      </c>
      <c r="H363" s="29"/>
      <c r="I363" s="35"/>
      <c r="J363" s="29">
        <f t="shared" si="22"/>
        <v>0</v>
      </c>
      <c r="K363" s="36">
        <v>21000</v>
      </c>
      <c r="L363" s="4">
        <f t="shared" si="24"/>
        <v>21</v>
      </c>
      <c r="M363" s="36">
        <v>20846</v>
      </c>
      <c r="N363" s="3">
        <f t="shared" si="23"/>
        <v>20.8</v>
      </c>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c r="BN363" s="33"/>
      <c r="BO363" s="33"/>
      <c r="BP363" s="33"/>
      <c r="BQ363" s="33"/>
      <c r="BR363" s="33"/>
      <c r="BS363" s="33"/>
      <c r="BT363" s="33"/>
      <c r="BU363" s="33"/>
      <c r="BV363" s="33"/>
      <c r="BW363" s="33"/>
      <c r="BX363" s="33"/>
      <c r="BY363" s="33"/>
      <c r="BZ363" s="33"/>
      <c r="CA363" s="33"/>
      <c r="CB363" s="33"/>
      <c r="CC363" s="33"/>
      <c r="CD363" s="33"/>
      <c r="CE363" s="33"/>
      <c r="CF363" s="33"/>
      <c r="CG363" s="33"/>
      <c r="CH363" s="33"/>
      <c r="CI363" s="33"/>
      <c r="CJ363" s="33"/>
      <c r="CK363" s="33"/>
      <c r="CL363" s="33"/>
      <c r="CM363" s="33"/>
      <c r="CN363" s="33"/>
      <c r="CO363" s="33"/>
      <c r="CP363" s="33"/>
      <c r="CQ363" s="33"/>
      <c r="CR363" s="33"/>
      <c r="CS363" s="33"/>
      <c r="CT363" s="33"/>
      <c r="CU363" s="33"/>
      <c r="CV363" s="33"/>
      <c r="CW363" s="33"/>
      <c r="CX363" s="33"/>
      <c r="CY363" s="33"/>
      <c r="CZ363" s="33"/>
      <c r="DA363" s="33"/>
      <c r="DB363" s="33"/>
      <c r="DC363" s="33"/>
      <c r="DD363" s="33"/>
      <c r="DE363" s="33"/>
      <c r="DF363" s="33"/>
      <c r="DG363" s="33"/>
      <c r="DH363" s="33"/>
      <c r="DI363" s="33"/>
      <c r="DJ363" s="33"/>
      <c r="DK363" s="33"/>
      <c r="DL363" s="33"/>
      <c r="DM363" s="33"/>
      <c r="DN363" s="33"/>
      <c r="DO363" s="33"/>
      <c r="DP363" s="33"/>
      <c r="DQ363" s="33"/>
      <c r="DR363" s="33"/>
      <c r="DS363" s="33"/>
      <c r="DT363" s="33"/>
      <c r="DU363" s="33"/>
      <c r="DV363" s="33"/>
      <c r="DW363" s="33"/>
      <c r="DX363" s="33"/>
      <c r="DY363" s="33"/>
      <c r="DZ363" s="33"/>
      <c r="EA363" s="33"/>
      <c r="EB363" s="33"/>
      <c r="EC363" s="33"/>
      <c r="ED363" s="33"/>
      <c r="EE363" s="33"/>
      <c r="EF363" s="33"/>
      <c r="EG363" s="33"/>
      <c r="EH363" s="33"/>
      <c r="EI363" s="33"/>
      <c r="EJ363" s="33"/>
      <c r="EK363" s="33"/>
      <c r="EL363" s="33"/>
      <c r="EM363" s="33"/>
      <c r="EN363" s="33"/>
      <c r="EO363" s="33"/>
    </row>
    <row r="364" spans="1:145" s="34" customFormat="1" ht="29.25" customHeight="1">
      <c r="A364" s="26" t="s">
        <v>77</v>
      </c>
      <c r="B364" s="27"/>
      <c r="C364" s="27"/>
      <c r="D364" s="54" t="s">
        <v>87</v>
      </c>
      <c r="E364" s="54"/>
      <c r="F364" s="54"/>
      <c r="G364" s="29">
        <f t="shared" si="21"/>
        <v>0</v>
      </c>
      <c r="H364" s="30"/>
      <c r="I364" s="54"/>
      <c r="J364" s="29">
        <f t="shared" si="22"/>
        <v>0</v>
      </c>
      <c r="K364" s="31">
        <f>K365</f>
        <v>181692</v>
      </c>
      <c r="L364" s="32">
        <f>L365</f>
        <v>181.7</v>
      </c>
      <c r="M364" s="31">
        <f>M365</f>
        <v>181692</v>
      </c>
      <c r="N364" s="32">
        <f>N365</f>
        <v>181.7</v>
      </c>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BM364" s="33"/>
      <c r="BN364" s="33"/>
      <c r="BO364" s="33"/>
      <c r="BP364" s="33"/>
      <c r="BQ364" s="33"/>
      <c r="BR364" s="33"/>
      <c r="BS364" s="33"/>
      <c r="BT364" s="33"/>
      <c r="BU364" s="33"/>
      <c r="BV364" s="33"/>
      <c r="BW364" s="33"/>
      <c r="BX364" s="33"/>
      <c r="BY364" s="33"/>
      <c r="BZ364" s="33"/>
      <c r="CA364" s="33"/>
      <c r="CB364" s="33"/>
      <c r="CC364" s="33"/>
      <c r="CD364" s="33"/>
      <c r="CE364" s="33"/>
      <c r="CF364" s="33"/>
      <c r="CG364" s="33"/>
      <c r="CH364" s="33"/>
      <c r="CI364" s="33"/>
      <c r="CJ364" s="33"/>
      <c r="CK364" s="33"/>
      <c r="CL364" s="33"/>
      <c r="CM364" s="33"/>
      <c r="CN364" s="33"/>
      <c r="CO364" s="33"/>
      <c r="CP364" s="33"/>
      <c r="CQ364" s="33"/>
      <c r="CR364" s="33"/>
      <c r="CS364" s="33"/>
      <c r="CT364" s="33"/>
      <c r="CU364" s="33"/>
      <c r="CV364" s="33"/>
      <c r="CW364" s="33"/>
      <c r="CX364" s="33"/>
      <c r="CY364" s="33"/>
      <c r="CZ364" s="33"/>
      <c r="DA364" s="33"/>
      <c r="DB364" s="33"/>
      <c r="DC364" s="33"/>
      <c r="DD364" s="33"/>
      <c r="DE364" s="33"/>
      <c r="DF364" s="33"/>
      <c r="DG364" s="33"/>
      <c r="DH364" s="33"/>
      <c r="DI364" s="33"/>
      <c r="DJ364" s="33"/>
      <c r="DK364" s="33"/>
      <c r="DL364" s="33"/>
      <c r="DM364" s="33"/>
      <c r="DN364" s="33"/>
      <c r="DO364" s="33"/>
      <c r="DP364" s="33"/>
      <c r="DQ364" s="33"/>
      <c r="DR364" s="33"/>
      <c r="DS364" s="33"/>
      <c r="DT364" s="33"/>
      <c r="DU364" s="33"/>
      <c r="DV364" s="33"/>
      <c r="DW364" s="33"/>
      <c r="DX364" s="33"/>
      <c r="DY364" s="33"/>
      <c r="DZ364" s="33"/>
      <c r="EA364" s="33"/>
      <c r="EB364" s="33"/>
      <c r="EC364" s="33"/>
      <c r="ED364" s="33"/>
      <c r="EE364" s="33"/>
      <c r="EF364" s="33"/>
      <c r="EG364" s="33"/>
      <c r="EH364" s="33"/>
      <c r="EI364" s="33"/>
      <c r="EJ364" s="33"/>
      <c r="EK364" s="33"/>
      <c r="EL364" s="33"/>
      <c r="EM364" s="33"/>
      <c r="EN364" s="33"/>
      <c r="EO364" s="33"/>
    </row>
    <row r="365" spans="1:145" s="34" customFormat="1" ht="28.5" customHeight="1">
      <c r="A365" s="27" t="s">
        <v>78</v>
      </c>
      <c r="B365" s="27" t="s">
        <v>94</v>
      </c>
      <c r="C365" s="27" t="s">
        <v>95</v>
      </c>
      <c r="D365" s="35" t="s">
        <v>237</v>
      </c>
      <c r="E365" s="35"/>
      <c r="F365" s="35"/>
      <c r="G365" s="29">
        <f t="shared" si="21"/>
        <v>0</v>
      </c>
      <c r="H365" s="29"/>
      <c r="I365" s="35"/>
      <c r="J365" s="29">
        <f t="shared" si="22"/>
        <v>0</v>
      </c>
      <c r="K365" s="36">
        <v>181692</v>
      </c>
      <c r="L365" s="4">
        <f t="shared" si="24"/>
        <v>181.7</v>
      </c>
      <c r="M365" s="36">
        <v>181692</v>
      </c>
      <c r="N365" s="4">
        <f t="shared" si="23"/>
        <v>181.7</v>
      </c>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row>
    <row r="366" spans="1:145" s="34" customFormat="1" ht="40.5">
      <c r="A366" s="76">
        <v>7610000</v>
      </c>
      <c r="B366" s="50"/>
      <c r="C366" s="50"/>
      <c r="D366" s="54" t="s">
        <v>88</v>
      </c>
      <c r="E366" s="54"/>
      <c r="F366" s="54"/>
      <c r="G366" s="29">
        <f t="shared" si="21"/>
        <v>0</v>
      </c>
      <c r="H366" s="30"/>
      <c r="I366" s="54"/>
      <c r="J366" s="29">
        <f t="shared" si="22"/>
        <v>0</v>
      </c>
      <c r="K366" s="31">
        <f aca="true" t="shared" si="26" ref="K366:N367">K367</f>
        <v>1710172</v>
      </c>
      <c r="L366" s="32">
        <f t="shared" si="26"/>
        <v>1710.2</v>
      </c>
      <c r="M366" s="31">
        <f t="shared" si="26"/>
        <v>1710172</v>
      </c>
      <c r="N366" s="32">
        <f t="shared" si="26"/>
        <v>1710.2</v>
      </c>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row>
    <row r="367" spans="1:145" s="34" customFormat="1" ht="24" customHeight="1">
      <c r="A367" s="50">
        <v>7618800</v>
      </c>
      <c r="B367" s="50">
        <v>8800</v>
      </c>
      <c r="C367" s="27" t="s">
        <v>94</v>
      </c>
      <c r="D367" s="51" t="s">
        <v>442</v>
      </c>
      <c r="E367" s="51"/>
      <c r="F367" s="51"/>
      <c r="G367" s="29">
        <f t="shared" si="21"/>
        <v>0</v>
      </c>
      <c r="H367" s="29"/>
      <c r="I367" s="51"/>
      <c r="J367" s="29">
        <f t="shared" si="22"/>
        <v>0</v>
      </c>
      <c r="K367" s="36">
        <f t="shared" si="26"/>
        <v>1710172</v>
      </c>
      <c r="L367" s="4">
        <f t="shared" si="26"/>
        <v>1710.2</v>
      </c>
      <c r="M367" s="36">
        <f t="shared" si="26"/>
        <v>1710172</v>
      </c>
      <c r="N367" s="4">
        <f t="shared" si="26"/>
        <v>1710.2</v>
      </c>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row>
    <row r="368" spans="1:145" s="34" customFormat="1" ht="21" customHeight="1">
      <c r="A368" s="52">
        <v>7618800</v>
      </c>
      <c r="B368" s="52">
        <v>8800</v>
      </c>
      <c r="C368" s="46" t="s">
        <v>94</v>
      </c>
      <c r="D368" s="65" t="s">
        <v>79</v>
      </c>
      <c r="E368" s="65"/>
      <c r="F368" s="65"/>
      <c r="G368" s="29">
        <f t="shared" si="21"/>
        <v>0</v>
      </c>
      <c r="H368" s="40"/>
      <c r="I368" s="65"/>
      <c r="J368" s="29">
        <f t="shared" si="22"/>
        <v>0</v>
      </c>
      <c r="K368" s="41">
        <v>1710172</v>
      </c>
      <c r="L368" s="42">
        <f t="shared" si="24"/>
        <v>1710.2</v>
      </c>
      <c r="M368" s="41">
        <v>1710172</v>
      </c>
      <c r="N368" s="43">
        <f t="shared" si="23"/>
        <v>1710.2</v>
      </c>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3"/>
      <c r="BJ368" s="33"/>
      <c r="BK368" s="33"/>
      <c r="BL368" s="33"/>
      <c r="BM368" s="33"/>
      <c r="BN368" s="33"/>
      <c r="BO368" s="33"/>
      <c r="BP368" s="33"/>
      <c r="BQ368" s="33"/>
      <c r="BR368" s="33"/>
      <c r="BS368" s="33"/>
      <c r="BT368" s="33"/>
      <c r="BU368" s="33"/>
      <c r="BV368" s="33"/>
      <c r="BW368" s="33"/>
      <c r="BX368" s="33"/>
      <c r="BY368" s="33"/>
      <c r="BZ368" s="33"/>
      <c r="CA368" s="33"/>
      <c r="CB368" s="33"/>
      <c r="CC368" s="33"/>
      <c r="CD368" s="33"/>
      <c r="CE368" s="33"/>
      <c r="CF368" s="33"/>
      <c r="CG368" s="33"/>
      <c r="CH368" s="33"/>
      <c r="CI368" s="33"/>
      <c r="CJ368" s="33"/>
      <c r="CK368" s="33"/>
      <c r="CL368" s="33"/>
      <c r="CM368" s="33"/>
      <c r="CN368" s="33"/>
      <c r="CO368" s="33"/>
      <c r="CP368" s="33"/>
      <c r="CQ368" s="33"/>
      <c r="CR368" s="33"/>
      <c r="CS368" s="33"/>
      <c r="CT368" s="33"/>
      <c r="CU368" s="33"/>
      <c r="CV368" s="33"/>
      <c r="CW368" s="33"/>
      <c r="CX368" s="33"/>
      <c r="CY368" s="33"/>
      <c r="CZ368" s="33"/>
      <c r="DA368" s="33"/>
      <c r="DB368" s="33"/>
      <c r="DC368" s="33"/>
      <c r="DD368" s="33"/>
      <c r="DE368" s="33"/>
      <c r="DF368" s="33"/>
      <c r="DG368" s="33"/>
      <c r="DH368" s="33"/>
      <c r="DI368" s="33"/>
      <c r="DJ368" s="33"/>
      <c r="DK368" s="33"/>
      <c r="DL368" s="33"/>
      <c r="DM368" s="33"/>
      <c r="DN368" s="33"/>
      <c r="DO368" s="33"/>
      <c r="DP368" s="33"/>
      <c r="DQ368" s="33"/>
      <c r="DR368" s="33"/>
      <c r="DS368" s="33"/>
      <c r="DT368" s="33"/>
      <c r="DU368" s="33"/>
      <c r="DV368" s="33"/>
      <c r="DW368" s="33"/>
      <c r="DX368" s="33"/>
      <c r="DY368" s="33"/>
      <c r="DZ368" s="33"/>
      <c r="EA368" s="33"/>
      <c r="EB368" s="33"/>
      <c r="EC368" s="33"/>
      <c r="ED368" s="33"/>
      <c r="EE368" s="33"/>
      <c r="EF368" s="33"/>
      <c r="EG368" s="33"/>
      <c r="EH368" s="33"/>
      <c r="EI368" s="33"/>
      <c r="EJ368" s="33"/>
      <c r="EK368" s="33"/>
      <c r="EL368" s="33"/>
      <c r="EM368" s="33"/>
      <c r="EN368" s="33"/>
      <c r="EO368" s="33"/>
    </row>
    <row r="369" spans="1:145" s="45" customFormat="1" ht="20.25">
      <c r="A369" s="38"/>
      <c r="B369" s="38"/>
      <c r="C369" s="38"/>
      <c r="D369" s="2" t="s">
        <v>435</v>
      </c>
      <c r="E369" s="2"/>
      <c r="F369" s="2"/>
      <c r="G369" s="29">
        <f t="shared" si="21"/>
        <v>0</v>
      </c>
      <c r="H369" s="63"/>
      <c r="I369" s="2"/>
      <c r="J369" s="29">
        <f t="shared" si="22"/>
        <v>0</v>
      </c>
      <c r="K369" s="64">
        <v>12100</v>
      </c>
      <c r="L369" s="42">
        <f t="shared" si="24"/>
        <v>12.1</v>
      </c>
      <c r="M369" s="64">
        <v>12100</v>
      </c>
      <c r="N369" s="43">
        <f t="shared" si="23"/>
        <v>12.1</v>
      </c>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4"/>
      <c r="DH369" s="44"/>
      <c r="DI369" s="44"/>
      <c r="DJ369" s="44"/>
      <c r="DK369" s="44"/>
      <c r="DL369" s="44"/>
      <c r="DM369" s="44"/>
      <c r="DN369" s="44"/>
      <c r="DO369" s="44"/>
      <c r="DP369" s="44"/>
      <c r="DQ369" s="44"/>
      <c r="DR369" s="44"/>
      <c r="DS369" s="44"/>
      <c r="DT369" s="44"/>
      <c r="DU369" s="44"/>
      <c r="DV369" s="44"/>
      <c r="DW369" s="44"/>
      <c r="DX369" s="44"/>
      <c r="DY369" s="44"/>
      <c r="DZ369" s="44"/>
      <c r="EA369" s="44"/>
      <c r="EB369" s="44"/>
      <c r="EC369" s="44"/>
      <c r="ED369" s="44"/>
      <c r="EE369" s="44"/>
      <c r="EF369" s="44"/>
      <c r="EG369" s="44"/>
      <c r="EH369" s="44"/>
      <c r="EI369" s="44"/>
      <c r="EJ369" s="44"/>
      <c r="EK369" s="44"/>
      <c r="EL369" s="44"/>
      <c r="EM369" s="44"/>
      <c r="EN369" s="44"/>
      <c r="EO369" s="44"/>
    </row>
    <row r="370" spans="1:145" s="34" customFormat="1" ht="69" customHeight="1">
      <c r="A370" s="50"/>
      <c r="B370" s="50"/>
      <c r="C370" s="50"/>
      <c r="D370" s="1" t="s">
        <v>451</v>
      </c>
      <c r="E370" s="1"/>
      <c r="F370" s="1"/>
      <c r="G370" s="29">
        <f t="shared" si="21"/>
        <v>0</v>
      </c>
      <c r="H370" s="86"/>
      <c r="I370" s="1"/>
      <c r="J370" s="29">
        <f t="shared" si="22"/>
        <v>0</v>
      </c>
      <c r="K370" s="31">
        <f>K15+K39+K61+K73+K85+K87+K97+K139+K142+K144+K356+K362+K364+K366</f>
        <v>625758333.6700001</v>
      </c>
      <c r="L370" s="32">
        <f>L15+L39+L61+L73+L85+L87+L97+L139+L142+L144+L356+L362+L364+L366</f>
        <v>643408.2999999998</v>
      </c>
      <c r="M370" s="31">
        <f>M15+M39+M61+M73+M85+M87+M97+M139+M142+M144+M356+M362+M364+M366</f>
        <v>587670306.02</v>
      </c>
      <c r="N370" s="32">
        <f>N15+N39+N61+N73+N85+N87+N97+N139+N142+N144+N356+N362+N364+N366</f>
        <v>602513.4</v>
      </c>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BM370" s="33"/>
      <c r="BN370" s="33"/>
      <c r="BO370" s="33"/>
      <c r="BP370" s="33"/>
      <c r="BQ370" s="33"/>
      <c r="BR370" s="33"/>
      <c r="BS370" s="33"/>
      <c r="BT370" s="33"/>
      <c r="BU370" s="33"/>
      <c r="BV370" s="33"/>
      <c r="BW370" s="33"/>
      <c r="BX370" s="33"/>
      <c r="BY370" s="33"/>
      <c r="BZ370" s="33"/>
      <c r="CA370" s="33"/>
      <c r="CB370" s="33"/>
      <c r="CC370" s="33"/>
      <c r="CD370" s="33"/>
      <c r="CE370" s="33"/>
      <c r="CF370" s="33"/>
      <c r="CG370" s="33"/>
      <c r="CH370" s="33"/>
      <c r="CI370" s="33"/>
      <c r="CJ370" s="33"/>
      <c r="CK370" s="33"/>
      <c r="CL370" s="33"/>
      <c r="CM370" s="33"/>
      <c r="CN370" s="33"/>
      <c r="CO370" s="33"/>
      <c r="CP370" s="33"/>
      <c r="CQ370" s="33"/>
      <c r="CR370" s="33"/>
      <c r="CS370" s="33"/>
      <c r="CT370" s="33"/>
      <c r="CU370" s="33"/>
      <c r="CV370" s="33"/>
      <c r="CW370" s="33"/>
      <c r="CX370" s="33"/>
      <c r="CY370" s="33"/>
      <c r="CZ370" s="33"/>
      <c r="DA370" s="33"/>
      <c r="DB370" s="33"/>
      <c r="DC370" s="33"/>
      <c r="DD370" s="33"/>
      <c r="DE370" s="33"/>
      <c r="DF370" s="33"/>
      <c r="DG370" s="33"/>
      <c r="DH370" s="33"/>
      <c r="DI370" s="33"/>
      <c r="DJ370" s="33"/>
      <c r="DK370" s="33"/>
      <c r="DL370" s="33"/>
      <c r="DM370" s="33"/>
      <c r="DN370" s="33"/>
      <c r="DO370" s="33"/>
      <c r="DP370" s="33"/>
      <c r="DQ370" s="33"/>
      <c r="DR370" s="33"/>
      <c r="DS370" s="33"/>
      <c r="DT370" s="33"/>
      <c r="DU370" s="33"/>
      <c r="DV370" s="33"/>
      <c r="DW370" s="33"/>
      <c r="DX370" s="33"/>
      <c r="DY370" s="33"/>
      <c r="DZ370" s="33"/>
      <c r="EA370" s="33"/>
      <c r="EB370" s="33"/>
      <c r="EC370" s="33"/>
      <c r="ED370" s="33"/>
      <c r="EE370" s="33"/>
      <c r="EF370" s="33"/>
      <c r="EG370" s="33"/>
      <c r="EH370" s="33"/>
      <c r="EI370" s="33"/>
      <c r="EJ370" s="33"/>
      <c r="EK370" s="33"/>
      <c r="EL370" s="33"/>
      <c r="EM370" s="33"/>
      <c r="EN370" s="33"/>
      <c r="EO370" s="33"/>
    </row>
    <row r="371" spans="1:145" s="45" customFormat="1" ht="20.25">
      <c r="A371" s="52"/>
      <c r="B371" s="52"/>
      <c r="C371" s="52"/>
      <c r="D371" s="56" t="s">
        <v>436</v>
      </c>
      <c r="E371" s="56"/>
      <c r="F371" s="56"/>
      <c r="G371" s="40">
        <f t="shared" si="21"/>
        <v>0</v>
      </c>
      <c r="H371" s="57"/>
      <c r="I371" s="56"/>
      <c r="J371" s="40">
        <f t="shared" si="22"/>
        <v>0</v>
      </c>
      <c r="K371" s="58">
        <f>K40+K62+K98+K145+K88+K74</f>
        <v>35741497</v>
      </c>
      <c r="L371" s="59">
        <f>L40+L62+L98+L145+L88+L74</f>
        <v>53391.5</v>
      </c>
      <c r="M371" s="58">
        <f>M40+M62+M98+M145+M88+M74</f>
        <v>31516385.78</v>
      </c>
      <c r="N371" s="60">
        <f>N40+N62+N98+N145+N88+N74</f>
        <v>46359.49999999999</v>
      </c>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c r="BM371" s="44"/>
      <c r="BN371" s="44"/>
      <c r="BO371" s="44"/>
      <c r="BP371" s="44"/>
      <c r="BQ371" s="44"/>
      <c r="BR371" s="44"/>
      <c r="BS371" s="44"/>
      <c r="BT371" s="44"/>
      <c r="BU371" s="44"/>
      <c r="BV371" s="44"/>
      <c r="BW371" s="44"/>
      <c r="BX371" s="44"/>
      <c r="BY371" s="44"/>
      <c r="BZ371" s="44"/>
      <c r="CA371" s="44"/>
      <c r="CB371" s="44"/>
      <c r="CC371" s="44"/>
      <c r="CD371" s="44"/>
      <c r="CE371" s="44"/>
      <c r="CF371" s="44"/>
      <c r="CG371" s="44"/>
      <c r="CH371" s="44"/>
      <c r="CI371" s="44"/>
      <c r="CJ371" s="44"/>
      <c r="CK371" s="44"/>
      <c r="CL371" s="44"/>
      <c r="CM371" s="44"/>
      <c r="CN371" s="44"/>
      <c r="CO371" s="44"/>
      <c r="CP371" s="44"/>
      <c r="CQ371" s="44"/>
      <c r="CR371" s="44"/>
      <c r="CS371" s="44"/>
      <c r="CT371" s="44"/>
      <c r="CU371" s="44"/>
      <c r="CV371" s="44"/>
      <c r="CW371" s="44"/>
      <c r="CX371" s="44"/>
      <c r="CY371" s="44"/>
      <c r="CZ371" s="44"/>
      <c r="DA371" s="44"/>
      <c r="DB371" s="44"/>
      <c r="DC371" s="44"/>
      <c r="DD371" s="44"/>
      <c r="DE371" s="44"/>
      <c r="DF371" s="44"/>
      <c r="DG371" s="44"/>
      <c r="DH371" s="44"/>
      <c r="DI371" s="44"/>
      <c r="DJ371" s="44"/>
      <c r="DK371" s="44"/>
      <c r="DL371" s="44"/>
      <c r="DM371" s="44"/>
      <c r="DN371" s="44"/>
      <c r="DO371" s="44"/>
      <c r="DP371" s="44"/>
      <c r="DQ371" s="44"/>
      <c r="DR371" s="44"/>
      <c r="DS371" s="44"/>
      <c r="DT371" s="44"/>
      <c r="DU371" s="44"/>
      <c r="DV371" s="44"/>
      <c r="DW371" s="44"/>
      <c r="DX371" s="44"/>
      <c r="DY371" s="44"/>
      <c r="DZ371" s="44"/>
      <c r="EA371" s="44"/>
      <c r="EB371" s="44"/>
      <c r="EC371" s="44"/>
      <c r="ED371" s="44"/>
      <c r="EE371" s="44"/>
      <c r="EF371" s="44"/>
      <c r="EG371" s="44"/>
      <c r="EH371" s="44"/>
      <c r="EI371" s="44"/>
      <c r="EJ371" s="44"/>
      <c r="EK371" s="44"/>
      <c r="EL371" s="44"/>
      <c r="EM371" s="44"/>
      <c r="EN371" s="44"/>
      <c r="EO371" s="44"/>
    </row>
    <row r="372" spans="1:145" s="62" customFormat="1" ht="20.25">
      <c r="A372" s="55"/>
      <c r="B372" s="55"/>
      <c r="C372" s="55"/>
      <c r="D372" s="56" t="s">
        <v>435</v>
      </c>
      <c r="E372" s="56"/>
      <c r="F372" s="56"/>
      <c r="G372" s="40">
        <f t="shared" si="21"/>
        <v>0</v>
      </c>
      <c r="H372" s="57"/>
      <c r="I372" s="56"/>
      <c r="J372" s="40">
        <f t="shared" si="22"/>
        <v>0</v>
      </c>
      <c r="K372" s="58">
        <f>K369+K146+K41</f>
        <v>305820</v>
      </c>
      <c r="L372" s="59">
        <f>L369+L146+L41</f>
        <v>305.79999999999995</v>
      </c>
      <c r="M372" s="58">
        <f>M369+M146+M41</f>
        <v>304390</v>
      </c>
      <c r="N372" s="60">
        <f>N369+N146+N41</f>
        <v>304.4</v>
      </c>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row>
    <row r="373" spans="1:145" s="34" customFormat="1" ht="29.25" customHeight="1">
      <c r="A373" s="50"/>
      <c r="B373" s="50"/>
      <c r="C373" s="50"/>
      <c r="D373" s="1" t="s">
        <v>453</v>
      </c>
      <c r="E373" s="1"/>
      <c r="F373" s="1"/>
      <c r="G373" s="29">
        <f t="shared" si="21"/>
        <v>0</v>
      </c>
      <c r="H373" s="86"/>
      <c r="I373" s="1"/>
      <c r="J373" s="29">
        <f t="shared" si="22"/>
        <v>0</v>
      </c>
      <c r="K373" s="67"/>
      <c r="L373" s="75">
        <v>10433.9</v>
      </c>
      <c r="M373" s="67"/>
      <c r="N373" s="75">
        <v>8448.5</v>
      </c>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3"/>
      <c r="BN373" s="33"/>
      <c r="BO373" s="33"/>
      <c r="BP373" s="33"/>
      <c r="BQ373" s="33"/>
      <c r="BR373" s="33"/>
      <c r="BS373" s="33"/>
      <c r="BT373" s="33"/>
      <c r="BU373" s="33"/>
      <c r="BV373" s="33"/>
      <c r="BW373" s="33"/>
      <c r="BX373" s="33"/>
      <c r="BY373" s="33"/>
      <c r="BZ373" s="33"/>
      <c r="CA373" s="33"/>
      <c r="CB373" s="33"/>
      <c r="CC373" s="33"/>
      <c r="CD373" s="33"/>
      <c r="CE373" s="33"/>
      <c r="CF373" s="33"/>
      <c r="CG373" s="33"/>
      <c r="CH373" s="33"/>
      <c r="CI373" s="33"/>
      <c r="CJ373" s="33"/>
      <c r="CK373" s="33"/>
      <c r="CL373" s="33"/>
      <c r="CM373" s="33"/>
      <c r="CN373" s="33"/>
      <c r="CO373" s="33"/>
      <c r="CP373" s="33"/>
      <c r="CQ373" s="33"/>
      <c r="CR373" s="33"/>
      <c r="CS373" s="33"/>
      <c r="CT373" s="33"/>
      <c r="CU373" s="33"/>
      <c r="CV373" s="33"/>
      <c r="CW373" s="33"/>
      <c r="CX373" s="33"/>
      <c r="CY373" s="33"/>
      <c r="CZ373" s="33"/>
      <c r="DA373" s="33"/>
      <c r="DB373" s="33"/>
      <c r="DC373" s="33"/>
      <c r="DD373" s="33"/>
      <c r="DE373" s="33"/>
      <c r="DF373" s="33"/>
      <c r="DG373" s="33"/>
      <c r="DH373" s="33"/>
      <c r="DI373" s="33"/>
      <c r="DJ373" s="33"/>
      <c r="DK373" s="33"/>
      <c r="DL373" s="33"/>
      <c r="DM373" s="33"/>
      <c r="DN373" s="33"/>
      <c r="DO373" s="33"/>
      <c r="DP373" s="33"/>
      <c r="DQ373" s="33"/>
      <c r="DR373" s="33"/>
      <c r="DS373" s="33"/>
      <c r="DT373" s="33"/>
      <c r="DU373" s="33"/>
      <c r="DV373" s="33"/>
      <c r="DW373" s="33"/>
      <c r="DX373" s="33"/>
      <c r="DY373" s="33"/>
      <c r="DZ373" s="33"/>
      <c r="EA373" s="33"/>
      <c r="EB373" s="33"/>
      <c r="EC373" s="33"/>
      <c r="ED373" s="33"/>
      <c r="EE373" s="33"/>
      <c r="EF373" s="33"/>
      <c r="EG373" s="33"/>
      <c r="EH373" s="33"/>
      <c r="EI373" s="33"/>
      <c r="EJ373" s="33"/>
      <c r="EK373" s="33"/>
      <c r="EL373" s="33"/>
      <c r="EM373" s="33"/>
      <c r="EN373" s="33"/>
      <c r="EO373" s="33"/>
    </row>
    <row r="374" spans="1:145" s="34" customFormat="1" ht="69.75" customHeight="1">
      <c r="A374" s="50"/>
      <c r="B374" s="50"/>
      <c r="C374" s="50"/>
      <c r="D374" s="1" t="s">
        <v>452</v>
      </c>
      <c r="E374" s="1"/>
      <c r="F374" s="1"/>
      <c r="G374" s="29">
        <f t="shared" si="21"/>
        <v>0</v>
      </c>
      <c r="H374" s="86"/>
      <c r="I374" s="1"/>
      <c r="J374" s="29">
        <f t="shared" si="22"/>
        <v>0</v>
      </c>
      <c r="K374" s="67"/>
      <c r="L374" s="7">
        <v>69.8</v>
      </c>
      <c r="M374" s="67"/>
      <c r="N374" s="37"/>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c r="BM374" s="33"/>
      <c r="BN374" s="33"/>
      <c r="BO374" s="33"/>
      <c r="BP374" s="33"/>
      <c r="BQ374" s="33"/>
      <c r="BR374" s="33"/>
      <c r="BS374" s="33"/>
      <c r="BT374" s="33"/>
      <c r="BU374" s="33"/>
      <c r="BV374" s="33"/>
      <c r="BW374" s="33"/>
      <c r="BX374" s="33"/>
      <c r="BY374" s="33"/>
      <c r="BZ374" s="33"/>
      <c r="CA374" s="33"/>
      <c r="CB374" s="33"/>
      <c r="CC374" s="33"/>
      <c r="CD374" s="33"/>
      <c r="CE374" s="33"/>
      <c r="CF374" s="33"/>
      <c r="CG374" s="33"/>
      <c r="CH374" s="33"/>
      <c r="CI374" s="33"/>
      <c r="CJ374" s="33"/>
      <c r="CK374" s="33"/>
      <c r="CL374" s="33"/>
      <c r="CM374" s="33"/>
      <c r="CN374" s="33"/>
      <c r="CO374" s="33"/>
      <c r="CP374" s="33"/>
      <c r="CQ374" s="33"/>
      <c r="CR374" s="33"/>
      <c r="CS374" s="33"/>
      <c r="CT374" s="33"/>
      <c r="CU374" s="33"/>
      <c r="CV374" s="33"/>
      <c r="CW374" s="33"/>
      <c r="CX374" s="33"/>
      <c r="CY374" s="33"/>
      <c r="CZ374" s="33"/>
      <c r="DA374" s="33"/>
      <c r="DB374" s="33"/>
      <c r="DC374" s="33"/>
      <c r="DD374" s="33"/>
      <c r="DE374" s="33"/>
      <c r="DF374" s="33"/>
      <c r="DG374" s="33"/>
      <c r="DH374" s="33"/>
      <c r="DI374" s="33"/>
      <c r="DJ374" s="33"/>
      <c r="DK374" s="33"/>
      <c r="DL374" s="33"/>
      <c r="DM374" s="33"/>
      <c r="DN374" s="33"/>
      <c r="DO374" s="33"/>
      <c r="DP374" s="33"/>
      <c r="DQ374" s="33"/>
      <c r="DR374" s="33"/>
      <c r="DS374" s="33"/>
      <c r="DT374" s="33"/>
      <c r="DU374" s="33"/>
      <c r="DV374" s="33"/>
      <c r="DW374" s="33"/>
      <c r="DX374" s="33"/>
      <c r="DY374" s="33"/>
      <c r="DZ374" s="33"/>
      <c r="EA374" s="33"/>
      <c r="EB374" s="33"/>
      <c r="EC374" s="33"/>
      <c r="ED374" s="33"/>
      <c r="EE374" s="33"/>
      <c r="EF374" s="33"/>
      <c r="EG374" s="33"/>
      <c r="EH374" s="33"/>
      <c r="EI374" s="33"/>
      <c r="EJ374" s="33"/>
      <c r="EK374" s="33"/>
      <c r="EL374" s="33"/>
      <c r="EM374" s="33"/>
      <c r="EN374" s="33"/>
      <c r="EO374" s="33"/>
    </row>
    <row r="375" spans="1:145" s="34" customFormat="1" ht="23.25" customHeight="1">
      <c r="A375" s="50"/>
      <c r="B375" s="50"/>
      <c r="C375" s="50"/>
      <c r="D375" s="2" t="s">
        <v>175</v>
      </c>
      <c r="E375" s="1"/>
      <c r="F375" s="1"/>
      <c r="G375" s="29">
        <f t="shared" si="21"/>
        <v>0</v>
      </c>
      <c r="H375" s="86"/>
      <c r="I375" s="1"/>
      <c r="J375" s="29">
        <f t="shared" si="22"/>
        <v>0</v>
      </c>
      <c r="K375" s="67"/>
      <c r="L375" s="8">
        <v>69.8</v>
      </c>
      <c r="M375" s="67"/>
      <c r="N375" s="37"/>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BM375" s="33"/>
      <c r="BN375" s="33"/>
      <c r="BO375" s="33"/>
      <c r="BP375" s="33"/>
      <c r="BQ375" s="33"/>
      <c r="BR375" s="33"/>
      <c r="BS375" s="33"/>
      <c r="BT375" s="33"/>
      <c r="BU375" s="33"/>
      <c r="BV375" s="33"/>
      <c r="BW375" s="33"/>
      <c r="BX375" s="33"/>
      <c r="BY375" s="33"/>
      <c r="BZ375" s="33"/>
      <c r="CA375" s="33"/>
      <c r="CB375" s="33"/>
      <c r="CC375" s="33"/>
      <c r="CD375" s="33"/>
      <c r="CE375" s="33"/>
      <c r="CF375" s="33"/>
      <c r="CG375" s="33"/>
      <c r="CH375" s="33"/>
      <c r="CI375" s="33"/>
      <c r="CJ375" s="33"/>
      <c r="CK375" s="33"/>
      <c r="CL375" s="33"/>
      <c r="CM375" s="33"/>
      <c r="CN375" s="33"/>
      <c r="CO375" s="33"/>
      <c r="CP375" s="33"/>
      <c r="CQ375" s="33"/>
      <c r="CR375" s="33"/>
      <c r="CS375" s="33"/>
      <c r="CT375" s="33"/>
      <c r="CU375" s="33"/>
      <c r="CV375" s="33"/>
      <c r="CW375" s="33"/>
      <c r="CX375" s="33"/>
      <c r="CY375" s="33"/>
      <c r="CZ375" s="33"/>
      <c r="DA375" s="33"/>
      <c r="DB375" s="33"/>
      <c r="DC375" s="33"/>
      <c r="DD375" s="33"/>
      <c r="DE375" s="33"/>
      <c r="DF375" s="33"/>
      <c r="DG375" s="33"/>
      <c r="DH375" s="33"/>
      <c r="DI375" s="33"/>
      <c r="DJ375" s="33"/>
      <c r="DK375" s="33"/>
      <c r="DL375" s="33"/>
      <c r="DM375" s="33"/>
      <c r="DN375" s="33"/>
      <c r="DO375" s="33"/>
      <c r="DP375" s="33"/>
      <c r="DQ375" s="33"/>
      <c r="DR375" s="33"/>
      <c r="DS375" s="33"/>
      <c r="DT375" s="33"/>
      <c r="DU375" s="33"/>
      <c r="DV375" s="33"/>
      <c r="DW375" s="33"/>
      <c r="DX375" s="33"/>
      <c r="DY375" s="33"/>
      <c r="DZ375" s="33"/>
      <c r="EA375" s="33"/>
      <c r="EB375" s="33"/>
      <c r="EC375" s="33"/>
      <c r="ED375" s="33"/>
      <c r="EE375" s="33"/>
      <c r="EF375" s="33"/>
      <c r="EG375" s="33"/>
      <c r="EH375" s="33"/>
      <c r="EI375" s="33"/>
      <c r="EJ375" s="33"/>
      <c r="EK375" s="33"/>
      <c r="EL375" s="33"/>
      <c r="EM375" s="33"/>
      <c r="EN375" s="33"/>
      <c r="EO375" s="33"/>
    </row>
    <row r="377" ht="6" customHeight="1"/>
    <row r="378" spans="2:145" s="88" customFormat="1" ht="30" customHeight="1">
      <c r="B378" s="89"/>
      <c r="C378" s="89"/>
      <c r="D378" s="89" t="s">
        <v>466</v>
      </c>
      <c r="E378" s="89"/>
      <c r="N378" s="90"/>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c r="AV378" s="91"/>
      <c r="AW378" s="91"/>
      <c r="AX378" s="91"/>
      <c r="AY378" s="91"/>
      <c r="AZ378" s="91"/>
      <c r="BA378" s="91"/>
      <c r="BB378" s="91"/>
      <c r="BC378" s="91"/>
      <c r="BD378" s="91"/>
      <c r="BE378" s="91"/>
      <c r="BF378" s="91"/>
      <c r="BG378" s="91"/>
      <c r="BH378" s="91"/>
      <c r="BI378" s="91"/>
      <c r="BJ378" s="91"/>
      <c r="BK378" s="91"/>
      <c r="BL378" s="91"/>
      <c r="BM378" s="91"/>
      <c r="BN378" s="91"/>
      <c r="BO378" s="91"/>
      <c r="BP378" s="91"/>
      <c r="BQ378" s="91"/>
      <c r="BR378" s="91"/>
      <c r="BS378" s="91"/>
      <c r="BT378" s="91"/>
      <c r="BU378" s="91"/>
      <c r="BV378" s="91"/>
      <c r="BW378" s="91"/>
      <c r="BX378" s="91"/>
      <c r="BY378" s="91"/>
      <c r="BZ378" s="91"/>
      <c r="CA378" s="91"/>
      <c r="CB378" s="91"/>
      <c r="CC378" s="91"/>
      <c r="CD378" s="91"/>
      <c r="CE378" s="91"/>
      <c r="CF378" s="91"/>
      <c r="CG378" s="91"/>
      <c r="CH378" s="91"/>
      <c r="CI378" s="91"/>
      <c r="CJ378" s="91"/>
      <c r="CK378" s="91"/>
      <c r="CL378" s="91"/>
      <c r="CM378" s="91"/>
      <c r="CN378" s="91"/>
      <c r="CO378" s="91"/>
      <c r="CP378" s="91"/>
      <c r="CQ378" s="91"/>
      <c r="CR378" s="91"/>
      <c r="CS378" s="91"/>
      <c r="CT378" s="91"/>
      <c r="CU378" s="91"/>
      <c r="CV378" s="91"/>
      <c r="CW378" s="91"/>
      <c r="CX378" s="91"/>
      <c r="CY378" s="91"/>
      <c r="CZ378" s="91"/>
      <c r="DA378" s="91"/>
      <c r="DB378" s="91"/>
      <c r="DC378" s="91"/>
      <c r="DD378" s="91"/>
      <c r="DE378" s="91"/>
      <c r="DF378" s="91"/>
      <c r="DG378" s="91"/>
      <c r="DH378" s="91"/>
      <c r="DI378" s="91"/>
      <c r="DJ378" s="91"/>
      <c r="DK378" s="91"/>
      <c r="DL378" s="91"/>
      <c r="DM378" s="91"/>
      <c r="DN378" s="91"/>
      <c r="DO378" s="91"/>
      <c r="DP378" s="91"/>
      <c r="DQ378" s="91"/>
      <c r="DR378" s="91"/>
      <c r="DS378" s="91"/>
      <c r="DT378" s="91"/>
      <c r="DU378" s="91"/>
      <c r="DV378" s="91"/>
      <c r="DW378" s="91"/>
      <c r="DX378" s="91"/>
      <c r="DY378" s="91"/>
      <c r="DZ378" s="91"/>
      <c r="EA378" s="91"/>
      <c r="EB378" s="91"/>
      <c r="EC378" s="91"/>
      <c r="ED378" s="91"/>
      <c r="EE378" s="91"/>
      <c r="EF378" s="91"/>
      <c r="EG378" s="91"/>
      <c r="EH378" s="91"/>
      <c r="EI378" s="91"/>
      <c r="EJ378" s="91"/>
      <c r="EK378" s="91"/>
      <c r="EL378" s="91"/>
      <c r="EM378" s="91"/>
      <c r="EN378" s="91"/>
      <c r="EO378" s="91"/>
    </row>
    <row r="379" spans="1:145" s="94" customFormat="1" ht="27.75">
      <c r="A379" s="92"/>
      <c r="B379" s="92"/>
      <c r="C379" s="92"/>
      <c r="D379" s="89" t="s">
        <v>465</v>
      </c>
      <c r="E379" s="93"/>
      <c r="F379" s="93"/>
      <c r="G379" s="93"/>
      <c r="H379" s="93"/>
      <c r="I379" s="93"/>
      <c r="J379" s="106" t="s">
        <v>467</v>
      </c>
      <c r="K379" s="106"/>
      <c r="L379" s="106"/>
      <c r="M379" s="106"/>
      <c r="N379" s="10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96"/>
      <c r="AT379" s="96"/>
      <c r="AU379" s="96"/>
      <c r="AV379" s="96"/>
      <c r="AW379" s="96"/>
      <c r="AX379" s="96"/>
      <c r="AY379" s="96"/>
      <c r="AZ379" s="96"/>
      <c r="BA379" s="96"/>
      <c r="BB379" s="96"/>
      <c r="BC379" s="96"/>
      <c r="BD379" s="96"/>
      <c r="BE379" s="96"/>
      <c r="BF379" s="96"/>
      <c r="BG379" s="96"/>
      <c r="BH379" s="96"/>
      <c r="BI379" s="96"/>
      <c r="BJ379" s="96"/>
      <c r="BK379" s="96"/>
      <c r="BL379" s="96"/>
      <c r="BM379" s="96"/>
      <c r="BN379" s="96"/>
      <c r="BO379" s="96"/>
      <c r="BP379" s="96"/>
      <c r="BQ379" s="96"/>
      <c r="BR379" s="96"/>
      <c r="BS379" s="96"/>
      <c r="BT379" s="96"/>
      <c r="BU379" s="96"/>
      <c r="BV379" s="96"/>
      <c r="BW379" s="96"/>
      <c r="BX379" s="96"/>
      <c r="BY379" s="96"/>
      <c r="BZ379" s="96"/>
      <c r="CA379" s="96"/>
      <c r="CB379" s="96"/>
      <c r="CC379" s="96"/>
      <c r="CD379" s="96"/>
      <c r="CE379" s="96"/>
      <c r="CF379" s="96"/>
      <c r="CG379" s="96"/>
      <c r="CH379" s="96"/>
      <c r="CI379" s="96"/>
      <c r="CJ379" s="96"/>
      <c r="CK379" s="96"/>
      <c r="CL379" s="96"/>
      <c r="CM379" s="96"/>
      <c r="CN379" s="96"/>
      <c r="CO379" s="96"/>
      <c r="CP379" s="96"/>
      <c r="CQ379" s="96"/>
      <c r="CR379" s="96"/>
      <c r="CS379" s="96"/>
      <c r="CT379" s="96"/>
      <c r="CU379" s="96"/>
      <c r="CV379" s="96"/>
      <c r="CW379" s="96"/>
      <c r="CX379" s="96"/>
      <c r="CY379" s="96"/>
      <c r="CZ379" s="96"/>
      <c r="DA379" s="96"/>
      <c r="DB379" s="96"/>
      <c r="DC379" s="96"/>
      <c r="DD379" s="96"/>
      <c r="DE379" s="96"/>
      <c r="DF379" s="96"/>
      <c r="DG379" s="96"/>
      <c r="DH379" s="96"/>
      <c r="DI379" s="96"/>
      <c r="DJ379" s="96"/>
      <c r="DK379" s="96"/>
      <c r="DL379" s="96"/>
      <c r="DM379" s="96"/>
      <c r="DN379" s="96"/>
      <c r="DO379" s="96"/>
      <c r="DP379" s="96"/>
      <c r="DQ379" s="96"/>
      <c r="DR379" s="96"/>
      <c r="DS379" s="96"/>
      <c r="DT379" s="96"/>
      <c r="DU379" s="96"/>
      <c r="DV379" s="96"/>
      <c r="DW379" s="96"/>
      <c r="DX379" s="96"/>
      <c r="DY379" s="96"/>
      <c r="DZ379" s="96"/>
      <c r="EA379" s="96"/>
      <c r="EB379" s="96"/>
      <c r="EC379" s="96"/>
      <c r="ED379" s="96"/>
      <c r="EE379" s="96"/>
      <c r="EF379" s="96"/>
      <c r="EG379" s="96"/>
      <c r="EH379" s="96"/>
      <c r="EI379" s="96"/>
      <c r="EJ379" s="96"/>
      <c r="EK379" s="96"/>
      <c r="EL379" s="96"/>
      <c r="EM379" s="96"/>
      <c r="EN379" s="96"/>
      <c r="EO379" s="96"/>
    </row>
    <row r="380" spans="1:145" s="94" customFormat="1" ht="6" customHeight="1">
      <c r="A380" s="92"/>
      <c r="B380" s="92"/>
      <c r="C380" s="92"/>
      <c r="D380" s="93"/>
      <c r="E380" s="93"/>
      <c r="F380" s="93"/>
      <c r="G380" s="93"/>
      <c r="H380" s="93"/>
      <c r="I380" s="93"/>
      <c r="J380" s="93"/>
      <c r="N380" s="95"/>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c r="AZ380" s="96"/>
      <c r="BA380" s="96"/>
      <c r="BB380" s="96"/>
      <c r="BC380" s="96"/>
      <c r="BD380" s="96"/>
      <c r="BE380" s="96"/>
      <c r="BF380" s="96"/>
      <c r="BG380" s="96"/>
      <c r="BH380" s="96"/>
      <c r="BI380" s="96"/>
      <c r="BJ380" s="96"/>
      <c r="BK380" s="96"/>
      <c r="BL380" s="96"/>
      <c r="BM380" s="96"/>
      <c r="BN380" s="96"/>
      <c r="BO380" s="96"/>
      <c r="BP380" s="96"/>
      <c r="BQ380" s="96"/>
      <c r="BR380" s="96"/>
      <c r="BS380" s="96"/>
      <c r="BT380" s="96"/>
      <c r="BU380" s="96"/>
      <c r="BV380" s="96"/>
      <c r="BW380" s="96"/>
      <c r="BX380" s="96"/>
      <c r="BY380" s="96"/>
      <c r="BZ380" s="96"/>
      <c r="CA380" s="96"/>
      <c r="CB380" s="96"/>
      <c r="CC380" s="96"/>
      <c r="CD380" s="96"/>
      <c r="CE380" s="96"/>
      <c r="CF380" s="96"/>
      <c r="CG380" s="96"/>
      <c r="CH380" s="96"/>
      <c r="CI380" s="96"/>
      <c r="CJ380" s="96"/>
      <c r="CK380" s="96"/>
      <c r="CL380" s="96"/>
      <c r="CM380" s="96"/>
      <c r="CN380" s="96"/>
      <c r="CO380" s="96"/>
      <c r="CP380" s="96"/>
      <c r="CQ380" s="96"/>
      <c r="CR380" s="96"/>
      <c r="CS380" s="96"/>
      <c r="CT380" s="96"/>
      <c r="CU380" s="96"/>
      <c r="CV380" s="96"/>
      <c r="CW380" s="96"/>
      <c r="CX380" s="96"/>
      <c r="CY380" s="96"/>
      <c r="CZ380" s="96"/>
      <c r="DA380" s="96"/>
      <c r="DB380" s="96"/>
      <c r="DC380" s="96"/>
      <c r="DD380" s="96"/>
      <c r="DE380" s="96"/>
      <c r="DF380" s="96"/>
      <c r="DG380" s="96"/>
      <c r="DH380" s="96"/>
      <c r="DI380" s="96"/>
      <c r="DJ380" s="96"/>
      <c r="DK380" s="96"/>
      <c r="DL380" s="96"/>
      <c r="DM380" s="96"/>
      <c r="DN380" s="96"/>
      <c r="DO380" s="96"/>
      <c r="DP380" s="96"/>
      <c r="DQ380" s="96"/>
      <c r="DR380" s="96"/>
      <c r="DS380" s="96"/>
      <c r="DT380" s="96"/>
      <c r="DU380" s="96"/>
      <c r="DV380" s="96"/>
      <c r="DW380" s="96"/>
      <c r="DX380" s="96"/>
      <c r="DY380" s="96"/>
      <c r="DZ380" s="96"/>
      <c r="EA380" s="96"/>
      <c r="EB380" s="96"/>
      <c r="EC380" s="96"/>
      <c r="ED380" s="96"/>
      <c r="EE380" s="96"/>
      <c r="EF380" s="96"/>
      <c r="EG380" s="96"/>
      <c r="EH380" s="96"/>
      <c r="EI380" s="96"/>
      <c r="EJ380" s="96"/>
      <c r="EK380" s="96"/>
      <c r="EL380" s="96"/>
      <c r="EM380" s="96"/>
      <c r="EN380" s="96"/>
      <c r="EO380" s="96"/>
    </row>
    <row r="381" spans="2:145" s="94" customFormat="1" ht="23.25">
      <c r="B381" s="96"/>
      <c r="C381" s="97"/>
      <c r="D381" s="98"/>
      <c r="I381" s="99"/>
      <c r="J381" s="99"/>
      <c r="N381" s="95"/>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s="96"/>
      <c r="BA381" s="96"/>
      <c r="BB381" s="96"/>
      <c r="BC381" s="96"/>
      <c r="BD381" s="96"/>
      <c r="BE381" s="96"/>
      <c r="BF381" s="96"/>
      <c r="BG381" s="96"/>
      <c r="BH381" s="96"/>
      <c r="BI381" s="96"/>
      <c r="BJ381" s="96"/>
      <c r="BK381" s="96"/>
      <c r="BL381" s="96"/>
      <c r="BM381" s="96"/>
      <c r="BN381" s="96"/>
      <c r="BO381" s="96"/>
      <c r="BP381" s="96"/>
      <c r="BQ381" s="96"/>
      <c r="BR381" s="96"/>
      <c r="BS381" s="96"/>
      <c r="BT381" s="96"/>
      <c r="BU381" s="96"/>
      <c r="BV381" s="96"/>
      <c r="BW381" s="96"/>
      <c r="BX381" s="96"/>
      <c r="BY381" s="96"/>
      <c r="BZ381" s="96"/>
      <c r="CA381" s="96"/>
      <c r="CB381" s="96"/>
      <c r="CC381" s="96"/>
      <c r="CD381" s="96"/>
      <c r="CE381" s="96"/>
      <c r="CF381" s="96"/>
      <c r="CG381" s="96"/>
      <c r="CH381" s="96"/>
      <c r="CI381" s="96"/>
      <c r="CJ381" s="96"/>
      <c r="CK381" s="96"/>
      <c r="CL381" s="96"/>
      <c r="CM381" s="96"/>
      <c r="CN381" s="96"/>
      <c r="CO381" s="96"/>
      <c r="CP381" s="96"/>
      <c r="CQ381" s="96"/>
      <c r="CR381" s="96"/>
      <c r="CS381" s="96"/>
      <c r="CT381" s="96"/>
      <c r="CU381" s="96"/>
      <c r="CV381" s="96"/>
      <c r="CW381" s="96"/>
      <c r="CX381" s="96"/>
      <c r="CY381" s="96"/>
      <c r="CZ381" s="96"/>
      <c r="DA381" s="96"/>
      <c r="DB381" s="96"/>
      <c r="DC381" s="96"/>
      <c r="DD381" s="96"/>
      <c r="DE381" s="96"/>
      <c r="DF381" s="96"/>
      <c r="DG381" s="96"/>
      <c r="DH381" s="96"/>
      <c r="DI381" s="96"/>
      <c r="DJ381" s="96"/>
      <c r="DK381" s="96"/>
      <c r="DL381" s="96"/>
      <c r="DM381" s="96"/>
      <c r="DN381" s="96"/>
      <c r="DO381" s="96"/>
      <c r="DP381" s="96"/>
      <c r="DQ381" s="96"/>
      <c r="DR381" s="96"/>
      <c r="DS381" s="96"/>
      <c r="DT381" s="96"/>
      <c r="DU381" s="96"/>
      <c r="DV381" s="96"/>
      <c r="DW381" s="96"/>
      <c r="DX381" s="96"/>
      <c r="DY381" s="96"/>
      <c r="DZ381" s="96"/>
      <c r="EA381" s="96"/>
      <c r="EB381" s="96"/>
      <c r="EC381" s="96"/>
      <c r="ED381" s="96"/>
      <c r="EE381" s="96"/>
      <c r="EF381" s="96"/>
      <c r="EG381" s="96"/>
      <c r="EH381" s="96"/>
      <c r="EI381" s="96"/>
      <c r="EJ381" s="96"/>
      <c r="EK381" s="96"/>
      <c r="EL381" s="96"/>
      <c r="EM381" s="96"/>
      <c r="EN381" s="96"/>
      <c r="EO381" s="96"/>
    </row>
    <row r="382" spans="1:145" s="94" customFormat="1" ht="20.25">
      <c r="A382" s="107"/>
      <c r="B382" s="107"/>
      <c r="D382" s="105"/>
      <c r="H382" s="100"/>
      <c r="I382" s="99"/>
      <c r="J382" s="99"/>
      <c r="N382" s="95"/>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c r="AZ382" s="96"/>
      <c r="BA382" s="96"/>
      <c r="BB382" s="96"/>
      <c r="BC382" s="96"/>
      <c r="BD382" s="96"/>
      <c r="BE382" s="96"/>
      <c r="BF382" s="96"/>
      <c r="BG382" s="96"/>
      <c r="BH382" s="96"/>
      <c r="BI382" s="96"/>
      <c r="BJ382" s="96"/>
      <c r="BK382" s="96"/>
      <c r="BL382" s="96"/>
      <c r="BM382" s="96"/>
      <c r="BN382" s="96"/>
      <c r="BO382" s="96"/>
      <c r="BP382" s="96"/>
      <c r="BQ382" s="96"/>
      <c r="BR382" s="96"/>
      <c r="BS382" s="96"/>
      <c r="BT382" s="96"/>
      <c r="BU382" s="96"/>
      <c r="BV382" s="96"/>
      <c r="BW382" s="96"/>
      <c r="BX382" s="96"/>
      <c r="BY382" s="96"/>
      <c r="BZ382" s="96"/>
      <c r="CA382" s="96"/>
      <c r="CB382" s="96"/>
      <c r="CC382" s="96"/>
      <c r="CD382" s="96"/>
      <c r="CE382" s="96"/>
      <c r="CF382" s="96"/>
      <c r="CG382" s="96"/>
      <c r="CH382" s="96"/>
      <c r="CI382" s="96"/>
      <c r="CJ382" s="96"/>
      <c r="CK382" s="96"/>
      <c r="CL382" s="96"/>
      <c r="CM382" s="96"/>
      <c r="CN382" s="96"/>
      <c r="CO382" s="96"/>
      <c r="CP382" s="96"/>
      <c r="CQ382" s="96"/>
      <c r="CR382" s="96"/>
      <c r="CS382" s="96"/>
      <c r="CT382" s="96"/>
      <c r="CU382" s="96"/>
      <c r="CV382" s="96"/>
      <c r="CW382" s="96"/>
      <c r="CX382" s="96"/>
      <c r="CY382" s="96"/>
      <c r="CZ382" s="96"/>
      <c r="DA382" s="96"/>
      <c r="DB382" s="96"/>
      <c r="DC382" s="96"/>
      <c r="DD382" s="96"/>
      <c r="DE382" s="96"/>
      <c r="DF382" s="96"/>
      <c r="DG382" s="96"/>
      <c r="DH382" s="96"/>
      <c r="DI382" s="96"/>
      <c r="DJ382" s="96"/>
      <c r="DK382" s="96"/>
      <c r="DL382" s="96"/>
      <c r="DM382" s="96"/>
      <c r="DN382" s="96"/>
      <c r="DO382" s="96"/>
      <c r="DP382" s="96"/>
      <c r="DQ382" s="96"/>
      <c r="DR382" s="96"/>
      <c r="DS382" s="96"/>
      <c r="DT382" s="96"/>
      <c r="DU382" s="96"/>
      <c r="DV382" s="96"/>
      <c r="DW382" s="96"/>
      <c r="DX382" s="96"/>
      <c r="DY382" s="96"/>
      <c r="DZ382" s="96"/>
      <c r="EA382" s="96"/>
      <c r="EB382" s="96"/>
      <c r="EC382" s="96"/>
      <c r="ED382" s="96"/>
      <c r="EE382" s="96"/>
      <c r="EF382" s="96"/>
      <c r="EG382" s="96"/>
      <c r="EH382" s="96"/>
      <c r="EI382" s="96"/>
      <c r="EJ382" s="96"/>
      <c r="EK382" s="96"/>
      <c r="EL382" s="96"/>
      <c r="EM382" s="96"/>
      <c r="EN382" s="96"/>
      <c r="EO382" s="96"/>
    </row>
    <row r="383" spans="1:14" s="11" customFormat="1" ht="24" customHeight="1">
      <c r="A383" s="84"/>
      <c r="B383" s="84"/>
      <c r="C383" s="84"/>
      <c r="D383" s="101"/>
      <c r="E383" s="101"/>
      <c r="F383" s="101"/>
      <c r="G383" s="101"/>
      <c r="H383" s="101"/>
      <c r="I383" s="101"/>
      <c r="J383" s="101"/>
      <c r="N383" s="102"/>
    </row>
    <row r="384" spans="1:14" s="11" customFormat="1" ht="20.25">
      <c r="A384" s="103"/>
      <c r="B384" s="103"/>
      <c r="C384" s="103"/>
      <c r="D384" s="104"/>
      <c r="E384" s="104"/>
      <c r="F384" s="104"/>
      <c r="G384" s="104"/>
      <c r="H384" s="104"/>
      <c r="I384" s="104"/>
      <c r="J384" s="104"/>
      <c r="N384" s="102"/>
    </row>
  </sheetData>
  <sheetProtection/>
  <mergeCells count="20">
    <mergeCell ref="H2:N2"/>
    <mergeCell ref="H6:N6"/>
    <mergeCell ref="H1:N1"/>
    <mergeCell ref="A9:M9"/>
    <mergeCell ref="E12:E13"/>
    <mergeCell ref="F12:F13"/>
    <mergeCell ref="N12:N13"/>
    <mergeCell ref="J12:J13"/>
    <mergeCell ref="K12:K13"/>
    <mergeCell ref="L12:L13"/>
    <mergeCell ref="J379:N379"/>
    <mergeCell ref="A382:B382"/>
    <mergeCell ref="M12:M13"/>
    <mergeCell ref="A12:A13"/>
    <mergeCell ref="B12:B13"/>
    <mergeCell ref="C12:C13"/>
    <mergeCell ref="D12:D13"/>
    <mergeCell ref="G12:G13"/>
    <mergeCell ref="H12:H13"/>
    <mergeCell ref="I12:I13"/>
  </mergeCells>
  <printOptions horizontalCentered="1"/>
  <pageMargins left="0.1968503937007874" right="0.2362204724409449" top="1.1811023622047245" bottom="0.5905511811023623" header="0.5118110236220472" footer="0.2362204724409449"/>
  <pageSetup firstPageNumber="62" useFirstPageNumber="1" fitToHeight="17" fitToWidth="1" horizontalDpi="600" verticalDpi="600" orientation="landscape" paperSize="9" scale="54" r:id="rId1"/>
  <headerFooter alignWithMargins="0">
    <oddHeader>&amp;C&amp;14
</oddHeader>
    <oddFooter>&amp;R&amp;18&amp;P</oddFooter>
  </headerFooter>
  <rowBreaks count="1" manualBreakCount="1">
    <brk id="360" min="1"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2018-01-30T16:09:24Z</cp:lastPrinted>
  <dcterms:created xsi:type="dcterms:W3CDTF">2014-01-17T10:52:16Z</dcterms:created>
  <dcterms:modified xsi:type="dcterms:W3CDTF">2018-02-21T15:37:05Z</dcterms:modified>
  <cp:category/>
  <cp:version/>
  <cp:contentType/>
  <cp:contentStatus/>
</cp:coreProperties>
</file>