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7" sheetId="1" r:id="rId1"/>
  </sheets>
  <definedNames>
    <definedName name="_xlfn.AGGREGATE" hidden="1">#NAME?</definedName>
    <definedName name="_xlnm.Print_Titles" localSheetId="0">'дод.7'!$8:$8</definedName>
    <definedName name="_xlnm.Print_Area" localSheetId="0">'дод.7'!$B$1:$J$209</definedName>
  </definedNames>
  <calcPr fullCalcOnLoad="1"/>
</workbook>
</file>

<file path=xl/sharedStrings.xml><?xml version="1.0" encoding="utf-8"?>
<sst xmlns="http://schemas.openxmlformats.org/spreadsheetml/2006/main" count="720" uniqueCount="442">
  <si>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</si>
  <si>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</si>
  <si>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</si>
  <si>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</si>
  <si>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</si>
  <si>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</si>
  <si>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</si>
  <si>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</si>
  <si>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</si>
  <si>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</si>
  <si>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</si>
  <si>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</si>
  <si>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</si>
  <si>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</si>
  <si>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</si>
  <si>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</si>
  <si>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</si>
  <si>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</si>
  <si>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</si>
  <si>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</si>
  <si>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</si>
  <si>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</si>
  <si>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</si>
  <si>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</si>
  <si>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</si>
  <si>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</si>
  <si>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</si>
  <si>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</si>
  <si>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</si>
  <si>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</si>
  <si>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</si>
  <si>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</si>
  <si>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</si>
  <si>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</si>
  <si>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</si>
  <si>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</si>
  <si>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</si>
  <si>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</si>
  <si>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</si>
  <si>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</si>
  <si>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</si>
  <si>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</si>
  <si>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</si>
  <si>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</si>
  <si>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</si>
  <si>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</si>
  <si>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</si>
  <si>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</si>
  <si>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</si>
  <si>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</si>
  <si>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</si>
  <si>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</si>
  <si>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</si>
  <si>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</si>
  <si>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</si>
  <si>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</si>
  <si>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</si>
  <si>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</si>
  <si>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</si>
  <si>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</si>
  <si>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</si>
  <si>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</si>
  <si>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</si>
  <si>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</si>
  <si>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</si>
  <si>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</si>
  <si>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</si>
  <si>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</si>
  <si>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</si>
  <si>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</si>
  <si>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</si>
  <si>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Пільгове медичне обслуговування осіб, які постраждали внаслідок Чорнобильської катастрофи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</si>
  <si>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</si>
  <si>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</si>
  <si>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</si>
  <si>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</si>
  <si>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</si>
  <si>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</si>
  <si>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</si>
  <si>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</si>
  <si>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</si>
  <si>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</si>
  <si>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</si>
  <si>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</si>
  <si>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</si>
  <si>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</si>
  <si>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</si>
  <si>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</si>
  <si>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</si>
  <si>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</si>
  <si>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</si>
  <si>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</si>
  <si>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</si>
  <si>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</si>
  <si>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</si>
  <si>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</si>
  <si>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</si>
  <si>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</si>
  <si>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</si>
  <si>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</si>
  <si>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</si>
  <si>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</si>
  <si>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</si>
  <si>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</si>
  <si>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</si>
  <si>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</si>
  <si>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</si>
  <si>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</si>
  <si>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</si>
  <si>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</si>
  <si>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</si>
  <si>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</si>
  <si>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</si>
  <si>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Комплексна міська програма «Освіта м. Суми на 2016-2018 роки» (Підпрограма 6 «Сучасні інформаційні технології»)</t>
  </si>
  <si>
    <t>0763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</si>
  <si>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</si>
  <si>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</si>
  <si>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</si>
  <si>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</si>
  <si>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</si>
  <si>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</si>
  <si>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Міська комплексна Програма «Охорона здоров’я на 2016-2020 роки» (Підпрограма  VІІ «Розвиток матеріально-технічної бази лікувально-профілактичних закладів міста на 2016-2020 роки»)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</si>
  <si>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</si>
  <si>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</si>
  <si>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</si>
  <si>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</si>
  <si>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</si>
  <si>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</si>
  <si>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</si>
  <si>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</si>
  <si>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</si>
  <si>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</si>
  <si>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</si>
  <si>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</si>
  <si>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</si>
  <si>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</si>
  <si>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</si>
  <si>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 місцевого самоврядування і місцевими органами виконавчої влади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</si>
  <si>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</si>
  <si>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</si>
  <si>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</si>
  <si>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</si>
  <si>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</si>
  <si>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</si>
  <si>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</si>
  <si>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</si>
  <si>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</si>
  <si>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</si>
  <si>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Первинна медико-санітарна допомога населенню</t>
  </si>
  <si>
    <t>2150</t>
  </si>
  <si>
    <t>Інші  програми, заклади та заходи у сфері охорони здоров’я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</si>
  <si>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</si>
  <si>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</si>
  <si>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</si>
  <si>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</si>
  <si>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</si>
  <si>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</si>
  <si>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</si>
  <si>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</si>
  <si>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</si>
  <si>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</si>
  <si>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</si>
  <si>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</si>
  <si>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</si>
  <si>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</si>
  <si>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</si>
  <si>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</si>
  <si>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</si>
  <si>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</si>
  <si>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7413</t>
  </si>
  <si>
    <t>Інші заходи у сфері автотранспорту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</si>
  <si>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</si>
  <si>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</si>
  <si>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</si>
  <si>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</si>
  <si>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</si>
  <si>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</si>
  <si>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</si>
  <si>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</si>
  <si>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3180</t>
  </si>
  <si>
    <t>3181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</si>
  <si>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</si>
  <si>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</si>
  <si>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</si>
  <si>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</si>
  <si>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</si>
  <si>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</si>
  <si>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</si>
  <si>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</si>
  <si>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</si>
  <si>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</si>
  <si>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</si>
  <si>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>8841</t>
  </si>
  <si>
    <t>8842</t>
  </si>
  <si>
    <t>8840</t>
  </si>
  <si>
    <t>Довгострокові кредити громадянам на будівництво / реконструкцію / придбання житла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</si>
  <si>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</si>
  <si>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</si>
  <si>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</si>
  <si>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</si>
  <si>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</si>
  <si>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</si>
  <si>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</si>
  <si>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</si>
  <si>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</si>
  <si>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</si>
  <si>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</si>
  <si>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</si>
  <si>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</si>
  <si>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</si>
  <si>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</si>
  <si>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</si>
  <si>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</si>
  <si>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</si>
  <si>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</si>
  <si>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</si>
  <si>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</si>
  <si>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</si>
  <si>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</si>
  <si>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</si>
  <si>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</si>
  <si>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</si>
  <si>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</si>
  <si>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</si>
  <si>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</si>
  <si>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</si>
  <si>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</si>
  <si>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</si>
  <si>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</si>
  <si>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</si>
  <si>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</si>
  <si>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</si>
  <si>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</si>
  <si>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0217413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</si>
  <si>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</si>
  <si>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</si>
  <si>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</si>
  <si>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</si>
  <si>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</si>
  <si>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</si>
  <si>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</si>
  <si>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</si>
  <si>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</si>
  <si>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</si>
  <si>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</si>
  <si>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</si>
  <si>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</si>
  <si>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</si>
  <si>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</si>
  <si>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</si>
  <si>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</si>
  <si>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</si>
  <si>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</si>
  <si>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</si>
  <si>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</si>
  <si>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</si>
  <si>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</si>
  <si>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</si>
  <si>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</si>
  <si>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</si>
  <si>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</si>
  <si>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0712150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</si>
  <si>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</si>
  <si>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</si>
  <si>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</si>
  <si>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</si>
  <si>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</si>
  <si>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</si>
  <si>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</si>
  <si>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</si>
  <si>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</si>
  <si>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0813050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</si>
  <si>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</si>
  <si>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</si>
  <si>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</si>
  <si>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</si>
  <si>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</si>
  <si>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</si>
  <si>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</si>
  <si>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</si>
  <si>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</si>
  <si>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</si>
  <si>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</si>
  <si>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</si>
  <si>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</si>
  <si>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</si>
  <si>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</si>
  <si>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</si>
  <si>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</si>
  <si>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</si>
  <si>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</si>
  <si>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</si>
  <si>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</si>
  <si>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</si>
  <si>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</si>
  <si>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</si>
  <si>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</si>
  <si>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</si>
  <si>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</si>
  <si>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</si>
  <si>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</si>
  <si>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</si>
  <si>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</si>
  <si>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</si>
  <si>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</si>
  <si>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</si>
  <si>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</si>
  <si>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</si>
  <si>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</si>
  <si>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</si>
  <si>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</si>
  <si>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</si>
  <si>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1518840</t>
  </si>
  <si>
    <t>1518841</t>
  </si>
  <si>
    <t>1518842</t>
  </si>
  <si>
    <t>16 Управління архітектури та містобудування Сумської міської ради</t>
  </si>
  <si>
    <t>1610160</t>
  </si>
  <si>
    <t>1617690</t>
  </si>
  <si>
    <t>14 Управління «Інспекція з благоустрою міста Суми»  Сумської міської ради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</si>
  <si>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</si>
  <si>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</si>
  <si>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</si>
  <si>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</si>
  <si>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</si>
  <si>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</si>
  <si>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</si>
  <si>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</si>
  <si>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</si>
  <si>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</si>
  <si>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</si>
  <si>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</si>
  <si>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</si>
  <si>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</si>
  <si>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3110160</t>
  </si>
  <si>
    <t>17 Управління державного архітектурно-будівельного контролю Сумської міської ради</t>
  </si>
  <si>
    <t>1710160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</si>
  <si>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</si>
  <si>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</si>
  <si>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</si>
  <si>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</si>
  <si>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</si>
  <si>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</si>
  <si>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</si>
  <si>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</si>
  <si>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</si>
  <si>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</si>
  <si>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</si>
  <si>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</si>
  <si>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</si>
  <si>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</si>
  <si>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</si>
  <si>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</si>
  <si>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</si>
  <si>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</si>
  <si>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</si>
  <si>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</si>
  <si>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1416090</t>
  </si>
  <si>
    <t>Програма контролю за додержанням Правил благоустрою міста Суми на 2017-2019 роки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</si>
  <si>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</si>
  <si>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</si>
  <si>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</si>
  <si>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</si>
  <si>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</si>
  <si>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</si>
  <si>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</si>
  <si>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</si>
  <si>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</si>
  <si>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</si>
  <si>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</si>
  <si>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</si>
  <si>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</si>
  <si>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</si>
  <si>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</si>
  <si>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</si>
  <si>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</si>
  <si>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</si>
  <si>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</si>
  <si>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</si>
  <si>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</si>
  <si>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</si>
  <si>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</si>
  <si>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</si>
  <si>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</si>
  <si>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Програма зайнятості населення м. Суми на період до 2018 року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</si>
  <si>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</si>
  <si>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</si>
  <si>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3710160</t>
  </si>
  <si>
    <t>0218420</t>
  </si>
  <si>
    <t>8420</t>
  </si>
  <si>
    <t>Інші заходи у сфері засобів масової інформації</t>
  </si>
  <si>
    <t>Директор департаменту фінансів, економіки та інвестицій</t>
  </si>
  <si>
    <t>С.А. Липова</t>
  </si>
  <si>
    <t xml:space="preserve">                Додаток 8</t>
  </si>
  <si>
    <t>до рішення виконавчого комітету</t>
  </si>
  <si>
    <t>Програма економічного і соціального розвитку м. Суми на 2018 рік та основних напрямів розвитку на 2019-2020 роки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</si>
  <si>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</si>
  <si>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</si>
  <si>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</si>
  <si>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</si>
  <si>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</si>
  <si>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</si>
  <si>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</si>
  <si>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</si>
  <si>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</si>
  <si>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</si>
  <si>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</si>
  <si>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</si>
  <si>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</si>
  <si>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</si>
  <si>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</si>
  <si>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</si>
  <si>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</si>
  <si>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</si>
  <si>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</si>
  <si>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</si>
  <si>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</si>
  <si>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</si>
  <si>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</si>
  <si>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</si>
  <si>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</si>
  <si>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</si>
  <si>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</si>
  <si>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</si>
  <si>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</si>
  <si>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</si>
  <si>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</si>
  <si>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</si>
  <si>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</si>
  <si>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</si>
  <si>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</si>
  <si>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</si>
  <si>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</si>
  <si>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</si>
  <si>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</si>
  <si>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</si>
  <si>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</si>
  <si>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</si>
  <si>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</si>
  <si>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</si>
  <si>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</si>
  <si>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43</t>
  </si>
  <si>
    <t xml:space="preserve">від 16.12.2017 № 407    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</si>
</sst>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b/>
      <sz val="4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48"/>
      <name val="Times New Roman"/>
      <family val="1"/>
    </font>
    <font>
      <sz val="5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9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/>
    </xf>
    <xf numFmtId="4" fontId="30" fillId="0" borderId="12" xfId="95" applyNumberFormat="1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200" fontId="31" fillId="0" borderId="0" xfId="0" applyNumberFormat="1" applyFont="1" applyFill="1" applyBorder="1" applyAlignment="1">
      <alignment vertical="justify"/>
    </xf>
    <xf numFmtId="0" fontId="31" fillId="0" borderId="0" xfId="0" applyNumberFormat="1" applyFont="1" applyFill="1" applyAlignment="1" applyProtection="1">
      <alignment horizontal="left"/>
      <protection/>
    </xf>
    <xf numFmtId="0" fontId="31" fillId="0" borderId="0" xfId="0" applyNumberFormat="1" applyFont="1" applyFill="1" applyAlignment="1" applyProtection="1">
      <alignment/>
      <protection/>
    </xf>
    <xf numFmtId="0" fontId="30" fillId="0" borderId="12" xfId="0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3" fontId="38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4" fillId="0" borderId="12" xfId="0" applyFont="1" applyFill="1" applyBorder="1" applyAlignment="1">
      <alignment horizontal="left" vertical="center" wrapText="1"/>
    </xf>
    <xf numFmtId="200" fontId="33" fillId="0" borderId="12" xfId="0" applyNumberFormat="1" applyFont="1" applyFill="1" applyBorder="1" applyAlignment="1">
      <alignment vertical="justify"/>
    </xf>
    <xf numFmtId="0" fontId="0" fillId="0" borderId="12" xfId="0" applyNumberFormat="1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 horizontal="left" vertical="center" wrapText="1"/>
    </xf>
    <xf numFmtId="0" fontId="40" fillId="0" borderId="0" xfId="0" applyNumberFormat="1" applyFont="1" applyFill="1" applyAlignment="1" applyProtection="1">
      <alignment/>
      <protection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4" fontId="39" fillId="0" borderId="12" xfId="0" applyNumberFormat="1" applyFont="1" applyFill="1" applyBorder="1" applyAlignment="1">
      <alignment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9" fontId="39" fillId="0" borderId="12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49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5" fillId="0" borderId="12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 applyProtection="1">
      <alignment vertical="center" textRotation="180"/>
      <protection locked="0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4" fontId="30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>
      <alignment/>
    </xf>
    <xf numFmtId="4" fontId="30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4" fontId="31" fillId="0" borderId="0" xfId="0" applyNumberFormat="1" applyFont="1" applyFill="1" applyAlignment="1" applyProtection="1">
      <alignment vertical="center"/>
      <protection/>
    </xf>
    <xf numFmtId="4" fontId="33" fillId="0" borderId="0" xfId="0" applyNumberFormat="1" applyFont="1" applyFill="1" applyAlignment="1" applyProtection="1">
      <alignment vertical="center"/>
      <protection/>
    </xf>
    <xf numFmtId="4" fontId="30" fillId="0" borderId="0" xfId="0" applyNumberFormat="1" applyFont="1" applyFill="1" applyBorder="1" applyAlignment="1">
      <alignment/>
    </xf>
    <xf numFmtId="4" fontId="35" fillId="0" borderId="12" xfId="95" applyNumberFormat="1" applyFont="1" applyFill="1" applyBorder="1" applyAlignment="1">
      <alignment vertical="center"/>
      <protection/>
    </xf>
    <xf numFmtId="4" fontId="34" fillId="0" borderId="12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200" fontId="33" fillId="0" borderId="0" xfId="0" applyNumberFormat="1" applyFont="1" applyFill="1" applyBorder="1" applyAlignment="1">
      <alignment vertical="justify"/>
    </xf>
    <xf numFmtId="4" fontId="34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1" fillId="0" borderId="13" xfId="0" applyNumberFormat="1" applyFont="1" applyFill="1" applyBorder="1" applyAlignment="1" applyProtection="1">
      <alignment/>
      <protection/>
    </xf>
    <xf numFmtId="3" fontId="37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vertical="center"/>
    </xf>
    <xf numFmtId="4" fontId="30" fillId="0" borderId="14" xfId="95" applyNumberFormat="1" applyFont="1" applyFill="1" applyBorder="1" applyAlignment="1">
      <alignment horizontal="right" vertic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 wrapText="1"/>
    </xf>
    <xf numFmtId="4" fontId="39" fillId="0" borderId="14" xfId="95" applyNumberFormat="1" applyFont="1" applyFill="1" applyBorder="1" applyAlignment="1">
      <alignment horizontal="right" vertical="center"/>
      <protection/>
    </xf>
    <xf numFmtId="49" fontId="39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40" fillId="0" borderId="0" xfId="0" applyNumberFormat="1" applyFont="1" applyFill="1" applyAlignment="1" applyProtection="1">
      <alignment vertical="center"/>
      <protection/>
    </xf>
    <xf numFmtId="49" fontId="4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 wrapText="1"/>
    </xf>
    <xf numFmtId="4" fontId="30" fillId="0" borderId="14" xfId="95" applyNumberFormat="1" applyFont="1" applyFill="1" applyBorder="1" applyAlignment="1">
      <alignment vertical="center"/>
      <protection/>
    </xf>
    <xf numFmtId="49" fontId="30" fillId="0" borderId="16" xfId="0" applyNumberFormat="1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/>
    </xf>
    <xf numFmtId="0" fontId="0" fillId="20" borderId="0" xfId="0" applyFont="1" applyFill="1" applyAlignment="1">
      <alignment/>
    </xf>
    <xf numFmtId="0" fontId="0" fillId="20" borderId="0" xfId="0" applyNumberFormat="1" applyFont="1" applyFill="1" applyAlignment="1" applyProtection="1">
      <alignment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vertical="center" wrapText="1"/>
    </xf>
    <xf numFmtId="4" fontId="30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horizontal="left"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 textRotation="180" wrapText="1"/>
    </xf>
    <xf numFmtId="49" fontId="51" fillId="0" borderId="0" xfId="0" applyNumberFormat="1" applyFont="1" applyFill="1" applyBorder="1" applyAlignment="1">
      <alignment horizontal="center" vertical="center" textRotation="180" wrapText="1"/>
    </xf>
    <xf numFmtId="49" fontId="51" fillId="0" borderId="0" xfId="0" applyNumberFormat="1" applyFont="1" applyFill="1" applyAlignment="1" applyProtection="1">
      <alignment horizontal="center" vertical="center" textRotation="180"/>
      <protection/>
    </xf>
    <xf numFmtId="49" fontId="51" fillId="0" borderId="0" xfId="0" applyNumberFormat="1" applyFont="1" applyFill="1" applyAlignment="1">
      <alignment horizontal="center" vertical="center" textRotation="180"/>
    </xf>
    <xf numFmtId="49" fontId="39" fillId="0" borderId="12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0" fillId="0" borderId="0" xfId="0" applyNumberFormat="1" applyFont="1" applyFill="1" applyBorder="1" applyAlignment="1" applyProtection="1">
      <alignment/>
      <protection/>
    </xf>
    <xf numFmtId="4" fontId="39" fillId="0" borderId="12" xfId="95" applyNumberFormat="1" applyFont="1" applyFill="1" applyBorder="1" applyAlignment="1">
      <alignment horizontal="right" vertical="center"/>
      <protection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4" fontId="50" fillId="0" borderId="0" xfId="0" applyNumberFormat="1" applyFont="1" applyFill="1" applyBorder="1" applyAlignment="1">
      <alignment/>
    </xf>
    <xf numFmtId="4" fontId="37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 applyProtection="1">
      <alignment vertical="center"/>
      <protection/>
    </xf>
    <xf numFmtId="4" fontId="34" fillId="0" borderId="13" xfId="0" applyNumberFormat="1" applyFont="1" applyFill="1" applyBorder="1" applyAlignment="1" applyProtection="1">
      <alignment horizontal="center" vertical="center"/>
      <protection/>
    </xf>
    <xf numFmtId="4" fontId="35" fillId="0" borderId="12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Alignment="1">
      <alignment/>
    </xf>
    <xf numFmtId="4" fontId="32" fillId="0" borderId="0" xfId="0" applyNumberFormat="1" applyFont="1" applyFill="1" applyAlignment="1" applyProtection="1">
      <alignment vertical="center"/>
      <protection/>
    </xf>
    <xf numFmtId="4" fontId="37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vertical="center" wrapText="1"/>
    </xf>
    <xf numFmtId="4" fontId="31" fillId="0" borderId="0" xfId="0" applyNumberFormat="1" applyFont="1" applyFill="1" applyAlignment="1" applyProtection="1">
      <alignment horizontal="left"/>
      <protection/>
    </xf>
    <xf numFmtId="4" fontId="31" fillId="0" borderId="0" xfId="0" applyNumberFormat="1" applyFont="1" applyFill="1" applyAlignment="1" applyProtection="1">
      <alignment/>
      <protection/>
    </xf>
    <xf numFmtId="4" fontId="37" fillId="0" borderId="0" xfId="0" applyNumberFormat="1" applyFont="1" applyFill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49" fontId="39" fillId="0" borderId="17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7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left" wrapText="1"/>
    </xf>
    <xf numFmtId="0" fontId="30" fillId="0" borderId="19" xfId="0" applyFont="1" applyFill="1" applyBorder="1" applyAlignment="1">
      <alignment horizontal="left" wrapText="1"/>
    </xf>
    <xf numFmtId="49" fontId="30" fillId="0" borderId="12" xfId="0" applyNumberFormat="1" applyFont="1" applyFill="1" applyBorder="1" applyAlignment="1">
      <alignment horizontal="left" vertical="center" wrapText="1"/>
    </xf>
    <xf numFmtId="49" fontId="51" fillId="0" borderId="20" xfId="95" applyNumberFormat="1" applyFont="1" applyFill="1" applyBorder="1" applyAlignment="1">
      <alignment horizontal="center" vertical="center" textRotation="180"/>
      <protection/>
    </xf>
    <xf numFmtId="49" fontId="51" fillId="0" borderId="0" xfId="95" applyNumberFormat="1" applyFont="1" applyFill="1" applyBorder="1" applyAlignment="1">
      <alignment horizontal="center" vertical="center" textRotation="180"/>
      <protection/>
    </xf>
    <xf numFmtId="49" fontId="51" fillId="0" borderId="0" xfId="0" applyNumberFormat="1" applyFont="1" applyFill="1" applyAlignment="1">
      <alignment horizontal="center" vertical="center" textRotation="180" wrapText="1"/>
    </xf>
    <xf numFmtId="3" fontId="51" fillId="0" borderId="0" xfId="0" applyNumberFormat="1" applyFont="1" applyFill="1" applyBorder="1" applyAlignment="1">
      <alignment horizontal="left" vertical="center" wrapText="1"/>
    </xf>
    <xf numFmtId="4" fontId="51" fillId="0" borderId="0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4" fontId="37" fillId="0" borderId="0" xfId="0" applyNumberFormat="1" applyFont="1" applyFill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/>
    </xf>
    <xf numFmtId="49" fontId="39" fillId="0" borderId="14" xfId="0" applyNumberFormat="1" applyFont="1" applyFill="1" applyBorder="1" applyAlignment="1">
      <alignment horizontal="center" vertical="center"/>
    </xf>
    <xf numFmtId="49" fontId="39" fillId="0" borderId="17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5"/>
  <sheetViews>
    <sheetView showZeros="0" tabSelected="1" view="pageBreakPreview" zoomScale="25" zoomScaleNormal="40" zoomScaleSheetLayoutView="25" zoomScalePageLayoutView="0" workbookViewId="0" topLeftCell="B1">
      <selection activeCell="G3" sqref="G3:I3"/>
    </sheetView>
  </sheetViews>
  <sheetFormatPr defaultColWidth="9.16015625" defaultRowHeight="12.75"/>
  <cols>
    <col min="1" max="1" width="3.83203125" style="3" hidden="1" customWidth="1"/>
    <col min="2" max="2" width="70.5" style="25" customWidth="1"/>
    <col min="3" max="3" width="46.5" style="25" customWidth="1"/>
    <col min="4" max="4" width="37.16015625" style="25" customWidth="1"/>
    <col min="5" max="5" width="195.5" style="24" customWidth="1"/>
    <col min="6" max="6" width="159.83203125" style="25" customWidth="1"/>
    <col min="7" max="7" width="70.5" style="69" customWidth="1"/>
    <col min="8" max="8" width="66.66015625" style="69" customWidth="1"/>
    <col min="9" max="9" width="68.5" style="157" customWidth="1"/>
    <col min="10" max="10" width="14.5" style="139" customWidth="1"/>
    <col min="11" max="12" width="63.5" style="61" customWidth="1"/>
    <col min="13" max="16384" width="9.16015625" style="2" customWidth="1"/>
  </cols>
  <sheetData>
    <row r="1" spans="2:17" ht="65.25" customHeight="1">
      <c r="B1" s="34"/>
      <c r="C1" s="34"/>
      <c r="D1" s="34"/>
      <c r="G1" s="190" t="s">
        <v>392</v>
      </c>
      <c r="H1" s="190"/>
      <c r="I1" s="190"/>
      <c r="J1" s="137"/>
      <c r="K1" s="57"/>
      <c r="M1" s="4"/>
      <c r="N1" s="4"/>
      <c r="O1" s="4"/>
      <c r="P1" s="4"/>
      <c r="Q1" s="4"/>
    </row>
    <row r="2" spans="2:17" ht="65.25" customHeight="1">
      <c r="B2" s="34"/>
      <c r="C2" s="34"/>
      <c r="D2" s="34"/>
      <c r="G2" s="190" t="s">
        <v>393</v>
      </c>
      <c r="H2" s="190"/>
      <c r="I2" s="190"/>
      <c r="J2" s="181" t="s">
        <v>395</v>
      </c>
      <c r="K2" s="57"/>
      <c r="M2" s="4"/>
      <c r="N2" s="4"/>
      <c r="O2" s="4"/>
      <c r="P2" s="4"/>
      <c r="Q2" s="4"/>
    </row>
    <row r="3" spans="2:17" ht="65.25" customHeight="1">
      <c r="B3" s="34"/>
      <c r="C3" s="34"/>
      <c r="D3" s="34"/>
      <c r="G3" s="190" t="s">
        <v>441</v>
      </c>
      <c r="H3" s="190"/>
      <c r="I3" s="190"/>
      <c r="J3" s="181"/>
      <c r="K3" s="57"/>
      <c r="M3" s="4"/>
      <c r="N3" s="4"/>
      <c r="O3" s="4"/>
      <c r="P3" s="4"/>
      <c r="Q3" s="4"/>
    </row>
    <row r="4" spans="2:17" ht="65.25" customHeight="1">
      <c r="B4" s="34"/>
      <c r="C4" s="34"/>
      <c r="D4" s="34"/>
      <c r="G4" s="163"/>
      <c r="H4" s="163"/>
      <c r="I4" s="163"/>
      <c r="J4" s="181"/>
      <c r="K4" s="57"/>
      <c r="M4" s="4"/>
      <c r="N4" s="4"/>
      <c r="O4" s="4"/>
      <c r="P4" s="4"/>
      <c r="Q4" s="4"/>
    </row>
    <row r="5" spans="2:17" ht="59.25" customHeight="1">
      <c r="B5" s="34"/>
      <c r="C5" s="34"/>
      <c r="D5" s="34"/>
      <c r="G5" s="148"/>
      <c r="H5" s="71"/>
      <c r="I5" s="149"/>
      <c r="J5" s="181"/>
      <c r="K5" s="57"/>
      <c r="L5" s="2"/>
      <c r="M5" s="62"/>
      <c r="N5" s="76"/>
      <c r="O5" s="4"/>
      <c r="P5" s="4"/>
      <c r="Q5" s="4"/>
    </row>
    <row r="6" spans="1:16" ht="127.5" customHeight="1">
      <c r="A6" s="1"/>
      <c r="B6" s="193" t="s">
        <v>122</v>
      </c>
      <c r="C6" s="193"/>
      <c r="D6" s="193"/>
      <c r="E6" s="193"/>
      <c r="F6" s="193"/>
      <c r="G6" s="193"/>
      <c r="H6" s="193"/>
      <c r="I6" s="193"/>
      <c r="J6" s="181"/>
      <c r="L6" s="2"/>
      <c r="M6" s="57"/>
      <c r="N6" s="76"/>
      <c r="O6" s="35"/>
      <c r="P6" s="35"/>
    </row>
    <row r="7" spans="2:16" ht="46.5" customHeight="1">
      <c r="B7" s="15"/>
      <c r="C7" s="15"/>
      <c r="D7" s="15"/>
      <c r="E7" s="16"/>
      <c r="F7" s="17"/>
      <c r="G7" s="150"/>
      <c r="H7" s="153"/>
      <c r="I7" s="154" t="s">
        <v>32</v>
      </c>
      <c r="J7" s="181"/>
      <c r="L7" s="2"/>
      <c r="M7" s="57"/>
      <c r="N7" s="76"/>
      <c r="O7" s="35"/>
      <c r="P7" s="35"/>
    </row>
    <row r="8" spans="1:14" ht="283.5" customHeight="1">
      <c r="A8" s="5"/>
      <c r="B8" s="32" t="s">
        <v>54</v>
      </c>
      <c r="C8" s="32" t="s">
        <v>55</v>
      </c>
      <c r="D8" s="32" t="s">
        <v>97</v>
      </c>
      <c r="E8" s="32" t="s">
        <v>95</v>
      </c>
      <c r="F8" s="32" t="s">
        <v>96</v>
      </c>
      <c r="G8" s="155" t="s">
        <v>0</v>
      </c>
      <c r="H8" s="155" t="s">
        <v>1</v>
      </c>
      <c r="I8" s="155" t="s">
        <v>4</v>
      </c>
      <c r="J8" s="181"/>
      <c r="L8" s="2"/>
      <c r="M8" s="61"/>
      <c r="N8" s="76"/>
    </row>
    <row r="9" spans="1:12" s="56" customFormat="1" ht="93" customHeight="1">
      <c r="A9" s="54"/>
      <c r="B9" s="51"/>
      <c r="C9" s="51"/>
      <c r="D9" s="51"/>
      <c r="E9" s="52" t="s">
        <v>212</v>
      </c>
      <c r="F9" s="55"/>
      <c r="G9" s="72">
        <f>G10+G11+G12+G13+G17+G19+G21+G22+G26+G29+G32+G35+G38+G41+G45+G46+G47+G48+G50+G51+G52+G54+G55+G56+G57+G44</f>
        <v>61531505</v>
      </c>
      <c r="H9" s="72">
        <f>H10+H11+H12+H13+H17+H19+H21+H22+H26+H29+H32+H35+H38+H41+H45+H46+H47+H48+H50+H51+H52+H54+H55+H56+H57+H44</f>
        <v>34490500</v>
      </c>
      <c r="I9" s="72">
        <f>I10+I11+I12+I13+I17+I19+I21+I22+I26+I29+I32+I35+I38+I41+I45+I46+I47+I48+I50+I51+I52+I54+I55+I56+I57+I44</f>
        <v>96022005</v>
      </c>
      <c r="J9" s="181"/>
      <c r="K9" s="63"/>
      <c r="L9" s="63"/>
    </row>
    <row r="10" spans="2:10" ht="108.75" customHeight="1">
      <c r="B10" s="196" t="s">
        <v>213</v>
      </c>
      <c r="C10" s="196" t="s">
        <v>123</v>
      </c>
      <c r="D10" s="196" t="s">
        <v>2</v>
      </c>
      <c r="E10" s="194" t="s">
        <v>124</v>
      </c>
      <c r="F10" s="26" t="s">
        <v>53</v>
      </c>
      <c r="G10" s="14">
        <v>805000</v>
      </c>
      <c r="H10" s="14"/>
      <c r="I10" s="14">
        <f>G10+H10</f>
        <v>805000</v>
      </c>
      <c r="J10" s="181"/>
    </row>
    <row r="11" spans="2:10" ht="155.25" customHeight="1">
      <c r="B11" s="197">
        <v>310180</v>
      </c>
      <c r="C11" s="196"/>
      <c r="D11" s="197"/>
      <c r="E11" s="195"/>
      <c r="F11" s="26" t="s">
        <v>110</v>
      </c>
      <c r="G11" s="14">
        <f>526200-526200+190000</f>
        <v>190000</v>
      </c>
      <c r="H11" s="14">
        <f>1000000-1000000</f>
        <v>0</v>
      </c>
      <c r="I11" s="14">
        <f>G11+H11</f>
        <v>190000</v>
      </c>
      <c r="J11" s="181"/>
    </row>
    <row r="12" spans="2:10" ht="200.25" customHeight="1">
      <c r="B12" s="99" t="s">
        <v>322</v>
      </c>
      <c r="C12" s="100" t="s">
        <v>31</v>
      </c>
      <c r="D12" s="119" t="s">
        <v>15</v>
      </c>
      <c r="E12" s="102" t="s">
        <v>321</v>
      </c>
      <c r="F12" s="117" t="s">
        <v>323</v>
      </c>
      <c r="G12" s="118">
        <v>100000</v>
      </c>
      <c r="H12" s="118"/>
      <c r="I12" s="14">
        <f>G12+H12</f>
        <v>100000</v>
      </c>
      <c r="J12" s="181"/>
    </row>
    <row r="13" spans="1:12" s="8" customFormat="1" ht="253.5" customHeight="1">
      <c r="A13" s="1"/>
      <c r="B13" s="99" t="s">
        <v>214</v>
      </c>
      <c r="C13" s="100" t="s">
        <v>84</v>
      </c>
      <c r="D13" s="101"/>
      <c r="E13" s="102" t="s">
        <v>125</v>
      </c>
      <c r="F13" s="89"/>
      <c r="G13" s="88">
        <f>G14+G15+G16</f>
        <v>90000</v>
      </c>
      <c r="H13" s="88">
        <f>H14+H15+H16</f>
        <v>0</v>
      </c>
      <c r="I13" s="88">
        <f>I14+I15+I16</f>
        <v>90000</v>
      </c>
      <c r="J13" s="181"/>
      <c r="K13" s="61"/>
      <c r="L13" s="61"/>
    </row>
    <row r="14" spans="1:12" s="43" customFormat="1" ht="253.5" customHeight="1">
      <c r="A14" s="40"/>
      <c r="B14" s="129" t="s">
        <v>382</v>
      </c>
      <c r="C14" s="93" t="s">
        <v>60</v>
      </c>
      <c r="D14" s="136">
        <v>1070</v>
      </c>
      <c r="E14" s="39" t="s">
        <v>52</v>
      </c>
      <c r="F14" s="109" t="s">
        <v>385</v>
      </c>
      <c r="G14" s="92">
        <v>25000</v>
      </c>
      <c r="H14" s="92"/>
      <c r="I14" s="45">
        <f>G14+H14</f>
        <v>25000</v>
      </c>
      <c r="J14" s="181"/>
      <c r="K14" s="64"/>
      <c r="L14" s="64"/>
    </row>
    <row r="15" spans="1:12" s="43" customFormat="1" ht="119.25" customHeight="1">
      <c r="A15" s="40"/>
      <c r="B15" s="198" t="s">
        <v>215</v>
      </c>
      <c r="C15" s="167" t="s">
        <v>126</v>
      </c>
      <c r="D15" s="167">
        <v>1070</v>
      </c>
      <c r="E15" s="191" t="s">
        <v>27</v>
      </c>
      <c r="F15" s="42" t="s">
        <v>36</v>
      </c>
      <c r="G15" s="45">
        <v>15000</v>
      </c>
      <c r="H15" s="45"/>
      <c r="I15" s="45">
        <f>G15+H15</f>
        <v>15000</v>
      </c>
      <c r="J15" s="181"/>
      <c r="K15" s="64"/>
      <c r="L15" s="64"/>
    </row>
    <row r="16" spans="1:12" s="43" customFormat="1" ht="239.25" customHeight="1">
      <c r="A16" s="40"/>
      <c r="B16" s="199"/>
      <c r="C16" s="168"/>
      <c r="D16" s="168"/>
      <c r="E16" s="192"/>
      <c r="F16" s="109" t="s">
        <v>385</v>
      </c>
      <c r="G16" s="45">
        <v>50000</v>
      </c>
      <c r="H16" s="45"/>
      <c r="I16" s="45">
        <f>G16+H16</f>
        <v>50000</v>
      </c>
      <c r="J16" s="181"/>
      <c r="K16" s="64"/>
      <c r="L16" s="64"/>
    </row>
    <row r="17" spans="1:12" s="43" customFormat="1" ht="107.25" customHeight="1">
      <c r="A17" s="40"/>
      <c r="B17" s="27" t="s">
        <v>216</v>
      </c>
      <c r="C17" s="27" t="s">
        <v>127</v>
      </c>
      <c r="D17" s="27"/>
      <c r="E17" s="28" t="s">
        <v>85</v>
      </c>
      <c r="F17" s="26"/>
      <c r="G17" s="14">
        <f>G18</f>
        <v>50000</v>
      </c>
      <c r="H17" s="14">
        <f>H18</f>
        <v>0</v>
      </c>
      <c r="I17" s="14">
        <f>I18</f>
        <v>50000</v>
      </c>
      <c r="J17" s="181"/>
      <c r="K17" s="64"/>
      <c r="L17" s="64"/>
    </row>
    <row r="18" spans="1:12" s="43" customFormat="1" ht="176.25" customHeight="1">
      <c r="A18" s="40"/>
      <c r="B18" s="41" t="s">
        <v>217</v>
      </c>
      <c r="C18" s="41" t="s">
        <v>128</v>
      </c>
      <c r="D18" s="41" t="s">
        <v>9</v>
      </c>
      <c r="E18" s="39" t="s">
        <v>129</v>
      </c>
      <c r="F18" s="42" t="s">
        <v>35</v>
      </c>
      <c r="G18" s="45">
        <f>50000</f>
        <v>50000</v>
      </c>
      <c r="H18" s="45"/>
      <c r="I18" s="14">
        <f>G18+H18</f>
        <v>50000</v>
      </c>
      <c r="J18" s="179" t="s">
        <v>396</v>
      </c>
      <c r="K18" s="64"/>
      <c r="L18" s="64"/>
    </row>
    <row r="19" spans="1:12" s="43" customFormat="1" ht="80.25" customHeight="1">
      <c r="A19" s="40"/>
      <c r="B19" s="27" t="s">
        <v>218</v>
      </c>
      <c r="C19" s="27" t="s">
        <v>63</v>
      </c>
      <c r="D19" s="27"/>
      <c r="E19" s="28" t="s">
        <v>100</v>
      </c>
      <c r="F19" s="26"/>
      <c r="G19" s="14">
        <f>G20</f>
        <v>750000</v>
      </c>
      <c r="H19" s="14">
        <f>H20</f>
        <v>0</v>
      </c>
      <c r="I19" s="14">
        <f>I20</f>
        <v>750000</v>
      </c>
      <c r="J19" s="179"/>
      <c r="K19" s="64"/>
      <c r="L19" s="64"/>
    </row>
    <row r="20" spans="1:12" s="43" customFormat="1" ht="155.25" customHeight="1">
      <c r="A20" s="40"/>
      <c r="B20" s="41" t="s">
        <v>219</v>
      </c>
      <c r="C20" s="41" t="s">
        <v>130</v>
      </c>
      <c r="D20" s="41" t="s">
        <v>9</v>
      </c>
      <c r="E20" s="39" t="s">
        <v>131</v>
      </c>
      <c r="F20" s="42" t="s">
        <v>36</v>
      </c>
      <c r="G20" s="45">
        <v>750000</v>
      </c>
      <c r="H20" s="45"/>
      <c r="I20" s="45">
        <f>G20+H20</f>
        <v>750000</v>
      </c>
      <c r="J20" s="179"/>
      <c r="K20" s="64"/>
      <c r="L20" s="64"/>
    </row>
    <row r="21" spans="1:12" s="43" customFormat="1" ht="201.75" customHeight="1">
      <c r="A21" s="40"/>
      <c r="B21" s="27" t="s">
        <v>220</v>
      </c>
      <c r="C21" s="27" t="s">
        <v>58</v>
      </c>
      <c r="D21" s="27" t="s">
        <v>9</v>
      </c>
      <c r="E21" s="28" t="s">
        <v>64</v>
      </c>
      <c r="F21" s="26" t="s">
        <v>36</v>
      </c>
      <c r="G21" s="14">
        <v>430000</v>
      </c>
      <c r="H21" s="14"/>
      <c r="I21" s="14">
        <f>G21+H21</f>
        <v>430000</v>
      </c>
      <c r="J21" s="179"/>
      <c r="K21" s="64"/>
      <c r="L21" s="64"/>
    </row>
    <row r="22" spans="1:10" ht="122.25" customHeight="1">
      <c r="A22" s="38"/>
      <c r="B22" s="27" t="s">
        <v>410</v>
      </c>
      <c r="C22" s="27" t="s">
        <v>409</v>
      </c>
      <c r="D22" s="27"/>
      <c r="E22" s="28" t="s">
        <v>182</v>
      </c>
      <c r="F22" s="26"/>
      <c r="G22" s="14">
        <f>G23+G24+G25</f>
        <v>1000272</v>
      </c>
      <c r="H22" s="14">
        <f>H23+H24+H25</f>
        <v>0</v>
      </c>
      <c r="I22" s="14">
        <f>I23+I24+I25</f>
        <v>1000272</v>
      </c>
      <c r="J22" s="179"/>
    </row>
    <row r="23" spans="1:12" s="43" customFormat="1" ht="143.25" customHeight="1">
      <c r="A23" s="144"/>
      <c r="B23" s="41" t="s">
        <v>411</v>
      </c>
      <c r="C23" s="41" t="s">
        <v>413</v>
      </c>
      <c r="D23" s="41" t="s">
        <v>8</v>
      </c>
      <c r="E23" s="141" t="s">
        <v>414</v>
      </c>
      <c r="F23" s="42" t="s">
        <v>35</v>
      </c>
      <c r="G23" s="145">
        <v>818206</v>
      </c>
      <c r="H23" s="146"/>
      <c r="I23" s="147">
        <f>G23+H23</f>
        <v>818206</v>
      </c>
      <c r="J23" s="179"/>
      <c r="K23" s="64"/>
      <c r="L23" s="64"/>
    </row>
    <row r="24" spans="1:12" s="43" customFormat="1" ht="137.25" customHeight="1">
      <c r="A24" s="144"/>
      <c r="B24" s="167" t="s">
        <v>412</v>
      </c>
      <c r="C24" s="167" t="s">
        <v>415</v>
      </c>
      <c r="D24" s="167" t="s">
        <v>8</v>
      </c>
      <c r="E24" s="165" t="s">
        <v>416</v>
      </c>
      <c r="F24" s="42" t="s">
        <v>34</v>
      </c>
      <c r="G24" s="145">
        <v>155666</v>
      </c>
      <c r="H24" s="146"/>
      <c r="I24" s="147">
        <f>G24+H24</f>
        <v>155666</v>
      </c>
      <c r="J24" s="179"/>
      <c r="K24" s="64"/>
      <c r="L24" s="64"/>
    </row>
    <row r="25" spans="1:12" s="43" customFormat="1" ht="143.25" customHeight="1">
      <c r="A25" s="144"/>
      <c r="B25" s="168"/>
      <c r="C25" s="168"/>
      <c r="D25" s="168"/>
      <c r="E25" s="166"/>
      <c r="F25" s="42" t="s">
        <v>116</v>
      </c>
      <c r="G25" s="45">
        <v>26400</v>
      </c>
      <c r="H25" s="146"/>
      <c r="I25" s="147">
        <f>G25+H25</f>
        <v>26400</v>
      </c>
      <c r="J25" s="179"/>
      <c r="K25" s="64"/>
      <c r="L25" s="64"/>
    </row>
    <row r="26" spans="1:12" s="43" customFormat="1" ht="117.75" customHeight="1">
      <c r="A26" s="40"/>
      <c r="B26" s="100" t="s">
        <v>221</v>
      </c>
      <c r="C26" s="100" t="s">
        <v>132</v>
      </c>
      <c r="D26" s="100" t="s">
        <v>11</v>
      </c>
      <c r="E26" s="102" t="s">
        <v>408</v>
      </c>
      <c r="F26" s="26"/>
      <c r="G26" s="14">
        <f>G27+G28</f>
        <v>1304600</v>
      </c>
      <c r="H26" s="14">
        <f>H27+H28</f>
        <v>0</v>
      </c>
      <c r="I26" s="14">
        <f>I27+I28</f>
        <v>1304600</v>
      </c>
      <c r="J26" s="179"/>
      <c r="K26" s="64"/>
      <c r="L26" s="64"/>
    </row>
    <row r="27" spans="1:12" s="43" customFormat="1" ht="111.75" customHeight="1">
      <c r="A27" s="40"/>
      <c r="B27" s="167" t="s">
        <v>419</v>
      </c>
      <c r="C27" s="167" t="s">
        <v>417</v>
      </c>
      <c r="D27" s="167" t="s">
        <v>11</v>
      </c>
      <c r="E27" s="165" t="s">
        <v>418</v>
      </c>
      <c r="F27" s="42" t="s">
        <v>36</v>
      </c>
      <c r="G27" s="45">
        <v>484400</v>
      </c>
      <c r="H27" s="45"/>
      <c r="I27" s="147">
        <f>G27+H27</f>
        <v>484400</v>
      </c>
      <c r="J27" s="179"/>
      <c r="K27" s="64"/>
      <c r="L27" s="64"/>
    </row>
    <row r="28" spans="1:12" s="43" customFormat="1" ht="111.75" customHeight="1">
      <c r="A28" s="40"/>
      <c r="B28" s="168"/>
      <c r="C28" s="168"/>
      <c r="D28" s="168"/>
      <c r="E28" s="166"/>
      <c r="F28" s="39" t="s">
        <v>53</v>
      </c>
      <c r="G28" s="45">
        <f>400000+420200</f>
        <v>820200</v>
      </c>
      <c r="H28" s="45"/>
      <c r="I28" s="147">
        <f>G28+H28</f>
        <v>820200</v>
      </c>
      <c r="J28" s="179"/>
      <c r="K28" s="64"/>
      <c r="L28" s="64"/>
    </row>
    <row r="29" spans="1:12" s="43" customFormat="1" ht="66" customHeight="1">
      <c r="A29" s="40"/>
      <c r="B29" s="27" t="s">
        <v>222</v>
      </c>
      <c r="C29" s="27" t="s">
        <v>87</v>
      </c>
      <c r="D29" s="27"/>
      <c r="E29" s="28" t="s">
        <v>86</v>
      </c>
      <c r="F29" s="26"/>
      <c r="G29" s="14">
        <f>G30+G31</f>
        <v>1400000</v>
      </c>
      <c r="H29" s="14">
        <f>H30+H31</f>
        <v>0</v>
      </c>
      <c r="I29" s="14">
        <f>I30+I31</f>
        <v>1400000</v>
      </c>
      <c r="J29" s="179"/>
      <c r="K29" s="64"/>
      <c r="L29" s="64"/>
    </row>
    <row r="30" spans="1:12" s="43" customFormat="1" ht="105.75" customHeight="1">
      <c r="A30" s="40"/>
      <c r="B30" s="41" t="s">
        <v>223</v>
      </c>
      <c r="C30" s="41" t="s">
        <v>88</v>
      </c>
      <c r="D30" s="41" t="s">
        <v>12</v>
      </c>
      <c r="E30" s="42" t="s">
        <v>65</v>
      </c>
      <c r="F30" s="42" t="s">
        <v>37</v>
      </c>
      <c r="G30" s="45">
        <v>700000</v>
      </c>
      <c r="H30" s="45"/>
      <c r="I30" s="45">
        <f>G30+H30</f>
        <v>700000</v>
      </c>
      <c r="J30" s="179"/>
      <c r="K30" s="64"/>
      <c r="L30" s="64"/>
    </row>
    <row r="31" spans="1:12" s="43" customFormat="1" ht="126.75" customHeight="1">
      <c r="A31" s="40"/>
      <c r="B31" s="41" t="s">
        <v>224</v>
      </c>
      <c r="C31" s="41" t="s">
        <v>89</v>
      </c>
      <c r="D31" s="41" t="s">
        <v>12</v>
      </c>
      <c r="E31" s="42" t="s">
        <v>13</v>
      </c>
      <c r="F31" s="42" t="s">
        <v>37</v>
      </c>
      <c r="G31" s="45">
        <v>700000</v>
      </c>
      <c r="H31" s="45"/>
      <c r="I31" s="45">
        <f>G31+H31</f>
        <v>700000</v>
      </c>
      <c r="J31" s="179"/>
      <c r="K31" s="64"/>
      <c r="L31" s="64"/>
    </row>
    <row r="32" spans="1:12" s="8" customFormat="1" ht="65.25" customHeight="1">
      <c r="A32" s="1"/>
      <c r="B32" s="27" t="s">
        <v>225</v>
      </c>
      <c r="C32" s="27" t="s">
        <v>103</v>
      </c>
      <c r="D32" s="27"/>
      <c r="E32" s="28" t="s">
        <v>109</v>
      </c>
      <c r="F32" s="26"/>
      <c r="G32" s="14">
        <f>G33+G34</f>
        <v>16041700</v>
      </c>
      <c r="H32" s="14">
        <f>H33+H34</f>
        <v>200000</v>
      </c>
      <c r="I32" s="14">
        <f>I33+I34</f>
        <v>16241700</v>
      </c>
      <c r="J32" s="179"/>
      <c r="K32" s="61"/>
      <c r="L32" s="61"/>
    </row>
    <row r="33" spans="1:12" s="43" customFormat="1" ht="120.75" customHeight="1">
      <c r="A33" s="40"/>
      <c r="B33" s="41" t="s">
        <v>226</v>
      </c>
      <c r="C33" s="41" t="s">
        <v>104</v>
      </c>
      <c r="D33" s="41" t="s">
        <v>12</v>
      </c>
      <c r="E33" s="42" t="s">
        <v>66</v>
      </c>
      <c r="F33" s="42" t="s">
        <v>37</v>
      </c>
      <c r="G33" s="45">
        <v>8719900</v>
      </c>
      <c r="H33" s="45">
        <v>200000</v>
      </c>
      <c r="I33" s="45">
        <f>G33+H33</f>
        <v>8919900</v>
      </c>
      <c r="J33" s="179"/>
      <c r="K33" s="64"/>
      <c r="L33" s="64"/>
    </row>
    <row r="34" spans="1:12" s="43" customFormat="1" ht="117.75" customHeight="1">
      <c r="A34" s="40"/>
      <c r="B34" s="41" t="s">
        <v>227</v>
      </c>
      <c r="C34" s="41" t="s">
        <v>105</v>
      </c>
      <c r="D34" s="41" t="s">
        <v>12</v>
      </c>
      <c r="E34" s="42" t="s">
        <v>67</v>
      </c>
      <c r="F34" s="42" t="s">
        <v>37</v>
      </c>
      <c r="G34" s="45">
        <v>7321800</v>
      </c>
      <c r="H34" s="45"/>
      <c r="I34" s="45">
        <f>G34+H34</f>
        <v>7321800</v>
      </c>
      <c r="J34" s="179"/>
      <c r="K34" s="64"/>
      <c r="L34" s="64"/>
    </row>
    <row r="35" spans="1:12" s="43" customFormat="1" ht="66.75" customHeight="1">
      <c r="A35" s="40"/>
      <c r="B35" s="27" t="s">
        <v>228</v>
      </c>
      <c r="C35" s="27" t="s">
        <v>90</v>
      </c>
      <c r="D35" s="27" t="s">
        <v>12</v>
      </c>
      <c r="E35" s="28" t="s">
        <v>101</v>
      </c>
      <c r="F35" s="26"/>
      <c r="G35" s="14">
        <f>G36+G37</f>
        <v>8490000</v>
      </c>
      <c r="H35" s="14">
        <f>H36+H37</f>
        <v>20000</v>
      </c>
      <c r="I35" s="14">
        <f>I36+I37</f>
        <v>8510000</v>
      </c>
      <c r="J35" s="179" t="s">
        <v>397</v>
      </c>
      <c r="K35" s="64"/>
      <c r="L35" s="64"/>
    </row>
    <row r="36" spans="1:12" s="43" customFormat="1" ht="141.75" customHeight="1">
      <c r="A36" s="40"/>
      <c r="B36" s="41" t="s">
        <v>229</v>
      </c>
      <c r="C36" s="41" t="s">
        <v>108</v>
      </c>
      <c r="D36" s="27" t="s">
        <v>12</v>
      </c>
      <c r="E36" s="42" t="s">
        <v>106</v>
      </c>
      <c r="F36" s="42" t="s">
        <v>37</v>
      </c>
      <c r="G36" s="45">
        <v>3246540</v>
      </c>
      <c r="H36" s="45">
        <v>20000</v>
      </c>
      <c r="I36" s="45">
        <f>G36+H36</f>
        <v>3266540</v>
      </c>
      <c r="J36" s="179"/>
      <c r="K36" s="64"/>
      <c r="L36" s="64"/>
    </row>
    <row r="37" spans="1:12" s="43" customFormat="1" ht="165.75" customHeight="1">
      <c r="A37" s="40"/>
      <c r="B37" s="41" t="s">
        <v>230</v>
      </c>
      <c r="C37" s="41" t="s">
        <v>102</v>
      </c>
      <c r="D37" s="41" t="s">
        <v>12</v>
      </c>
      <c r="E37" s="42" t="s">
        <v>107</v>
      </c>
      <c r="F37" s="42" t="s">
        <v>37</v>
      </c>
      <c r="G37" s="45">
        <f>5143460+50000+50000</f>
        <v>5243460</v>
      </c>
      <c r="H37" s="45"/>
      <c r="I37" s="45">
        <f>G37+H37</f>
        <v>5243460</v>
      </c>
      <c r="J37" s="179"/>
      <c r="K37" s="64"/>
      <c r="L37" s="64"/>
    </row>
    <row r="38" spans="1:12" s="8" customFormat="1" ht="105.75" customHeight="1">
      <c r="A38" s="1"/>
      <c r="B38" s="27" t="s">
        <v>231</v>
      </c>
      <c r="C38" s="27" t="s">
        <v>83</v>
      </c>
      <c r="D38" s="27"/>
      <c r="E38" s="26" t="s">
        <v>162</v>
      </c>
      <c r="F38" s="26"/>
      <c r="G38" s="14">
        <f>G39+G40</f>
        <v>3000000</v>
      </c>
      <c r="H38" s="14">
        <f>H39+H40</f>
        <v>0</v>
      </c>
      <c r="I38" s="14">
        <f>I39+I40</f>
        <v>3000000</v>
      </c>
      <c r="J38" s="179"/>
      <c r="K38" s="61"/>
      <c r="L38" s="61"/>
    </row>
    <row r="39" spans="1:12" s="43" customFormat="1" ht="146.25" customHeight="1">
      <c r="A39" s="40"/>
      <c r="B39" s="41" t="s">
        <v>232</v>
      </c>
      <c r="C39" s="41" t="s">
        <v>161</v>
      </c>
      <c r="D39" s="41" t="s">
        <v>41</v>
      </c>
      <c r="E39" s="39" t="s">
        <v>40</v>
      </c>
      <c r="F39" s="42" t="s">
        <v>38</v>
      </c>
      <c r="G39" s="45">
        <v>3000000</v>
      </c>
      <c r="H39" s="45"/>
      <c r="I39" s="45">
        <f>G39+H39</f>
        <v>3000000</v>
      </c>
      <c r="J39" s="179"/>
      <c r="K39" s="64"/>
      <c r="L39" s="64"/>
    </row>
    <row r="40" spans="1:12" s="43" customFormat="1" ht="146.25" customHeight="1" hidden="1">
      <c r="A40" s="40"/>
      <c r="B40" s="41" t="s">
        <v>233</v>
      </c>
      <c r="C40" s="41" t="s">
        <v>169</v>
      </c>
      <c r="D40" s="41" t="s">
        <v>41</v>
      </c>
      <c r="E40" s="105" t="s">
        <v>170</v>
      </c>
      <c r="F40" s="42" t="s">
        <v>38</v>
      </c>
      <c r="G40" s="45"/>
      <c r="H40" s="45"/>
      <c r="I40" s="45">
        <f>G40+H40</f>
        <v>0</v>
      </c>
      <c r="J40" s="179"/>
      <c r="K40" s="64"/>
      <c r="L40" s="64"/>
    </row>
    <row r="41" spans="2:10" ht="97.5" customHeight="1">
      <c r="B41" s="27" t="s">
        <v>234</v>
      </c>
      <c r="C41" s="27" t="s">
        <v>163</v>
      </c>
      <c r="D41" s="27"/>
      <c r="E41" s="28" t="s">
        <v>164</v>
      </c>
      <c r="F41" s="26"/>
      <c r="G41" s="14">
        <f>G42+G43</f>
        <v>18544636</v>
      </c>
      <c r="H41" s="14">
        <f>H42+H43</f>
        <v>810000</v>
      </c>
      <c r="I41" s="14">
        <f>I42+I43</f>
        <v>19354636</v>
      </c>
      <c r="J41" s="179"/>
    </row>
    <row r="42" spans="1:12" s="43" customFormat="1" ht="138" customHeight="1">
      <c r="A42" s="40"/>
      <c r="B42" s="41" t="s">
        <v>235</v>
      </c>
      <c r="C42" s="41" t="s">
        <v>165</v>
      </c>
      <c r="D42" s="41" t="s">
        <v>42</v>
      </c>
      <c r="E42" s="39" t="s">
        <v>166</v>
      </c>
      <c r="F42" s="42" t="s">
        <v>38</v>
      </c>
      <c r="G42" s="45">
        <v>6000000</v>
      </c>
      <c r="H42" s="45"/>
      <c r="I42" s="45">
        <f aca="true" t="shared" si="0" ref="I42:I51">G42+H42</f>
        <v>6000000</v>
      </c>
      <c r="J42" s="179"/>
      <c r="K42" s="64"/>
      <c r="L42" s="64"/>
    </row>
    <row r="43" spans="1:12" s="43" customFormat="1" ht="169.5" customHeight="1">
      <c r="A43" s="40"/>
      <c r="B43" s="41" t="s">
        <v>236</v>
      </c>
      <c r="C43" s="41" t="s">
        <v>167</v>
      </c>
      <c r="D43" s="41" t="s">
        <v>42</v>
      </c>
      <c r="E43" s="39" t="s">
        <v>168</v>
      </c>
      <c r="F43" s="42" t="s">
        <v>38</v>
      </c>
      <c r="G43" s="45">
        <f>12858252-313616</f>
        <v>12544636</v>
      </c>
      <c r="H43" s="45">
        <v>810000</v>
      </c>
      <c r="I43" s="45">
        <f t="shared" si="0"/>
        <v>13354636</v>
      </c>
      <c r="J43" s="179"/>
      <c r="K43" s="64"/>
      <c r="L43" s="64"/>
    </row>
    <row r="44" spans="1:12" s="43" customFormat="1" ht="169.5" customHeight="1">
      <c r="A44" s="40"/>
      <c r="B44" s="27" t="s">
        <v>435</v>
      </c>
      <c r="C44" s="123" t="s">
        <v>436</v>
      </c>
      <c r="D44" s="123" t="s">
        <v>438</v>
      </c>
      <c r="E44" s="124" t="s">
        <v>437</v>
      </c>
      <c r="F44" s="26" t="s">
        <v>38</v>
      </c>
      <c r="G44" s="14">
        <v>450000</v>
      </c>
      <c r="H44" s="14"/>
      <c r="I44" s="14">
        <f>G44+H44</f>
        <v>450000</v>
      </c>
      <c r="J44" s="179"/>
      <c r="K44" s="64"/>
      <c r="L44" s="64"/>
    </row>
    <row r="45" spans="1:12" s="8" customFormat="1" ht="169.5" customHeight="1">
      <c r="A45" s="1"/>
      <c r="B45" s="27" t="s">
        <v>336</v>
      </c>
      <c r="C45" s="123" t="s">
        <v>337</v>
      </c>
      <c r="D45" s="123" t="s">
        <v>338</v>
      </c>
      <c r="E45" s="124" t="s">
        <v>339</v>
      </c>
      <c r="F45" s="125" t="s">
        <v>110</v>
      </c>
      <c r="G45" s="14">
        <f>2629000+3067500</f>
        <v>5696500</v>
      </c>
      <c r="H45" s="14">
        <v>4897000</v>
      </c>
      <c r="I45" s="14">
        <f>G45+H45</f>
        <v>10593500</v>
      </c>
      <c r="J45" s="179"/>
      <c r="K45" s="61"/>
      <c r="L45" s="61"/>
    </row>
    <row r="46" spans="1:12" s="43" customFormat="1" ht="169.5" customHeight="1">
      <c r="A46" s="40"/>
      <c r="B46" s="27" t="s">
        <v>237</v>
      </c>
      <c r="C46" s="27" t="s">
        <v>171</v>
      </c>
      <c r="D46" s="27" t="s">
        <v>7</v>
      </c>
      <c r="E46" s="28" t="s">
        <v>68</v>
      </c>
      <c r="F46" s="26" t="s">
        <v>94</v>
      </c>
      <c r="G46" s="14">
        <v>88000</v>
      </c>
      <c r="H46" s="45"/>
      <c r="I46" s="14">
        <f t="shared" si="0"/>
        <v>88000</v>
      </c>
      <c r="J46" s="179"/>
      <c r="K46" s="64"/>
      <c r="L46" s="64"/>
    </row>
    <row r="47" spans="1:12" s="43" customFormat="1" ht="169.5" customHeight="1">
      <c r="A47" s="40"/>
      <c r="B47" s="100" t="s">
        <v>340</v>
      </c>
      <c r="C47" s="100" t="s">
        <v>151</v>
      </c>
      <c r="D47" s="123" t="s">
        <v>30</v>
      </c>
      <c r="E47" s="124" t="s">
        <v>76</v>
      </c>
      <c r="F47" s="125" t="s">
        <v>117</v>
      </c>
      <c r="G47" s="14">
        <v>125175</v>
      </c>
      <c r="H47" s="45"/>
      <c r="I47" s="14">
        <f t="shared" si="0"/>
        <v>125175</v>
      </c>
      <c r="J47" s="179"/>
      <c r="K47" s="64"/>
      <c r="L47" s="64"/>
    </row>
    <row r="48" spans="1:12" s="43" customFormat="1" ht="169.5" customHeight="1">
      <c r="A48" s="40"/>
      <c r="B48" s="184" t="s">
        <v>238</v>
      </c>
      <c r="C48" s="184" t="s">
        <v>172</v>
      </c>
      <c r="D48" s="184" t="s">
        <v>6</v>
      </c>
      <c r="E48" s="188" t="s">
        <v>69</v>
      </c>
      <c r="F48" s="26" t="s">
        <v>38</v>
      </c>
      <c r="G48" s="14"/>
      <c r="H48" s="14">
        <f>4220000+24220000</f>
        <v>28440000</v>
      </c>
      <c r="I48" s="14">
        <f t="shared" si="0"/>
        <v>28440000</v>
      </c>
      <c r="J48" s="179"/>
      <c r="K48" s="64"/>
      <c r="L48" s="64"/>
    </row>
    <row r="49" spans="1:12" s="43" customFormat="1" ht="169.5" customHeight="1" hidden="1">
      <c r="A49" s="40"/>
      <c r="B49" s="185"/>
      <c r="C49" s="185"/>
      <c r="D49" s="185"/>
      <c r="E49" s="189"/>
      <c r="F49" s="26" t="s">
        <v>110</v>
      </c>
      <c r="G49" s="45"/>
      <c r="H49" s="45"/>
      <c r="I49" s="14">
        <f t="shared" si="0"/>
        <v>0</v>
      </c>
      <c r="J49" s="179"/>
      <c r="K49" s="64"/>
      <c r="L49" s="64"/>
    </row>
    <row r="50" spans="1:12" s="43" customFormat="1" ht="163.5" customHeight="1">
      <c r="A50" s="40"/>
      <c r="B50" s="184" t="s">
        <v>326</v>
      </c>
      <c r="C50" s="184" t="s">
        <v>327</v>
      </c>
      <c r="D50" s="184" t="s">
        <v>6</v>
      </c>
      <c r="E50" s="186" t="s">
        <v>328</v>
      </c>
      <c r="F50" s="132" t="s">
        <v>394</v>
      </c>
      <c r="G50" s="14">
        <v>159333</v>
      </c>
      <c r="H50" s="14"/>
      <c r="I50" s="14">
        <f t="shared" si="0"/>
        <v>159333</v>
      </c>
      <c r="J50" s="179"/>
      <c r="K50" s="64"/>
      <c r="L50" s="64"/>
    </row>
    <row r="51" spans="1:12" s="43" customFormat="1" ht="160.5" customHeight="1">
      <c r="A51" s="40"/>
      <c r="B51" s="185"/>
      <c r="C51" s="185"/>
      <c r="D51" s="185"/>
      <c r="E51" s="187"/>
      <c r="F51" s="26" t="s">
        <v>117</v>
      </c>
      <c r="G51" s="14">
        <v>50000</v>
      </c>
      <c r="H51" s="14"/>
      <c r="I51" s="14">
        <f t="shared" si="0"/>
        <v>50000</v>
      </c>
      <c r="J51" s="179" t="s">
        <v>398</v>
      </c>
      <c r="K51" s="64"/>
      <c r="L51" s="64"/>
    </row>
    <row r="52" spans="2:10" ht="77.25" customHeight="1">
      <c r="B52" s="27" t="s">
        <v>239</v>
      </c>
      <c r="C52" s="27" t="s">
        <v>138</v>
      </c>
      <c r="D52" s="27"/>
      <c r="E52" s="28" t="s">
        <v>139</v>
      </c>
      <c r="F52" s="26"/>
      <c r="G52" s="14">
        <f>G53</f>
        <v>1802059</v>
      </c>
      <c r="H52" s="14">
        <f>H53</f>
        <v>0</v>
      </c>
      <c r="I52" s="14">
        <f>I53</f>
        <v>1802059</v>
      </c>
      <c r="J52" s="179"/>
    </row>
    <row r="53" spans="1:12" s="43" customFormat="1" ht="120.75" customHeight="1">
      <c r="A53" s="40"/>
      <c r="B53" s="41" t="s">
        <v>341</v>
      </c>
      <c r="C53" s="41" t="s">
        <v>342</v>
      </c>
      <c r="D53" s="126" t="s">
        <v>6</v>
      </c>
      <c r="E53" s="127" t="s">
        <v>343</v>
      </c>
      <c r="F53" s="128" t="s">
        <v>53</v>
      </c>
      <c r="G53" s="45">
        <f>1449859+262200+90000</f>
        <v>1802059</v>
      </c>
      <c r="H53" s="45"/>
      <c r="I53" s="45">
        <f>G53+H53</f>
        <v>1802059</v>
      </c>
      <c r="J53" s="179"/>
      <c r="K53" s="64"/>
      <c r="L53" s="64"/>
    </row>
    <row r="54" spans="2:10" ht="197.25" customHeight="1">
      <c r="B54" s="27" t="s">
        <v>240</v>
      </c>
      <c r="C54" s="27" t="s">
        <v>173</v>
      </c>
      <c r="D54" s="27" t="s">
        <v>174</v>
      </c>
      <c r="E54" s="28" t="s">
        <v>175</v>
      </c>
      <c r="F54" s="26" t="s">
        <v>120</v>
      </c>
      <c r="G54" s="14">
        <f>228570+180360</f>
        <v>408930</v>
      </c>
      <c r="H54" s="14"/>
      <c r="I54" s="14">
        <f>G54+H54</f>
        <v>408930</v>
      </c>
      <c r="J54" s="179"/>
    </row>
    <row r="55" spans="2:10" ht="134.25" customHeight="1">
      <c r="B55" s="27" t="s">
        <v>329</v>
      </c>
      <c r="C55" s="27" t="s">
        <v>330</v>
      </c>
      <c r="D55" s="27" t="s">
        <v>331</v>
      </c>
      <c r="E55" s="114" t="s">
        <v>332</v>
      </c>
      <c r="F55" s="26" t="s">
        <v>39</v>
      </c>
      <c r="G55" s="14">
        <v>391300</v>
      </c>
      <c r="H55" s="14"/>
      <c r="I55" s="14">
        <f>G55+H55</f>
        <v>391300</v>
      </c>
      <c r="J55" s="179"/>
    </row>
    <row r="56" spans="2:10" ht="155.25" customHeight="1">
      <c r="B56" s="27" t="s">
        <v>241</v>
      </c>
      <c r="C56" s="27" t="s">
        <v>135</v>
      </c>
      <c r="D56" s="27" t="s">
        <v>14</v>
      </c>
      <c r="E56" s="28" t="s">
        <v>136</v>
      </c>
      <c r="F56" s="29" t="s">
        <v>118</v>
      </c>
      <c r="G56" s="14"/>
      <c r="H56" s="14">
        <v>123500</v>
      </c>
      <c r="I56" s="14">
        <f>G56+H56</f>
        <v>123500</v>
      </c>
      <c r="J56" s="179"/>
    </row>
    <row r="57" spans="2:10" ht="140.25" customHeight="1">
      <c r="B57" s="27" t="s">
        <v>387</v>
      </c>
      <c r="C57" s="27" t="s">
        <v>388</v>
      </c>
      <c r="D57" s="27" t="s">
        <v>33</v>
      </c>
      <c r="E57" s="28" t="s">
        <v>389</v>
      </c>
      <c r="F57" s="26" t="s">
        <v>53</v>
      </c>
      <c r="G57" s="14">
        <v>164000</v>
      </c>
      <c r="H57" s="14"/>
      <c r="I57" s="14">
        <f>G57+H57</f>
        <v>164000</v>
      </c>
      <c r="J57" s="179"/>
    </row>
    <row r="58" spans="2:13" ht="107.25" customHeight="1">
      <c r="B58" s="27"/>
      <c r="C58" s="27"/>
      <c r="D58" s="27"/>
      <c r="E58" s="52" t="s">
        <v>242</v>
      </c>
      <c r="F58" s="26"/>
      <c r="G58" s="72">
        <f>G59+G60+G61+G62+G63+G64+G65+G66+G67+G68+G69+G70+G71+G72+G73+G74+G75+G76+G77+G78+G79+G80+G81+G82+G84+G85</f>
        <v>38593157</v>
      </c>
      <c r="H58" s="72">
        <f>H59+H60+H61+H62+H63+H64+H65+H66+H67+H68+H69+H70+H71+H72+H73+H74+H75+H76+H77+H78+H79+H80+H81+H82+H84+H85</f>
        <v>24733000</v>
      </c>
      <c r="I58" s="72">
        <f>I59+I60+I61+I62+I63+I64+I65+I66+I67+I68+I69+I70+I71+I72+I73+I74+I75+I76+I77+I78+I79+I80+I81+I82+I84+I85</f>
        <v>63326157</v>
      </c>
      <c r="J58" s="179"/>
      <c r="K58" s="65"/>
      <c r="L58" s="65"/>
      <c r="M58" s="60"/>
    </row>
    <row r="59" spans="1:12" s="7" customFormat="1" ht="146.25" customHeight="1">
      <c r="A59" s="6"/>
      <c r="B59" s="100" t="s">
        <v>243</v>
      </c>
      <c r="C59" s="100" t="s">
        <v>123</v>
      </c>
      <c r="D59" s="100" t="s">
        <v>2</v>
      </c>
      <c r="E59" s="102" t="s">
        <v>124</v>
      </c>
      <c r="F59" s="26" t="s">
        <v>53</v>
      </c>
      <c r="G59" s="14">
        <v>30000</v>
      </c>
      <c r="H59" s="14"/>
      <c r="I59" s="14">
        <f>G59+H59</f>
        <v>30000</v>
      </c>
      <c r="J59" s="179"/>
      <c r="K59" s="66"/>
      <c r="L59" s="66"/>
    </row>
    <row r="60" spans="2:10" ht="112.5" customHeight="1">
      <c r="B60" s="196" t="s">
        <v>244</v>
      </c>
      <c r="C60" s="196" t="s">
        <v>56</v>
      </c>
      <c r="D60" s="196" t="s">
        <v>16</v>
      </c>
      <c r="E60" s="175" t="s">
        <v>152</v>
      </c>
      <c r="F60" s="26" t="s">
        <v>34</v>
      </c>
      <c r="G60" s="14">
        <f>9682+1400</f>
        <v>11082</v>
      </c>
      <c r="H60" s="14"/>
      <c r="I60" s="14">
        <f aca="true" t="shared" si="1" ref="I60:I81">G60+H60</f>
        <v>11082</v>
      </c>
      <c r="J60" s="179"/>
    </row>
    <row r="61" spans="2:10" ht="147" customHeight="1">
      <c r="B61" s="196"/>
      <c r="C61" s="196"/>
      <c r="D61" s="196"/>
      <c r="E61" s="175"/>
      <c r="F61" s="26" t="s">
        <v>116</v>
      </c>
      <c r="G61" s="14">
        <f>996719+45500</f>
        <v>1042219</v>
      </c>
      <c r="H61" s="14"/>
      <c r="I61" s="14">
        <f t="shared" si="1"/>
        <v>1042219</v>
      </c>
      <c r="J61" s="179"/>
    </row>
    <row r="62" spans="2:10" ht="195" customHeight="1">
      <c r="B62" s="196"/>
      <c r="C62" s="196"/>
      <c r="D62" s="196"/>
      <c r="E62" s="175"/>
      <c r="F62" s="26" t="s">
        <v>98</v>
      </c>
      <c r="G62" s="14">
        <f>6887000</f>
        <v>6887000</v>
      </c>
      <c r="H62" s="14"/>
      <c r="I62" s="14">
        <f t="shared" si="1"/>
        <v>6887000</v>
      </c>
      <c r="J62" s="179"/>
    </row>
    <row r="63" spans="2:10" ht="190.5" customHeight="1">
      <c r="B63" s="196"/>
      <c r="C63" s="196"/>
      <c r="D63" s="196"/>
      <c r="E63" s="175"/>
      <c r="F63" s="26" t="s">
        <v>49</v>
      </c>
      <c r="G63" s="14"/>
      <c r="H63" s="14">
        <v>3500000</v>
      </c>
      <c r="I63" s="14">
        <f t="shared" si="1"/>
        <v>3500000</v>
      </c>
      <c r="J63" s="179"/>
    </row>
    <row r="64" spans="2:10" ht="111.75" customHeight="1">
      <c r="B64" s="196" t="s">
        <v>245</v>
      </c>
      <c r="C64" s="196" t="s">
        <v>51</v>
      </c>
      <c r="D64" s="196" t="s">
        <v>17</v>
      </c>
      <c r="E64" s="176" t="s">
        <v>153</v>
      </c>
      <c r="F64" s="26" t="s">
        <v>34</v>
      </c>
      <c r="G64" s="14">
        <f>42560+2170</f>
        <v>44730</v>
      </c>
      <c r="H64" s="14"/>
      <c r="I64" s="14">
        <f t="shared" si="1"/>
        <v>44730</v>
      </c>
      <c r="J64" s="179"/>
    </row>
    <row r="65" spans="2:10" ht="138.75" customHeight="1">
      <c r="B65" s="196"/>
      <c r="C65" s="196"/>
      <c r="D65" s="196"/>
      <c r="E65" s="177"/>
      <c r="F65" s="26" t="s">
        <v>116</v>
      </c>
      <c r="G65" s="14">
        <f>2563116+105000</f>
        <v>2668116</v>
      </c>
      <c r="H65" s="14"/>
      <c r="I65" s="14">
        <f t="shared" si="1"/>
        <v>2668116</v>
      </c>
      <c r="J65" s="179"/>
    </row>
    <row r="66" spans="2:10" ht="156.75" customHeight="1">
      <c r="B66" s="196"/>
      <c r="C66" s="196"/>
      <c r="D66" s="196"/>
      <c r="E66" s="177"/>
      <c r="F66" s="26" t="s">
        <v>110</v>
      </c>
      <c r="G66" s="14">
        <v>478990</v>
      </c>
      <c r="H66" s="14"/>
      <c r="I66" s="14">
        <f t="shared" si="1"/>
        <v>478990</v>
      </c>
      <c r="J66" s="179" t="s">
        <v>440</v>
      </c>
    </row>
    <row r="67" spans="2:10" ht="141.75" customHeight="1" hidden="1">
      <c r="B67" s="196"/>
      <c r="C67" s="196"/>
      <c r="D67" s="196"/>
      <c r="E67" s="177"/>
      <c r="F67" s="26" t="s">
        <v>113</v>
      </c>
      <c r="G67" s="14"/>
      <c r="H67" s="14"/>
      <c r="I67" s="14">
        <f t="shared" si="1"/>
        <v>0</v>
      </c>
      <c r="J67" s="179"/>
    </row>
    <row r="68" spans="2:10" ht="183.75" customHeight="1">
      <c r="B68" s="196"/>
      <c r="C68" s="196"/>
      <c r="D68" s="196"/>
      <c r="E68" s="107"/>
      <c r="F68" s="26" t="s">
        <v>98</v>
      </c>
      <c r="G68" s="14">
        <v>14338690</v>
      </c>
      <c r="H68" s="14"/>
      <c r="I68" s="14">
        <f t="shared" si="1"/>
        <v>14338690</v>
      </c>
      <c r="J68" s="179"/>
    </row>
    <row r="69" spans="2:10" ht="191.25" customHeight="1">
      <c r="B69" s="196"/>
      <c r="C69" s="196"/>
      <c r="D69" s="196"/>
      <c r="E69" s="108"/>
      <c r="F69" s="26" t="s">
        <v>49</v>
      </c>
      <c r="G69" s="14"/>
      <c r="H69" s="14">
        <v>7400000</v>
      </c>
      <c r="I69" s="14">
        <f t="shared" si="1"/>
        <v>7400000</v>
      </c>
      <c r="J69" s="179"/>
    </row>
    <row r="70" spans="1:12" s="121" customFormat="1" ht="191.25" customHeight="1" hidden="1">
      <c r="A70" s="122"/>
      <c r="B70" s="100"/>
      <c r="C70" s="100"/>
      <c r="D70" s="100"/>
      <c r="E70" s="26"/>
      <c r="F70" s="26"/>
      <c r="G70" s="14"/>
      <c r="H70" s="14"/>
      <c r="I70" s="14">
        <f t="shared" si="1"/>
        <v>0</v>
      </c>
      <c r="J70" s="179"/>
      <c r="K70" s="120"/>
      <c r="L70" s="120"/>
    </row>
    <row r="71" spans="1:12" s="121" customFormat="1" ht="164.25" customHeight="1">
      <c r="A71" s="122"/>
      <c r="B71" s="201" t="s">
        <v>246</v>
      </c>
      <c r="C71" s="201" t="s">
        <v>24</v>
      </c>
      <c r="D71" s="184" t="s">
        <v>50</v>
      </c>
      <c r="E71" s="188" t="s">
        <v>154</v>
      </c>
      <c r="F71" s="26" t="s">
        <v>116</v>
      </c>
      <c r="G71" s="14">
        <v>490</v>
      </c>
      <c r="H71" s="14"/>
      <c r="I71" s="14">
        <f t="shared" si="1"/>
        <v>490</v>
      </c>
      <c r="J71" s="179"/>
      <c r="K71" s="120"/>
      <c r="L71" s="120"/>
    </row>
    <row r="72" spans="2:10" ht="209.25" customHeight="1">
      <c r="B72" s="169"/>
      <c r="C72" s="169"/>
      <c r="D72" s="172"/>
      <c r="E72" s="171"/>
      <c r="F72" s="26" t="s">
        <v>98</v>
      </c>
      <c r="G72" s="14">
        <v>119000</v>
      </c>
      <c r="H72" s="14"/>
      <c r="I72" s="14">
        <f t="shared" si="1"/>
        <v>119000</v>
      </c>
      <c r="J72" s="179"/>
    </row>
    <row r="73" spans="2:10" ht="207.75" customHeight="1">
      <c r="B73" s="202"/>
      <c r="C73" s="202"/>
      <c r="D73" s="185"/>
      <c r="E73" s="189"/>
      <c r="F73" s="26" t="s">
        <v>49</v>
      </c>
      <c r="G73" s="14"/>
      <c r="H73" s="14">
        <v>100000</v>
      </c>
      <c r="I73" s="14">
        <f t="shared" si="1"/>
        <v>100000</v>
      </c>
      <c r="J73" s="179"/>
    </row>
    <row r="74" spans="2:10" ht="195.75" customHeight="1">
      <c r="B74" s="201" t="s">
        <v>247</v>
      </c>
      <c r="C74" s="201" t="s">
        <v>8</v>
      </c>
      <c r="D74" s="184" t="s">
        <v>45</v>
      </c>
      <c r="E74" s="188" t="s">
        <v>155</v>
      </c>
      <c r="F74" s="26" t="s">
        <v>98</v>
      </c>
      <c r="G74" s="14">
        <f>401200+6400</f>
        <v>407600</v>
      </c>
      <c r="H74" s="14"/>
      <c r="I74" s="14">
        <f t="shared" si="1"/>
        <v>407600</v>
      </c>
      <c r="J74" s="179"/>
    </row>
    <row r="75" spans="2:10" ht="200.25" customHeight="1">
      <c r="B75" s="202"/>
      <c r="C75" s="202"/>
      <c r="D75" s="185"/>
      <c r="E75" s="189"/>
      <c r="F75" s="26" t="s">
        <v>49</v>
      </c>
      <c r="G75" s="14"/>
      <c r="H75" s="14">
        <v>400000</v>
      </c>
      <c r="I75" s="14">
        <f t="shared" si="1"/>
        <v>400000</v>
      </c>
      <c r="J75" s="179"/>
    </row>
    <row r="76" spans="2:10" ht="188.25" customHeight="1">
      <c r="B76" s="201" t="s">
        <v>248</v>
      </c>
      <c r="C76" s="201" t="s">
        <v>156</v>
      </c>
      <c r="D76" s="184" t="s">
        <v>18</v>
      </c>
      <c r="E76" s="188" t="s">
        <v>157</v>
      </c>
      <c r="F76" s="26" t="s">
        <v>98</v>
      </c>
      <c r="G76" s="14">
        <f>217850</f>
        <v>217850</v>
      </c>
      <c r="H76" s="14"/>
      <c r="I76" s="14">
        <f t="shared" si="1"/>
        <v>217850</v>
      </c>
      <c r="J76" s="179"/>
    </row>
    <row r="77" spans="2:10" ht="195" customHeight="1">
      <c r="B77" s="169"/>
      <c r="C77" s="169"/>
      <c r="D77" s="172"/>
      <c r="E77" s="171"/>
      <c r="F77" s="26" t="s">
        <v>49</v>
      </c>
      <c r="G77" s="14"/>
      <c r="H77" s="14">
        <v>180000</v>
      </c>
      <c r="I77" s="14">
        <f t="shared" si="1"/>
        <v>180000</v>
      </c>
      <c r="J77" s="179"/>
    </row>
    <row r="78" spans="2:10" ht="153" customHeight="1">
      <c r="B78" s="202"/>
      <c r="C78" s="202"/>
      <c r="D78" s="185"/>
      <c r="E78" s="189"/>
      <c r="F78" s="26" t="s">
        <v>48</v>
      </c>
      <c r="G78" s="14">
        <v>75800</v>
      </c>
      <c r="H78" s="14"/>
      <c r="I78" s="14">
        <f t="shared" si="1"/>
        <v>75800</v>
      </c>
      <c r="J78" s="179"/>
    </row>
    <row r="79" spans="2:10" ht="94.5" customHeight="1">
      <c r="B79" s="200" t="s">
        <v>249</v>
      </c>
      <c r="C79" s="200" t="s">
        <v>58</v>
      </c>
      <c r="D79" s="196" t="s">
        <v>9</v>
      </c>
      <c r="E79" s="194" t="s">
        <v>64</v>
      </c>
      <c r="F79" s="26" t="s">
        <v>36</v>
      </c>
      <c r="G79" s="14">
        <v>3245000</v>
      </c>
      <c r="H79" s="14"/>
      <c r="I79" s="14">
        <f t="shared" si="1"/>
        <v>3245000</v>
      </c>
      <c r="J79" s="179"/>
    </row>
    <row r="80" spans="2:10" ht="121.5" customHeight="1">
      <c r="B80" s="200"/>
      <c r="C80" s="200"/>
      <c r="D80" s="196"/>
      <c r="E80" s="194"/>
      <c r="F80" s="26" t="s">
        <v>34</v>
      </c>
      <c r="G80" s="14">
        <f>88000</f>
        <v>88000</v>
      </c>
      <c r="H80" s="14"/>
      <c r="I80" s="14">
        <f t="shared" si="1"/>
        <v>88000</v>
      </c>
      <c r="J80" s="179" t="s">
        <v>399</v>
      </c>
    </row>
    <row r="81" spans="2:10" ht="142.5" customHeight="1">
      <c r="B81" s="200"/>
      <c r="C81" s="200"/>
      <c r="D81" s="196"/>
      <c r="E81" s="194"/>
      <c r="F81" s="26" t="s">
        <v>116</v>
      </c>
      <c r="G81" s="14">
        <f>3667000</f>
        <v>3667000</v>
      </c>
      <c r="H81" s="14"/>
      <c r="I81" s="14">
        <f t="shared" si="1"/>
        <v>3667000</v>
      </c>
      <c r="J81" s="179"/>
    </row>
    <row r="82" spans="2:10" ht="73.5" customHeight="1">
      <c r="B82" s="30" t="s">
        <v>250</v>
      </c>
      <c r="C82" s="30" t="s">
        <v>103</v>
      </c>
      <c r="D82" s="27"/>
      <c r="E82" s="28" t="s">
        <v>109</v>
      </c>
      <c r="F82" s="26"/>
      <c r="G82" s="14">
        <f>G83</f>
        <v>4481090</v>
      </c>
      <c r="H82" s="14">
        <f>H83</f>
        <v>100000</v>
      </c>
      <c r="I82" s="14">
        <f>I83</f>
        <v>4581090</v>
      </c>
      <c r="J82" s="179"/>
    </row>
    <row r="83" spans="1:12" s="43" customFormat="1" ht="114" customHeight="1">
      <c r="A83" s="40"/>
      <c r="B83" s="41" t="s">
        <v>251</v>
      </c>
      <c r="C83" s="41" t="s">
        <v>104</v>
      </c>
      <c r="D83" s="41" t="s">
        <v>12</v>
      </c>
      <c r="E83" s="39" t="s">
        <v>66</v>
      </c>
      <c r="F83" s="39" t="s">
        <v>37</v>
      </c>
      <c r="G83" s="45">
        <v>4481090</v>
      </c>
      <c r="H83" s="45">
        <v>100000</v>
      </c>
      <c r="I83" s="45">
        <f>G83+H83</f>
        <v>4581090</v>
      </c>
      <c r="J83" s="179"/>
      <c r="K83" s="64"/>
      <c r="L83" s="64"/>
    </row>
    <row r="84" spans="1:12" s="50" customFormat="1" ht="138" customHeight="1">
      <c r="A84" s="49"/>
      <c r="B84" s="27" t="s">
        <v>252</v>
      </c>
      <c r="C84" s="27" t="s">
        <v>151</v>
      </c>
      <c r="D84" s="27" t="s">
        <v>30</v>
      </c>
      <c r="E84" s="28" t="s">
        <v>76</v>
      </c>
      <c r="F84" s="26" t="s">
        <v>117</v>
      </c>
      <c r="G84" s="14">
        <v>790500</v>
      </c>
      <c r="H84" s="14">
        <f>11768000+900000</f>
        <v>12668000</v>
      </c>
      <c r="I84" s="14">
        <f>G84+H84</f>
        <v>13458500</v>
      </c>
      <c r="J84" s="179"/>
      <c r="K84" s="67"/>
      <c r="L84" s="67"/>
    </row>
    <row r="85" spans="2:10" ht="159" customHeight="1">
      <c r="B85" s="30" t="s">
        <v>253</v>
      </c>
      <c r="C85" s="30" t="s">
        <v>135</v>
      </c>
      <c r="D85" s="27" t="s">
        <v>14</v>
      </c>
      <c r="E85" s="28" t="s">
        <v>136</v>
      </c>
      <c r="F85" s="28" t="s">
        <v>118</v>
      </c>
      <c r="G85" s="14"/>
      <c r="H85" s="14">
        <v>385000</v>
      </c>
      <c r="I85" s="14">
        <f>G85+H85</f>
        <v>385000</v>
      </c>
      <c r="J85" s="179"/>
    </row>
    <row r="86" spans="2:12" ht="97.5" customHeight="1">
      <c r="B86" s="27"/>
      <c r="C86" s="27"/>
      <c r="D86" s="27"/>
      <c r="E86" s="52" t="s">
        <v>254</v>
      </c>
      <c r="F86" s="28"/>
      <c r="G86" s="72">
        <f>G87+G88+G89+G90+G91+G92+G93+G94+G97+G98</f>
        <v>801250</v>
      </c>
      <c r="H86" s="72">
        <f>H87+H88+H89+H90+H91+H92+H93+H94+H97+H98</f>
        <v>30197000</v>
      </c>
      <c r="I86" s="72">
        <f>I87+I88+I89+I90+I91+I92+I93+I94+I97+I98</f>
        <v>30998250</v>
      </c>
      <c r="J86" s="179"/>
      <c r="K86" s="65"/>
      <c r="L86" s="65"/>
    </row>
    <row r="87" spans="2:10" ht="129.75" customHeight="1">
      <c r="B87" s="100" t="s">
        <v>255</v>
      </c>
      <c r="C87" s="100" t="s">
        <v>123</v>
      </c>
      <c r="D87" s="100" t="s">
        <v>2</v>
      </c>
      <c r="E87" s="102" t="s">
        <v>124</v>
      </c>
      <c r="F87" s="26" t="s">
        <v>53</v>
      </c>
      <c r="G87" s="14">
        <v>5000</v>
      </c>
      <c r="H87" s="72"/>
      <c r="I87" s="14">
        <f>G87+H87</f>
        <v>5000</v>
      </c>
      <c r="J87" s="179"/>
    </row>
    <row r="88" spans="2:10" ht="246.75" customHeight="1">
      <c r="B88" s="201" t="s">
        <v>256</v>
      </c>
      <c r="C88" s="201" t="s">
        <v>57</v>
      </c>
      <c r="D88" s="184" t="s">
        <v>21</v>
      </c>
      <c r="E88" s="188" t="s">
        <v>70</v>
      </c>
      <c r="F88" s="29" t="s">
        <v>121</v>
      </c>
      <c r="G88" s="14"/>
      <c r="H88" s="14">
        <v>20000000</v>
      </c>
      <c r="I88" s="14">
        <f aca="true" t="shared" si="2" ref="I88:I93">G88+H88</f>
        <v>20000000</v>
      </c>
      <c r="J88" s="179"/>
    </row>
    <row r="89" spans="2:10" ht="141.75" customHeight="1">
      <c r="B89" s="202"/>
      <c r="C89" s="202"/>
      <c r="D89" s="185"/>
      <c r="E89" s="189"/>
      <c r="F89" s="29" t="s">
        <v>116</v>
      </c>
      <c r="G89" s="14">
        <f>191124+9982</f>
        <v>201106</v>
      </c>
      <c r="H89" s="14"/>
      <c r="I89" s="14">
        <f t="shared" si="2"/>
        <v>201106</v>
      </c>
      <c r="J89" s="179"/>
    </row>
    <row r="90" spans="2:11" ht="240.75" customHeight="1" hidden="1">
      <c r="B90" s="201" t="s">
        <v>257</v>
      </c>
      <c r="C90" s="201" t="s">
        <v>140</v>
      </c>
      <c r="D90" s="184" t="s">
        <v>22</v>
      </c>
      <c r="E90" s="188" t="s">
        <v>141</v>
      </c>
      <c r="F90" s="29" t="s">
        <v>121</v>
      </c>
      <c r="G90" s="14"/>
      <c r="H90" s="14"/>
      <c r="I90" s="14">
        <f t="shared" si="2"/>
        <v>0</v>
      </c>
      <c r="J90" s="179"/>
      <c r="K90" s="71"/>
    </row>
    <row r="91" spans="2:11" ht="177.75" customHeight="1">
      <c r="B91" s="202"/>
      <c r="C91" s="202"/>
      <c r="D91" s="185"/>
      <c r="E91" s="189"/>
      <c r="F91" s="29" t="s">
        <v>116</v>
      </c>
      <c r="G91" s="14">
        <v>5050</v>
      </c>
      <c r="H91" s="14"/>
      <c r="I91" s="14">
        <f t="shared" si="2"/>
        <v>5050</v>
      </c>
      <c r="J91" s="179"/>
      <c r="K91" s="71"/>
    </row>
    <row r="92" spans="2:10" ht="231.75" customHeight="1" hidden="1">
      <c r="B92" s="201" t="s">
        <v>258</v>
      </c>
      <c r="C92" s="201" t="s">
        <v>142</v>
      </c>
      <c r="D92" s="184" t="s">
        <v>23</v>
      </c>
      <c r="E92" s="188" t="s">
        <v>143</v>
      </c>
      <c r="F92" s="29" t="s">
        <v>121</v>
      </c>
      <c r="G92" s="14"/>
      <c r="H92" s="14"/>
      <c r="I92" s="14">
        <f t="shared" si="2"/>
        <v>0</v>
      </c>
      <c r="J92" s="179"/>
    </row>
    <row r="93" spans="2:10" ht="156.75" customHeight="1">
      <c r="B93" s="202"/>
      <c r="C93" s="202"/>
      <c r="D93" s="185"/>
      <c r="E93" s="189"/>
      <c r="F93" s="29" t="s">
        <v>116</v>
      </c>
      <c r="G93" s="14">
        <f>97824+900</f>
        <v>98724</v>
      </c>
      <c r="H93" s="14"/>
      <c r="I93" s="14">
        <f t="shared" si="2"/>
        <v>98724</v>
      </c>
      <c r="J93" s="179"/>
    </row>
    <row r="94" spans="2:10" ht="60.75" customHeight="1">
      <c r="B94" s="30" t="s">
        <v>259</v>
      </c>
      <c r="C94" s="30" t="s">
        <v>147</v>
      </c>
      <c r="D94" s="27"/>
      <c r="E94" s="28" t="s">
        <v>148</v>
      </c>
      <c r="F94" s="29"/>
      <c r="G94" s="14">
        <f>G95+G96</f>
        <v>23370</v>
      </c>
      <c r="H94" s="14">
        <f>H95+H96</f>
        <v>0</v>
      </c>
      <c r="I94" s="14">
        <f>I95+I96</f>
        <v>23370</v>
      </c>
      <c r="J94" s="179"/>
    </row>
    <row r="95" spans="1:12" s="43" customFormat="1" ht="231.75" customHeight="1" hidden="1">
      <c r="A95" s="40"/>
      <c r="B95" s="170" t="s">
        <v>260</v>
      </c>
      <c r="C95" s="170" t="s">
        <v>144</v>
      </c>
      <c r="D95" s="174" t="s">
        <v>145</v>
      </c>
      <c r="E95" s="173" t="s">
        <v>146</v>
      </c>
      <c r="F95" s="44" t="s">
        <v>121</v>
      </c>
      <c r="G95" s="45"/>
      <c r="H95" s="45"/>
      <c r="I95" s="45">
        <f>G95+H95</f>
        <v>0</v>
      </c>
      <c r="J95" s="179"/>
      <c r="K95" s="64"/>
      <c r="L95" s="64"/>
    </row>
    <row r="96" spans="1:12" s="43" customFormat="1" ht="159.75" customHeight="1">
      <c r="A96" s="40"/>
      <c r="B96" s="170"/>
      <c r="C96" s="170"/>
      <c r="D96" s="174"/>
      <c r="E96" s="173"/>
      <c r="F96" s="44" t="s">
        <v>116</v>
      </c>
      <c r="G96" s="45">
        <f>19707+3663</f>
        <v>23370</v>
      </c>
      <c r="H96" s="45"/>
      <c r="I96" s="45">
        <f>G96+H96</f>
        <v>23370</v>
      </c>
      <c r="J96" s="179"/>
      <c r="K96" s="64"/>
      <c r="L96" s="64"/>
    </row>
    <row r="97" spans="2:10" ht="159.75" customHeight="1">
      <c r="B97" s="106" t="s">
        <v>261</v>
      </c>
      <c r="C97" s="106" t="s">
        <v>149</v>
      </c>
      <c r="D97" s="104" t="s">
        <v>114</v>
      </c>
      <c r="E97" s="103" t="s">
        <v>150</v>
      </c>
      <c r="F97" s="26" t="s">
        <v>110</v>
      </c>
      <c r="G97" s="14"/>
      <c r="H97" s="14">
        <v>350000</v>
      </c>
      <c r="I97" s="14">
        <f>G97+H97</f>
        <v>350000</v>
      </c>
      <c r="J97" s="179"/>
    </row>
    <row r="98" spans="2:10" ht="156.75" customHeight="1">
      <c r="B98" s="27" t="s">
        <v>262</v>
      </c>
      <c r="C98" s="27" t="s">
        <v>151</v>
      </c>
      <c r="D98" s="27" t="s">
        <v>30</v>
      </c>
      <c r="E98" s="28" t="s">
        <v>76</v>
      </c>
      <c r="F98" s="26" t="s">
        <v>117</v>
      </c>
      <c r="G98" s="14">
        <f>420000+48000</f>
        <v>468000</v>
      </c>
      <c r="H98" s="14">
        <f>6847000+3000000</f>
        <v>9847000</v>
      </c>
      <c r="I98" s="14">
        <f>G98+H98</f>
        <v>10315000</v>
      </c>
      <c r="J98" s="179" t="s">
        <v>400</v>
      </c>
    </row>
    <row r="99" spans="2:12" ht="114" customHeight="1">
      <c r="B99" s="27"/>
      <c r="C99" s="27"/>
      <c r="D99" s="27"/>
      <c r="E99" s="52" t="s">
        <v>263</v>
      </c>
      <c r="F99" s="26"/>
      <c r="G99" s="72">
        <f>G100+G101+G107+G108+G110+G111+G112+G116+G117+G118+G121+G122</f>
        <v>72508693</v>
      </c>
      <c r="H99" s="72">
        <f>H100+H101+H107+H108+H110+H111+H112+H116+H117+H118+H121+H122</f>
        <v>289000</v>
      </c>
      <c r="I99" s="72">
        <f>I100+I101+I107+I108+I110+I111+I112+I116+I117+I118+I121+I122</f>
        <v>72797693</v>
      </c>
      <c r="J99" s="179"/>
      <c r="K99" s="65"/>
      <c r="L99" s="65"/>
    </row>
    <row r="100" spans="1:10" ht="143.25" customHeight="1">
      <c r="A100" s="94"/>
      <c r="B100" s="100" t="s">
        <v>264</v>
      </c>
      <c r="C100" s="100" t="s">
        <v>123</v>
      </c>
      <c r="D100" s="89" t="s">
        <v>2</v>
      </c>
      <c r="E100" s="102" t="s">
        <v>124</v>
      </c>
      <c r="F100" s="28" t="s">
        <v>53</v>
      </c>
      <c r="G100" s="14">
        <v>50000</v>
      </c>
      <c r="H100" s="14"/>
      <c r="I100" s="14">
        <f>G100+H100</f>
        <v>50000</v>
      </c>
      <c r="J100" s="179"/>
    </row>
    <row r="101" spans="1:10" ht="175.5" customHeight="1">
      <c r="A101" s="94"/>
      <c r="B101" s="100" t="s">
        <v>265</v>
      </c>
      <c r="C101" s="100" t="s">
        <v>84</v>
      </c>
      <c r="D101" s="111"/>
      <c r="E101" s="102" t="s">
        <v>125</v>
      </c>
      <c r="F101" s="90"/>
      <c r="G101" s="88">
        <f>G102+G103+G104+G105+G106</f>
        <v>38572926</v>
      </c>
      <c r="H101" s="88">
        <f>H102+H103+H104+H105+H106</f>
        <v>214000</v>
      </c>
      <c r="I101" s="88">
        <f>I102+I103+I104+I105+I106</f>
        <v>38786926</v>
      </c>
      <c r="J101" s="179"/>
    </row>
    <row r="102" spans="1:12" s="48" customFormat="1" ht="115.5" customHeight="1">
      <c r="A102" s="95"/>
      <c r="B102" s="93" t="s">
        <v>266</v>
      </c>
      <c r="C102" s="93" t="s">
        <v>59</v>
      </c>
      <c r="D102" s="112">
        <v>1030</v>
      </c>
      <c r="E102" s="109" t="s">
        <v>176</v>
      </c>
      <c r="F102" s="91" t="s">
        <v>34</v>
      </c>
      <c r="G102" s="92">
        <v>371502</v>
      </c>
      <c r="H102" s="92">
        <v>214000</v>
      </c>
      <c r="I102" s="92">
        <f aca="true" t="shared" si="3" ref="I102:I107">G102+H102</f>
        <v>585502</v>
      </c>
      <c r="J102" s="179"/>
      <c r="K102" s="68"/>
      <c r="L102" s="68"/>
    </row>
    <row r="103" spans="1:12" s="43" customFormat="1" ht="102.75" customHeight="1">
      <c r="A103" s="96"/>
      <c r="B103" s="41" t="s">
        <v>267</v>
      </c>
      <c r="C103" s="41" t="s">
        <v>177</v>
      </c>
      <c r="D103" s="113">
        <v>1070</v>
      </c>
      <c r="E103" s="39" t="s">
        <v>72</v>
      </c>
      <c r="F103" s="39" t="s">
        <v>34</v>
      </c>
      <c r="G103" s="45">
        <v>1541402</v>
      </c>
      <c r="H103" s="45"/>
      <c r="I103" s="92">
        <f t="shared" si="3"/>
        <v>1541402</v>
      </c>
      <c r="J103" s="179"/>
      <c r="K103" s="64"/>
      <c r="L103" s="64"/>
    </row>
    <row r="104" spans="1:12" s="43" customFormat="1" ht="147.75" customHeight="1">
      <c r="A104" s="96"/>
      <c r="B104" s="41" t="s">
        <v>268</v>
      </c>
      <c r="C104" s="41" t="s">
        <v>60</v>
      </c>
      <c r="D104" s="41" t="s">
        <v>24</v>
      </c>
      <c r="E104" s="39" t="s">
        <v>52</v>
      </c>
      <c r="F104" s="39" t="s">
        <v>34</v>
      </c>
      <c r="G104" s="45">
        <v>9466596</v>
      </c>
      <c r="H104" s="45"/>
      <c r="I104" s="92">
        <f t="shared" si="3"/>
        <v>9466596</v>
      </c>
      <c r="J104" s="179"/>
      <c r="K104" s="64"/>
      <c r="L104" s="64"/>
    </row>
    <row r="105" spans="1:12" s="43" customFormat="1" ht="108.75" customHeight="1" hidden="1">
      <c r="A105" s="96"/>
      <c r="B105" s="41" t="s">
        <v>269</v>
      </c>
      <c r="C105" s="41" t="s">
        <v>91</v>
      </c>
      <c r="D105" s="41" t="s">
        <v>24</v>
      </c>
      <c r="E105" s="39" t="s">
        <v>112</v>
      </c>
      <c r="F105" s="39" t="s">
        <v>34</v>
      </c>
      <c r="G105" s="45"/>
      <c r="H105" s="45"/>
      <c r="I105" s="92">
        <f t="shared" si="3"/>
        <v>0</v>
      </c>
      <c r="J105" s="179"/>
      <c r="K105" s="64"/>
      <c r="L105" s="64"/>
    </row>
    <row r="106" spans="1:12" s="43" customFormat="1" ht="129.75" customHeight="1">
      <c r="A106" s="96"/>
      <c r="B106" s="41" t="s">
        <v>270</v>
      </c>
      <c r="C106" s="41" t="s">
        <v>126</v>
      </c>
      <c r="D106" s="41" t="s">
        <v>24</v>
      </c>
      <c r="E106" s="39" t="s">
        <v>27</v>
      </c>
      <c r="F106" s="39" t="s">
        <v>34</v>
      </c>
      <c r="G106" s="45">
        <v>27193426</v>
      </c>
      <c r="H106" s="45"/>
      <c r="I106" s="92">
        <f t="shared" si="3"/>
        <v>27193426</v>
      </c>
      <c r="J106" s="179"/>
      <c r="K106" s="64"/>
      <c r="L106" s="64"/>
    </row>
    <row r="107" spans="1:10" ht="94.5" customHeight="1">
      <c r="A107" s="94"/>
      <c r="B107" s="27" t="s">
        <v>271</v>
      </c>
      <c r="C107" s="110">
        <v>3050</v>
      </c>
      <c r="D107" s="110">
        <v>1070</v>
      </c>
      <c r="E107" s="28" t="s">
        <v>71</v>
      </c>
      <c r="F107" s="28" t="s">
        <v>34</v>
      </c>
      <c r="G107" s="14">
        <v>578335</v>
      </c>
      <c r="H107" s="14"/>
      <c r="I107" s="14">
        <f t="shared" si="3"/>
        <v>578335</v>
      </c>
      <c r="J107" s="179"/>
    </row>
    <row r="108" spans="1:10" ht="169.5" customHeight="1">
      <c r="A108" s="94"/>
      <c r="B108" s="27" t="s">
        <v>272</v>
      </c>
      <c r="C108" s="110">
        <v>3100</v>
      </c>
      <c r="D108" s="110"/>
      <c r="E108" s="28" t="s">
        <v>425</v>
      </c>
      <c r="F108" s="28"/>
      <c r="G108" s="14">
        <f>G109</f>
        <v>197132</v>
      </c>
      <c r="H108" s="14">
        <f>H109</f>
        <v>0</v>
      </c>
      <c r="I108" s="14">
        <f>I109</f>
        <v>197132</v>
      </c>
      <c r="J108" s="179"/>
    </row>
    <row r="109" spans="1:10" ht="192" customHeight="1">
      <c r="A109" s="94"/>
      <c r="B109" s="41" t="s">
        <v>273</v>
      </c>
      <c r="C109" s="41" t="s">
        <v>61</v>
      </c>
      <c r="D109" s="41" t="s">
        <v>51</v>
      </c>
      <c r="E109" s="39" t="s">
        <v>74</v>
      </c>
      <c r="F109" s="39" t="s">
        <v>34</v>
      </c>
      <c r="G109" s="45">
        <f>197132</f>
        <v>197132</v>
      </c>
      <c r="H109" s="45"/>
      <c r="I109" s="45">
        <f>G109+H109</f>
        <v>197132</v>
      </c>
      <c r="J109" s="179"/>
    </row>
    <row r="110" spans="1:10" ht="130.5" customHeight="1">
      <c r="A110" s="94"/>
      <c r="B110" s="184" t="s">
        <v>274</v>
      </c>
      <c r="C110" s="184" t="s">
        <v>179</v>
      </c>
      <c r="D110" s="184" t="s">
        <v>5</v>
      </c>
      <c r="E110" s="188" t="s">
        <v>178</v>
      </c>
      <c r="F110" s="28" t="s">
        <v>34</v>
      </c>
      <c r="G110" s="14">
        <v>1135400</v>
      </c>
      <c r="H110" s="14"/>
      <c r="I110" s="14">
        <f>G110+H110</f>
        <v>1135400</v>
      </c>
      <c r="J110" s="179"/>
    </row>
    <row r="111" spans="1:10" ht="142.5" customHeight="1">
      <c r="A111" s="94"/>
      <c r="B111" s="185"/>
      <c r="C111" s="185"/>
      <c r="D111" s="185"/>
      <c r="E111" s="189"/>
      <c r="F111" s="28" t="s">
        <v>116</v>
      </c>
      <c r="G111" s="14">
        <v>107091</v>
      </c>
      <c r="H111" s="14"/>
      <c r="I111" s="14">
        <f>G111+H111</f>
        <v>107091</v>
      </c>
      <c r="J111" s="179"/>
    </row>
    <row r="112" spans="1:10" ht="73.5" customHeight="1">
      <c r="A112" s="94"/>
      <c r="B112" s="27" t="s">
        <v>275</v>
      </c>
      <c r="C112" s="27" t="s">
        <v>62</v>
      </c>
      <c r="D112" s="27"/>
      <c r="E112" s="28" t="s">
        <v>93</v>
      </c>
      <c r="F112" s="28"/>
      <c r="G112" s="14">
        <f>G113+G114+G115</f>
        <v>2940434</v>
      </c>
      <c r="H112" s="14">
        <f>H113+H114+H115</f>
        <v>0</v>
      </c>
      <c r="I112" s="14">
        <f>I113+I114+I115</f>
        <v>2940434</v>
      </c>
      <c r="J112" s="179"/>
    </row>
    <row r="113" spans="1:12" s="43" customFormat="1" ht="109.5" customHeight="1">
      <c r="A113" s="96"/>
      <c r="B113" s="167" t="s">
        <v>426</v>
      </c>
      <c r="C113" s="167" t="s">
        <v>180</v>
      </c>
      <c r="D113" s="167" t="s">
        <v>26</v>
      </c>
      <c r="E113" s="191" t="s">
        <v>25</v>
      </c>
      <c r="F113" s="39" t="s">
        <v>34</v>
      </c>
      <c r="G113" s="45">
        <f>799636-10378+22407</f>
        <v>811665</v>
      </c>
      <c r="H113" s="45"/>
      <c r="I113" s="45">
        <f aca="true" t="shared" si="4" ref="I113:I122">G113+H113</f>
        <v>811665</v>
      </c>
      <c r="J113" s="179"/>
      <c r="K113" s="64"/>
      <c r="L113" s="64"/>
    </row>
    <row r="114" spans="1:12" s="43" customFormat="1" ht="151.5" customHeight="1">
      <c r="A114" s="96"/>
      <c r="B114" s="168"/>
      <c r="C114" s="168"/>
      <c r="D114" s="168"/>
      <c r="E114" s="192"/>
      <c r="F114" s="39" t="s">
        <v>116</v>
      </c>
      <c r="G114" s="45">
        <v>936669</v>
      </c>
      <c r="H114" s="45"/>
      <c r="I114" s="45">
        <f t="shared" si="4"/>
        <v>936669</v>
      </c>
      <c r="J114" s="179" t="s">
        <v>401</v>
      </c>
      <c r="K114" s="64"/>
      <c r="L114" s="64"/>
    </row>
    <row r="115" spans="1:12" s="43" customFormat="1" ht="151.5" customHeight="1">
      <c r="A115" s="96"/>
      <c r="B115" s="41" t="s">
        <v>427</v>
      </c>
      <c r="C115" s="41" t="s">
        <v>429</v>
      </c>
      <c r="D115" s="41" t="s">
        <v>26</v>
      </c>
      <c r="E115" s="39" t="s">
        <v>428</v>
      </c>
      <c r="F115" s="39" t="s">
        <v>34</v>
      </c>
      <c r="G115" s="45">
        <v>1192100</v>
      </c>
      <c r="H115" s="45"/>
      <c r="I115" s="45">
        <f t="shared" si="4"/>
        <v>1192100</v>
      </c>
      <c r="J115" s="179"/>
      <c r="K115" s="64"/>
      <c r="L115" s="64"/>
    </row>
    <row r="116" spans="1:12" s="43" customFormat="1" ht="172.5" customHeight="1">
      <c r="A116" s="96"/>
      <c r="B116" s="27" t="s">
        <v>276</v>
      </c>
      <c r="C116" s="27" t="s">
        <v>92</v>
      </c>
      <c r="D116" s="27" t="s">
        <v>8</v>
      </c>
      <c r="E116" s="28" t="s">
        <v>181</v>
      </c>
      <c r="F116" s="28" t="s">
        <v>34</v>
      </c>
      <c r="G116" s="14">
        <v>75000</v>
      </c>
      <c r="H116" s="14"/>
      <c r="I116" s="14">
        <f t="shared" si="4"/>
        <v>75000</v>
      </c>
      <c r="J116" s="179"/>
      <c r="K116" s="64"/>
      <c r="L116" s="64"/>
    </row>
    <row r="117" spans="1:12" s="43" customFormat="1" ht="115.5" customHeight="1">
      <c r="A117" s="96"/>
      <c r="B117" s="27" t="s">
        <v>430</v>
      </c>
      <c r="C117" s="27" t="s">
        <v>431</v>
      </c>
      <c r="D117" s="27" t="s">
        <v>43</v>
      </c>
      <c r="E117" s="28" t="s">
        <v>73</v>
      </c>
      <c r="F117" s="28" t="s">
        <v>383</v>
      </c>
      <c r="G117" s="14">
        <v>300000</v>
      </c>
      <c r="H117" s="14"/>
      <c r="I117" s="14">
        <f t="shared" si="4"/>
        <v>300000</v>
      </c>
      <c r="J117" s="179"/>
      <c r="K117" s="64"/>
      <c r="L117" s="64"/>
    </row>
    <row r="118" spans="1:12" s="8" customFormat="1" ht="115.5" customHeight="1">
      <c r="A118" s="97"/>
      <c r="B118" s="100" t="s">
        <v>432</v>
      </c>
      <c r="C118" s="100" t="s">
        <v>409</v>
      </c>
      <c r="D118" s="100" t="s">
        <v>8</v>
      </c>
      <c r="E118" s="102" t="s">
        <v>182</v>
      </c>
      <c r="F118" s="28"/>
      <c r="G118" s="14">
        <f>G119+G120</f>
        <v>27912375</v>
      </c>
      <c r="H118" s="14">
        <f>H119+H120</f>
        <v>75000</v>
      </c>
      <c r="I118" s="14">
        <f>I119+I120</f>
        <v>27987375</v>
      </c>
      <c r="J118" s="179"/>
      <c r="K118" s="61"/>
      <c r="L118" s="61"/>
    </row>
    <row r="119" spans="1:12" s="143" customFormat="1" ht="129.75" customHeight="1">
      <c r="A119" s="142"/>
      <c r="B119" s="167" t="s">
        <v>433</v>
      </c>
      <c r="C119" s="198" t="s">
        <v>415</v>
      </c>
      <c r="D119" s="198" t="s">
        <v>8</v>
      </c>
      <c r="E119" s="191" t="s">
        <v>416</v>
      </c>
      <c r="F119" s="39" t="s">
        <v>34</v>
      </c>
      <c r="G119" s="45">
        <f>4247964-4024-26631+175000</f>
        <v>4392309</v>
      </c>
      <c r="H119" s="45">
        <v>75000</v>
      </c>
      <c r="I119" s="45">
        <f>G119+H119</f>
        <v>4467309</v>
      </c>
      <c r="J119" s="179"/>
      <c r="K119" s="67"/>
      <c r="L119" s="67"/>
    </row>
    <row r="120" spans="1:12" s="143" customFormat="1" ht="144.75" customHeight="1">
      <c r="A120" s="142"/>
      <c r="B120" s="168"/>
      <c r="C120" s="199"/>
      <c r="D120" s="199"/>
      <c r="E120" s="192"/>
      <c r="F120" s="39" t="s">
        <v>116</v>
      </c>
      <c r="G120" s="45">
        <f>7520066+16000000</f>
        <v>23520066</v>
      </c>
      <c r="H120" s="45"/>
      <c r="I120" s="45">
        <f>G120+H120</f>
        <v>23520066</v>
      </c>
      <c r="J120" s="179"/>
      <c r="K120" s="67"/>
      <c r="L120" s="67"/>
    </row>
    <row r="121" spans="1:12" s="43" customFormat="1" ht="156.75" customHeight="1">
      <c r="A121" s="96"/>
      <c r="B121" s="27" t="s">
        <v>277</v>
      </c>
      <c r="C121" s="27" t="s">
        <v>151</v>
      </c>
      <c r="D121" s="27" t="s">
        <v>30</v>
      </c>
      <c r="E121" s="28" t="s">
        <v>76</v>
      </c>
      <c r="F121" s="26" t="s">
        <v>117</v>
      </c>
      <c r="G121" s="14">
        <v>29000</v>
      </c>
      <c r="H121" s="45"/>
      <c r="I121" s="14">
        <f t="shared" si="4"/>
        <v>29000</v>
      </c>
      <c r="J121" s="179"/>
      <c r="K121" s="64"/>
      <c r="L121" s="64"/>
    </row>
    <row r="122" spans="1:12" s="8" customFormat="1" ht="138.75" customHeight="1">
      <c r="A122" s="97"/>
      <c r="B122" s="27" t="s">
        <v>278</v>
      </c>
      <c r="C122" s="27" t="s">
        <v>133</v>
      </c>
      <c r="D122" s="27" t="s">
        <v>31</v>
      </c>
      <c r="E122" s="28" t="s">
        <v>134</v>
      </c>
      <c r="F122" s="28" t="s">
        <v>34</v>
      </c>
      <c r="G122" s="14">
        <v>611000</v>
      </c>
      <c r="H122" s="14"/>
      <c r="I122" s="14">
        <f t="shared" si="4"/>
        <v>611000</v>
      </c>
      <c r="J122" s="179"/>
      <c r="K122" s="61"/>
      <c r="L122" s="61"/>
    </row>
    <row r="123" spans="1:10" ht="93" customHeight="1">
      <c r="A123" s="94"/>
      <c r="B123" s="27"/>
      <c r="C123" s="27"/>
      <c r="D123" s="27"/>
      <c r="E123" s="52" t="s">
        <v>279</v>
      </c>
      <c r="F123" s="26"/>
      <c r="G123" s="72">
        <f aca="true" t="shared" si="5" ref="G123:I124">G124</f>
        <v>80000</v>
      </c>
      <c r="H123" s="72">
        <f t="shared" si="5"/>
        <v>0</v>
      </c>
      <c r="I123" s="72">
        <f t="shared" si="5"/>
        <v>80000</v>
      </c>
      <c r="J123" s="179"/>
    </row>
    <row r="124" spans="1:10" ht="98.25" customHeight="1">
      <c r="A124" s="94"/>
      <c r="B124" s="27" t="s">
        <v>280</v>
      </c>
      <c r="C124" s="27" t="s">
        <v>78</v>
      </c>
      <c r="D124" s="110">
        <v>1040</v>
      </c>
      <c r="E124" s="28" t="s">
        <v>77</v>
      </c>
      <c r="F124" s="26"/>
      <c r="G124" s="14">
        <f t="shared" si="5"/>
        <v>80000</v>
      </c>
      <c r="H124" s="14">
        <f t="shared" si="5"/>
        <v>0</v>
      </c>
      <c r="I124" s="14">
        <f t="shared" si="5"/>
        <v>80000</v>
      </c>
      <c r="J124" s="179"/>
    </row>
    <row r="125" spans="1:12" s="43" customFormat="1" ht="150" customHeight="1">
      <c r="A125" s="96"/>
      <c r="B125" s="41" t="s">
        <v>281</v>
      </c>
      <c r="C125" s="41" t="s">
        <v>79</v>
      </c>
      <c r="D125" s="41" t="s">
        <v>9</v>
      </c>
      <c r="E125" s="39" t="s">
        <v>75</v>
      </c>
      <c r="F125" s="42" t="s">
        <v>111</v>
      </c>
      <c r="G125" s="45">
        <v>80000</v>
      </c>
      <c r="H125" s="45"/>
      <c r="I125" s="45">
        <f>G125+H125</f>
        <v>80000</v>
      </c>
      <c r="J125" s="179"/>
      <c r="K125" s="64"/>
      <c r="L125" s="64"/>
    </row>
    <row r="126" spans="1:10" ht="114.75" customHeight="1">
      <c r="A126" s="94"/>
      <c r="B126" s="27"/>
      <c r="C126" s="27"/>
      <c r="D126" s="27"/>
      <c r="E126" s="52" t="s">
        <v>282</v>
      </c>
      <c r="F126" s="26"/>
      <c r="G126" s="72">
        <f>G127+G128+G129+G130+G132</f>
        <v>2130000</v>
      </c>
      <c r="H126" s="72">
        <f>H127+H128+H129+H130+H132</f>
        <v>2148000</v>
      </c>
      <c r="I126" s="72">
        <f>I127+I128+I129+I130+I132</f>
        <v>4278000</v>
      </c>
      <c r="J126" s="179"/>
    </row>
    <row r="127" spans="1:10" ht="168.75" customHeight="1">
      <c r="A127" s="94"/>
      <c r="B127" s="100" t="s">
        <v>283</v>
      </c>
      <c r="C127" s="100" t="s">
        <v>123</v>
      </c>
      <c r="D127" s="89" t="s">
        <v>2</v>
      </c>
      <c r="E127" s="102" t="s">
        <v>124</v>
      </c>
      <c r="F127" s="26" t="s">
        <v>53</v>
      </c>
      <c r="G127" s="14">
        <v>30000</v>
      </c>
      <c r="H127" s="72"/>
      <c r="I127" s="14">
        <f aca="true" t="shared" si="6" ref="I127:I132">G127+H127</f>
        <v>30000</v>
      </c>
      <c r="J127" s="179"/>
    </row>
    <row r="128" spans="1:10" ht="261.75" customHeight="1">
      <c r="A128" s="94"/>
      <c r="B128" s="27" t="s">
        <v>284</v>
      </c>
      <c r="C128" s="27" t="s">
        <v>159</v>
      </c>
      <c r="D128" s="27" t="s">
        <v>45</v>
      </c>
      <c r="E128" s="28" t="s">
        <v>160</v>
      </c>
      <c r="F128" s="26" t="s">
        <v>47</v>
      </c>
      <c r="G128" s="14">
        <v>10000</v>
      </c>
      <c r="H128" s="14">
        <v>200000</v>
      </c>
      <c r="I128" s="14">
        <f t="shared" si="6"/>
        <v>210000</v>
      </c>
      <c r="J128" s="179" t="s">
        <v>402</v>
      </c>
    </row>
    <row r="129" spans="1:10" ht="261.75" customHeight="1">
      <c r="A129" s="94"/>
      <c r="B129" s="27" t="s">
        <v>285</v>
      </c>
      <c r="C129" s="27" t="s">
        <v>80</v>
      </c>
      <c r="D129" s="27" t="s">
        <v>44</v>
      </c>
      <c r="E129" s="28" t="s">
        <v>158</v>
      </c>
      <c r="F129" s="26" t="s">
        <v>47</v>
      </c>
      <c r="G129" s="14">
        <v>190000</v>
      </c>
      <c r="H129" s="14">
        <v>300000</v>
      </c>
      <c r="I129" s="14">
        <f t="shared" si="6"/>
        <v>490000</v>
      </c>
      <c r="J129" s="179"/>
    </row>
    <row r="130" spans="1:10" ht="129.75" customHeight="1">
      <c r="A130" s="94"/>
      <c r="B130" s="27" t="s">
        <v>420</v>
      </c>
      <c r="C130" s="27" t="s">
        <v>132</v>
      </c>
      <c r="D130" s="27"/>
      <c r="E130" s="28" t="s">
        <v>408</v>
      </c>
      <c r="F130" s="26"/>
      <c r="G130" s="14">
        <f>G131</f>
        <v>1900000</v>
      </c>
      <c r="H130" s="14">
        <f>H131</f>
        <v>0</v>
      </c>
      <c r="I130" s="14">
        <f>I131</f>
        <v>1900000</v>
      </c>
      <c r="J130" s="179"/>
    </row>
    <row r="131" spans="1:12" s="43" customFormat="1" ht="189.75" customHeight="1">
      <c r="A131" s="96"/>
      <c r="B131" s="41" t="s">
        <v>421</v>
      </c>
      <c r="C131" s="41" t="s">
        <v>417</v>
      </c>
      <c r="D131" s="41" t="s">
        <v>11</v>
      </c>
      <c r="E131" s="39" t="s">
        <v>418</v>
      </c>
      <c r="F131" s="26" t="s">
        <v>46</v>
      </c>
      <c r="G131" s="45">
        <v>1900000</v>
      </c>
      <c r="H131" s="45"/>
      <c r="I131" s="45">
        <f>G131+H131</f>
        <v>1900000</v>
      </c>
      <c r="J131" s="179"/>
      <c r="K131" s="64"/>
      <c r="L131" s="64"/>
    </row>
    <row r="132" spans="1:10" ht="159.75" customHeight="1">
      <c r="A132" s="94"/>
      <c r="B132" s="27" t="s">
        <v>286</v>
      </c>
      <c r="C132" s="27" t="s">
        <v>151</v>
      </c>
      <c r="D132" s="27" t="s">
        <v>30</v>
      </c>
      <c r="E132" s="28" t="s">
        <v>76</v>
      </c>
      <c r="F132" s="26" t="s">
        <v>117</v>
      </c>
      <c r="G132" s="14"/>
      <c r="H132" s="14">
        <v>1648000</v>
      </c>
      <c r="I132" s="14">
        <f t="shared" si="6"/>
        <v>1648000</v>
      </c>
      <c r="J132" s="179"/>
    </row>
    <row r="133" spans="1:12" ht="117" customHeight="1">
      <c r="A133" s="94"/>
      <c r="B133" s="27"/>
      <c r="C133" s="27"/>
      <c r="D133" s="27"/>
      <c r="E133" s="52" t="s">
        <v>287</v>
      </c>
      <c r="F133" s="26"/>
      <c r="G133" s="72">
        <f>G134+G135+G137+G142+G143+G144+G145+G147+G148+G149+G150+G151+G153+G154+G155+G157+G146+G136</f>
        <v>65918980</v>
      </c>
      <c r="H133" s="72">
        <f>H134+H135+H137+H142+H143+H144+H145+H147+H148+H149+H150+H151+H153+H154+H155+H157+H146+H136</f>
        <v>129015512</v>
      </c>
      <c r="I133" s="72">
        <f>I134+I135+I137+I142+I143+I144+I145+I147+I148+I149+I150+I151+I153+I154+I155+I157+I146+I136</f>
        <v>194934492</v>
      </c>
      <c r="J133" s="179"/>
      <c r="K133" s="59"/>
      <c r="L133" s="59"/>
    </row>
    <row r="134" spans="1:10" ht="138.75" customHeight="1">
      <c r="A134" s="94"/>
      <c r="B134" s="100" t="s">
        <v>288</v>
      </c>
      <c r="C134" s="100" t="s">
        <v>123</v>
      </c>
      <c r="D134" s="89" t="s">
        <v>2</v>
      </c>
      <c r="E134" s="102" t="s">
        <v>124</v>
      </c>
      <c r="F134" s="26" t="s">
        <v>53</v>
      </c>
      <c r="G134" s="14">
        <f>40000</f>
        <v>40000</v>
      </c>
      <c r="H134" s="14"/>
      <c r="I134" s="14">
        <f>G134+H134</f>
        <v>40000</v>
      </c>
      <c r="J134" s="179"/>
    </row>
    <row r="135" spans="1:10" ht="144" customHeight="1">
      <c r="A135" s="94"/>
      <c r="B135" s="184" t="s">
        <v>434</v>
      </c>
      <c r="C135" s="184" t="s">
        <v>431</v>
      </c>
      <c r="D135" s="184" t="s">
        <v>43</v>
      </c>
      <c r="E135" s="188" t="s">
        <v>73</v>
      </c>
      <c r="F135" s="28" t="s">
        <v>344</v>
      </c>
      <c r="G135" s="14">
        <v>550000</v>
      </c>
      <c r="H135" s="14"/>
      <c r="I135" s="14">
        <f>G135+H135</f>
        <v>550000</v>
      </c>
      <c r="J135" s="179"/>
    </row>
    <row r="136" spans="1:10" ht="111" customHeight="1">
      <c r="A136" s="94"/>
      <c r="B136" s="185"/>
      <c r="C136" s="185"/>
      <c r="D136" s="185"/>
      <c r="E136" s="189"/>
      <c r="F136" s="28" t="s">
        <v>383</v>
      </c>
      <c r="G136" s="14">
        <v>15000</v>
      </c>
      <c r="H136" s="14"/>
      <c r="I136" s="14">
        <f>G136+H136</f>
        <v>15000</v>
      </c>
      <c r="J136" s="179"/>
    </row>
    <row r="137" spans="1:10" ht="162" customHeight="1">
      <c r="A137" s="94"/>
      <c r="B137" s="27" t="s">
        <v>289</v>
      </c>
      <c r="C137" s="27" t="s">
        <v>81</v>
      </c>
      <c r="D137" s="27"/>
      <c r="E137" s="28" t="s">
        <v>202</v>
      </c>
      <c r="F137" s="28"/>
      <c r="G137" s="14">
        <f>G138+G139+G140+G141</f>
        <v>4799000</v>
      </c>
      <c r="H137" s="14">
        <f>H138+H139+H140+H141</f>
        <v>64850000</v>
      </c>
      <c r="I137" s="14">
        <f>I138+I139+I140+I141</f>
        <v>69649000</v>
      </c>
      <c r="J137" s="179"/>
    </row>
    <row r="138" spans="1:12" s="43" customFormat="1" ht="159" customHeight="1">
      <c r="A138" s="96"/>
      <c r="B138" s="93" t="s">
        <v>290</v>
      </c>
      <c r="C138" s="93" t="s">
        <v>203</v>
      </c>
      <c r="D138" s="93" t="s">
        <v>10</v>
      </c>
      <c r="E138" s="109" t="s">
        <v>204</v>
      </c>
      <c r="F138" s="39" t="s">
        <v>344</v>
      </c>
      <c r="G138" s="45"/>
      <c r="H138" s="45">
        <f>20000000+15000000-150000</f>
        <v>34850000</v>
      </c>
      <c r="I138" s="45">
        <f>G138+H138</f>
        <v>34850000</v>
      </c>
      <c r="J138" s="179"/>
      <c r="K138" s="64"/>
      <c r="L138" s="64"/>
    </row>
    <row r="139" spans="1:12" s="43" customFormat="1" ht="159" customHeight="1">
      <c r="A139" s="96"/>
      <c r="B139" s="46" t="s">
        <v>291</v>
      </c>
      <c r="C139" s="46" t="s">
        <v>207</v>
      </c>
      <c r="D139" s="41" t="s">
        <v>10</v>
      </c>
      <c r="E139" s="39" t="s">
        <v>208</v>
      </c>
      <c r="F139" s="39" t="s">
        <v>344</v>
      </c>
      <c r="G139" s="45">
        <v>3296000</v>
      </c>
      <c r="H139" s="45"/>
      <c r="I139" s="45">
        <f>G139+H139</f>
        <v>3296000</v>
      </c>
      <c r="J139" s="179"/>
      <c r="K139" s="64"/>
      <c r="L139" s="64"/>
    </row>
    <row r="140" spans="1:12" s="43" customFormat="1" ht="159" customHeight="1">
      <c r="A140" s="96"/>
      <c r="B140" s="46" t="s">
        <v>345</v>
      </c>
      <c r="C140" s="46" t="s">
        <v>346</v>
      </c>
      <c r="D140" s="126" t="s">
        <v>10</v>
      </c>
      <c r="E140" s="127" t="s">
        <v>347</v>
      </c>
      <c r="F140" s="130" t="s">
        <v>115</v>
      </c>
      <c r="G140" s="45">
        <f>350000+153000</f>
        <v>503000</v>
      </c>
      <c r="H140" s="45">
        <f>20000000+10000000</f>
        <v>30000000</v>
      </c>
      <c r="I140" s="45">
        <f>G140+H140</f>
        <v>30503000</v>
      </c>
      <c r="J140" s="179" t="s">
        <v>403</v>
      </c>
      <c r="K140" s="64"/>
      <c r="L140" s="64"/>
    </row>
    <row r="141" spans="1:12" s="43" customFormat="1" ht="153" customHeight="1">
      <c r="A141" s="96"/>
      <c r="B141" s="93" t="s">
        <v>292</v>
      </c>
      <c r="C141" s="93" t="s">
        <v>205</v>
      </c>
      <c r="D141" s="93" t="s">
        <v>10</v>
      </c>
      <c r="E141" s="109" t="s">
        <v>206</v>
      </c>
      <c r="F141" s="39" t="s">
        <v>344</v>
      </c>
      <c r="G141" s="45">
        <v>1000000</v>
      </c>
      <c r="H141" s="45"/>
      <c r="I141" s="45">
        <f>G141+H141</f>
        <v>1000000</v>
      </c>
      <c r="J141" s="179"/>
      <c r="K141" s="64"/>
      <c r="L141" s="64"/>
    </row>
    <row r="142" spans="1:12" s="43" customFormat="1" ht="150" customHeight="1">
      <c r="A142" s="96"/>
      <c r="B142" s="30" t="s">
        <v>293</v>
      </c>
      <c r="C142" s="30" t="s">
        <v>82</v>
      </c>
      <c r="D142" s="27" t="s">
        <v>10</v>
      </c>
      <c r="E142" s="114" t="s">
        <v>209</v>
      </c>
      <c r="F142" s="28" t="s">
        <v>344</v>
      </c>
      <c r="G142" s="14">
        <v>300000</v>
      </c>
      <c r="H142" s="14"/>
      <c r="I142" s="14">
        <f>G142+H142</f>
        <v>300000</v>
      </c>
      <c r="J142" s="179"/>
      <c r="K142" s="64"/>
      <c r="L142" s="64"/>
    </row>
    <row r="143" spans="1:10" ht="163.5" customHeight="1">
      <c r="A143" s="94"/>
      <c r="B143" s="200" t="s">
        <v>294</v>
      </c>
      <c r="C143" s="200" t="s">
        <v>185</v>
      </c>
      <c r="D143" s="196" t="s">
        <v>10</v>
      </c>
      <c r="E143" s="178" t="s">
        <v>186</v>
      </c>
      <c r="F143" s="28" t="s">
        <v>344</v>
      </c>
      <c r="G143" s="14">
        <f>50918600+4128000</f>
        <v>55046600</v>
      </c>
      <c r="H143" s="14">
        <f>36288104+9000000+9000000</f>
        <v>54288104</v>
      </c>
      <c r="I143" s="14">
        <f aca="true" t="shared" si="7" ref="I143:I149">G143+H143</f>
        <v>109334704</v>
      </c>
      <c r="J143" s="179"/>
    </row>
    <row r="144" spans="1:10" ht="163.5" customHeight="1">
      <c r="A144" s="94"/>
      <c r="B144" s="200"/>
      <c r="C144" s="200"/>
      <c r="D144" s="196"/>
      <c r="E144" s="178"/>
      <c r="F144" s="29" t="s">
        <v>118</v>
      </c>
      <c r="G144" s="14">
        <v>319610</v>
      </c>
      <c r="H144" s="14">
        <v>900000</v>
      </c>
      <c r="I144" s="14">
        <f t="shared" si="7"/>
        <v>1219610</v>
      </c>
      <c r="J144" s="179"/>
    </row>
    <row r="145" spans="1:10" ht="163.5" customHeight="1">
      <c r="A145" s="94"/>
      <c r="B145" s="201" t="s">
        <v>324</v>
      </c>
      <c r="C145" s="201" t="s">
        <v>325</v>
      </c>
      <c r="D145" s="184" t="s">
        <v>349</v>
      </c>
      <c r="E145" s="186" t="s">
        <v>348</v>
      </c>
      <c r="F145" s="124" t="s">
        <v>344</v>
      </c>
      <c r="G145" s="14">
        <f>1450191+670875</f>
        <v>2121066</v>
      </c>
      <c r="H145" s="14"/>
      <c r="I145" s="14">
        <f>G145+H145</f>
        <v>2121066</v>
      </c>
      <c r="J145" s="179"/>
    </row>
    <row r="146" spans="1:10" ht="178.5" customHeight="1">
      <c r="A146" s="94"/>
      <c r="B146" s="202"/>
      <c r="C146" s="202"/>
      <c r="D146" s="185"/>
      <c r="E146" s="187"/>
      <c r="F146" s="124" t="s">
        <v>384</v>
      </c>
      <c r="G146" s="14">
        <v>391104</v>
      </c>
      <c r="H146" s="14"/>
      <c r="I146" s="14">
        <f>G146+H146</f>
        <v>391104</v>
      </c>
      <c r="J146" s="179"/>
    </row>
    <row r="147" spans="1:10" ht="163.5" customHeight="1">
      <c r="A147" s="94"/>
      <c r="B147" s="123" t="s">
        <v>350</v>
      </c>
      <c r="C147" s="123" t="s">
        <v>351</v>
      </c>
      <c r="D147" s="123" t="s">
        <v>99</v>
      </c>
      <c r="E147" s="124" t="s">
        <v>352</v>
      </c>
      <c r="F147" s="124" t="s">
        <v>344</v>
      </c>
      <c r="G147" s="131"/>
      <c r="H147" s="131">
        <f>2000000+500000</f>
        <v>2500000</v>
      </c>
      <c r="I147" s="14">
        <f>G147+H147</f>
        <v>2500000</v>
      </c>
      <c r="J147" s="179"/>
    </row>
    <row r="148" spans="1:10" ht="163.5" customHeight="1">
      <c r="A148" s="94"/>
      <c r="B148" s="123" t="s">
        <v>353</v>
      </c>
      <c r="C148" s="123" t="s">
        <v>354</v>
      </c>
      <c r="D148" s="123" t="s">
        <v>99</v>
      </c>
      <c r="E148" s="124" t="s">
        <v>355</v>
      </c>
      <c r="F148" s="124" t="s">
        <v>344</v>
      </c>
      <c r="G148" s="131"/>
      <c r="H148" s="131">
        <v>1000000</v>
      </c>
      <c r="I148" s="14">
        <f>G148+H148</f>
        <v>1000000</v>
      </c>
      <c r="J148" s="179"/>
    </row>
    <row r="149" spans="1:10" ht="163.5" customHeight="1">
      <c r="A149" s="94"/>
      <c r="B149" s="27" t="s">
        <v>295</v>
      </c>
      <c r="C149" s="27" t="s">
        <v>187</v>
      </c>
      <c r="D149" s="27" t="s">
        <v>99</v>
      </c>
      <c r="E149" s="28" t="s">
        <v>188</v>
      </c>
      <c r="F149" s="28" t="s">
        <v>344</v>
      </c>
      <c r="G149" s="14"/>
      <c r="H149" s="14">
        <f>1200000+2000000</f>
        <v>3200000</v>
      </c>
      <c r="I149" s="14">
        <f t="shared" si="7"/>
        <v>3200000</v>
      </c>
      <c r="J149" s="179"/>
    </row>
    <row r="150" spans="1:12" s="43" customFormat="1" ht="165" customHeight="1">
      <c r="A150" s="96"/>
      <c r="B150" s="27" t="s">
        <v>296</v>
      </c>
      <c r="C150" s="27" t="s">
        <v>151</v>
      </c>
      <c r="D150" s="27" t="s">
        <v>30</v>
      </c>
      <c r="E150" s="28" t="s">
        <v>76</v>
      </c>
      <c r="F150" s="28" t="s">
        <v>344</v>
      </c>
      <c r="G150" s="14">
        <v>1500000</v>
      </c>
      <c r="H150" s="14"/>
      <c r="I150" s="14">
        <f>G150+H150</f>
        <v>1500000</v>
      </c>
      <c r="J150" s="179"/>
      <c r="K150" s="64"/>
      <c r="L150" s="64"/>
    </row>
    <row r="151" spans="1:10" ht="165" customHeight="1">
      <c r="A151" s="94"/>
      <c r="B151" s="27" t="s">
        <v>302</v>
      </c>
      <c r="C151" s="27" t="s">
        <v>138</v>
      </c>
      <c r="D151" s="27" t="s">
        <v>6</v>
      </c>
      <c r="E151" s="115" t="s">
        <v>139</v>
      </c>
      <c r="F151" s="26"/>
      <c r="G151" s="14">
        <f>G152</f>
        <v>0</v>
      </c>
      <c r="H151" s="14">
        <f>H152</f>
        <v>880000</v>
      </c>
      <c r="I151" s="14">
        <f>I152</f>
        <v>880000</v>
      </c>
      <c r="J151" s="179"/>
    </row>
    <row r="152" spans="1:10" ht="279" customHeight="1">
      <c r="A152" s="94"/>
      <c r="B152" s="41" t="s">
        <v>422</v>
      </c>
      <c r="C152" s="41" t="s">
        <v>423</v>
      </c>
      <c r="D152" s="41" t="s">
        <v>6</v>
      </c>
      <c r="E152" s="39" t="s">
        <v>137</v>
      </c>
      <c r="F152" s="39" t="s">
        <v>344</v>
      </c>
      <c r="G152" s="45"/>
      <c r="H152" s="45">
        <v>880000</v>
      </c>
      <c r="I152" s="45">
        <f>G152+H152</f>
        <v>880000</v>
      </c>
      <c r="J152" s="179" t="s">
        <v>404</v>
      </c>
    </row>
    <row r="153" spans="1:10" ht="187.5" customHeight="1">
      <c r="A153" s="94"/>
      <c r="B153" s="27" t="s">
        <v>297</v>
      </c>
      <c r="C153" s="27" t="s">
        <v>210</v>
      </c>
      <c r="D153" s="27" t="s">
        <v>20</v>
      </c>
      <c r="E153" s="28" t="s">
        <v>19</v>
      </c>
      <c r="F153" s="29" t="s">
        <v>118</v>
      </c>
      <c r="G153" s="14">
        <v>76600</v>
      </c>
      <c r="H153" s="14"/>
      <c r="I153" s="14">
        <f>G153+H153</f>
        <v>76600</v>
      </c>
      <c r="J153" s="179"/>
    </row>
    <row r="154" spans="1:10" ht="141" customHeight="1">
      <c r="A154" s="94"/>
      <c r="B154" s="27" t="s">
        <v>299</v>
      </c>
      <c r="C154" s="27" t="s">
        <v>135</v>
      </c>
      <c r="D154" s="27" t="s">
        <v>14</v>
      </c>
      <c r="E154" s="28" t="s">
        <v>136</v>
      </c>
      <c r="F154" s="29" t="s">
        <v>118</v>
      </c>
      <c r="G154" s="14"/>
      <c r="H154" s="14">
        <f>3251500-1000000</f>
        <v>2251500</v>
      </c>
      <c r="I154" s="14">
        <f>G154+H154</f>
        <v>2251500</v>
      </c>
      <c r="J154" s="179"/>
    </row>
    <row r="155" spans="1:10" ht="108.75" customHeight="1">
      <c r="A155" s="94"/>
      <c r="B155" s="27" t="s">
        <v>300</v>
      </c>
      <c r="C155" s="27" t="s">
        <v>189</v>
      </c>
      <c r="D155" s="27"/>
      <c r="E155" s="28" t="s">
        <v>191</v>
      </c>
      <c r="F155" s="29"/>
      <c r="G155" s="14">
        <f>G156</f>
        <v>0</v>
      </c>
      <c r="H155" s="14">
        <f>H156</f>
        <v>-2074092</v>
      </c>
      <c r="I155" s="14">
        <f>I156</f>
        <v>-2074092</v>
      </c>
      <c r="J155" s="179"/>
    </row>
    <row r="156" spans="1:12" s="43" customFormat="1" ht="159" customHeight="1">
      <c r="A156" s="96"/>
      <c r="B156" s="41" t="s">
        <v>301</v>
      </c>
      <c r="C156" s="41" t="s">
        <v>190</v>
      </c>
      <c r="D156" s="41" t="s">
        <v>6</v>
      </c>
      <c r="E156" s="116" t="s">
        <v>211</v>
      </c>
      <c r="F156" s="39" t="s">
        <v>344</v>
      </c>
      <c r="G156" s="45"/>
      <c r="H156" s="45">
        <v>-2074092</v>
      </c>
      <c r="I156" s="45">
        <f>G156+H156</f>
        <v>-2074092</v>
      </c>
      <c r="J156" s="179"/>
      <c r="K156" s="64"/>
      <c r="L156" s="64"/>
    </row>
    <row r="157" spans="1:12" s="43" customFormat="1" ht="309" customHeight="1">
      <c r="A157" s="96"/>
      <c r="B157" s="30" t="s">
        <v>298</v>
      </c>
      <c r="C157" s="30" t="s">
        <v>133</v>
      </c>
      <c r="D157" s="27" t="s">
        <v>31</v>
      </c>
      <c r="E157" s="28" t="s">
        <v>134</v>
      </c>
      <c r="F157" s="28" t="s">
        <v>344</v>
      </c>
      <c r="G157" s="14">
        <v>760000</v>
      </c>
      <c r="H157" s="14">
        <v>1220000</v>
      </c>
      <c r="I157" s="14">
        <f>G157+H157</f>
        <v>1980000</v>
      </c>
      <c r="J157" s="179"/>
      <c r="K157" s="64"/>
      <c r="L157" s="64"/>
    </row>
    <row r="158" spans="1:12" s="43" customFormat="1" ht="126" customHeight="1">
      <c r="A158" s="96"/>
      <c r="B158" s="51"/>
      <c r="C158" s="51"/>
      <c r="D158" s="51"/>
      <c r="E158" s="52" t="s">
        <v>318</v>
      </c>
      <c r="F158" s="53"/>
      <c r="G158" s="72">
        <f>G159</f>
        <v>540000</v>
      </c>
      <c r="H158" s="72">
        <f>H159</f>
        <v>0</v>
      </c>
      <c r="I158" s="72">
        <f>I159</f>
        <v>540000</v>
      </c>
      <c r="J158" s="179"/>
      <c r="K158" s="64"/>
      <c r="L158" s="64"/>
    </row>
    <row r="159" spans="1:12" s="43" customFormat="1" ht="150" customHeight="1">
      <c r="A159" s="96"/>
      <c r="B159" s="27" t="s">
        <v>356</v>
      </c>
      <c r="C159" s="27" t="s">
        <v>325</v>
      </c>
      <c r="D159" s="27" t="s">
        <v>28</v>
      </c>
      <c r="E159" s="132" t="s">
        <v>348</v>
      </c>
      <c r="F159" s="132" t="s">
        <v>357</v>
      </c>
      <c r="G159" s="131">
        <v>540000</v>
      </c>
      <c r="H159" s="14"/>
      <c r="I159" s="14">
        <f>G159+H159</f>
        <v>540000</v>
      </c>
      <c r="J159" s="179"/>
      <c r="K159" s="64"/>
      <c r="L159" s="64"/>
    </row>
    <row r="160" spans="1:12" s="7" customFormat="1" ht="111.75" customHeight="1">
      <c r="A160" s="98"/>
      <c r="B160" s="51"/>
      <c r="C160" s="51"/>
      <c r="D160" s="51"/>
      <c r="E160" s="52" t="s">
        <v>306</v>
      </c>
      <c r="F160" s="53"/>
      <c r="G160" s="72">
        <f>G161+G162+G163+G165+G166+G170+G171+G172</f>
        <v>61500000</v>
      </c>
      <c r="H160" s="72">
        <f>H161+H162+H163+H165+H166+H170+H171+H172</f>
        <v>174456858</v>
      </c>
      <c r="I160" s="72">
        <f>I161+I162+I163+I165+I166+I170+I171+I172</f>
        <v>235956858</v>
      </c>
      <c r="J160" s="179"/>
      <c r="K160" s="66"/>
      <c r="L160" s="66"/>
    </row>
    <row r="161" spans="1:10" ht="156" customHeight="1">
      <c r="A161" s="94"/>
      <c r="B161" s="99" t="s">
        <v>307</v>
      </c>
      <c r="C161" s="99" t="s">
        <v>123</v>
      </c>
      <c r="D161" s="89" t="s">
        <v>2</v>
      </c>
      <c r="E161" s="102" t="s">
        <v>124</v>
      </c>
      <c r="F161" s="26" t="s">
        <v>53</v>
      </c>
      <c r="G161" s="14"/>
      <c r="H161" s="14">
        <v>10000</v>
      </c>
      <c r="I161" s="14">
        <f>G161+H161</f>
        <v>10000</v>
      </c>
      <c r="J161" s="179"/>
    </row>
    <row r="162" spans="1:10" ht="180" customHeight="1">
      <c r="A162" s="94"/>
      <c r="B162" s="27" t="s">
        <v>308</v>
      </c>
      <c r="C162" s="27" t="s">
        <v>185</v>
      </c>
      <c r="D162" s="27" t="s">
        <v>10</v>
      </c>
      <c r="E162" s="28" t="s">
        <v>186</v>
      </c>
      <c r="F162" s="28" t="s">
        <v>344</v>
      </c>
      <c r="G162" s="14">
        <f>40000000+20000000</f>
        <v>60000000</v>
      </c>
      <c r="H162" s="14">
        <f>60000000+30000000</f>
        <v>90000000</v>
      </c>
      <c r="I162" s="14">
        <f>G162+H162</f>
        <v>150000000</v>
      </c>
      <c r="J162" s="179"/>
    </row>
    <row r="163" spans="1:10" ht="147" customHeight="1">
      <c r="A163" s="94"/>
      <c r="B163" s="27" t="s">
        <v>309</v>
      </c>
      <c r="C163" s="27" t="s">
        <v>200</v>
      </c>
      <c r="D163" s="27"/>
      <c r="E163" s="28" t="s">
        <v>201</v>
      </c>
      <c r="F163" s="31"/>
      <c r="G163" s="14">
        <f>G164</f>
        <v>84906</v>
      </c>
      <c r="H163" s="14">
        <f>H164</f>
        <v>39048</v>
      </c>
      <c r="I163" s="14">
        <f>I164</f>
        <v>123954</v>
      </c>
      <c r="J163" s="179"/>
    </row>
    <row r="164" spans="1:10" ht="202.5" customHeight="1">
      <c r="A164" s="94"/>
      <c r="B164" s="41" t="s">
        <v>310</v>
      </c>
      <c r="C164" s="41" t="s">
        <v>198</v>
      </c>
      <c r="D164" s="41" t="s">
        <v>28</v>
      </c>
      <c r="E164" s="39" t="s">
        <v>199</v>
      </c>
      <c r="F164" s="47" t="s">
        <v>358</v>
      </c>
      <c r="G164" s="45">
        <v>84906</v>
      </c>
      <c r="H164" s="45">
        <v>39048</v>
      </c>
      <c r="I164" s="45">
        <f>G164+H164</f>
        <v>123954</v>
      </c>
      <c r="J164" s="179" t="s">
        <v>405</v>
      </c>
    </row>
    <row r="165" spans="1:10" ht="174" customHeight="1">
      <c r="A165" s="94"/>
      <c r="B165" s="123" t="s">
        <v>359</v>
      </c>
      <c r="C165" s="123" t="s">
        <v>351</v>
      </c>
      <c r="D165" s="123" t="s">
        <v>99</v>
      </c>
      <c r="E165" s="124" t="s">
        <v>352</v>
      </c>
      <c r="F165" s="132" t="s">
        <v>394</v>
      </c>
      <c r="G165" s="131"/>
      <c r="H165" s="131">
        <v>9900000</v>
      </c>
      <c r="I165" s="14">
        <f>G165+H165</f>
        <v>9900000</v>
      </c>
      <c r="J165" s="179"/>
    </row>
    <row r="166" spans="1:10" ht="120" customHeight="1">
      <c r="A166" s="94"/>
      <c r="B166" s="123" t="s">
        <v>360</v>
      </c>
      <c r="C166" s="123" t="s">
        <v>361</v>
      </c>
      <c r="D166" s="123" t="s">
        <v>99</v>
      </c>
      <c r="E166" s="124" t="s">
        <v>362</v>
      </c>
      <c r="F166" s="132"/>
      <c r="G166" s="131">
        <f>G167+G168+G169</f>
        <v>0</v>
      </c>
      <c r="H166" s="131">
        <f>H167+H168+H169</f>
        <v>24741000</v>
      </c>
      <c r="I166" s="131">
        <f>I167+I168+I169</f>
        <v>24741000</v>
      </c>
      <c r="J166" s="179"/>
    </row>
    <row r="167" spans="1:10" ht="153" customHeight="1">
      <c r="A167" s="94"/>
      <c r="B167" s="126" t="s">
        <v>363</v>
      </c>
      <c r="C167" s="126" t="s">
        <v>364</v>
      </c>
      <c r="D167" s="126" t="s">
        <v>99</v>
      </c>
      <c r="E167" s="127" t="s">
        <v>365</v>
      </c>
      <c r="F167" s="133" t="s">
        <v>394</v>
      </c>
      <c r="G167" s="134"/>
      <c r="H167" s="134">
        <f>3741000+7000000</f>
        <v>10741000</v>
      </c>
      <c r="I167" s="45">
        <f>G167+H167</f>
        <v>10741000</v>
      </c>
      <c r="J167" s="179"/>
    </row>
    <row r="168" spans="1:10" ht="156" customHeight="1">
      <c r="A168" s="94"/>
      <c r="B168" s="126" t="s">
        <v>366</v>
      </c>
      <c r="C168" s="126" t="s">
        <v>367</v>
      </c>
      <c r="D168" s="126" t="s">
        <v>99</v>
      </c>
      <c r="E168" s="127" t="s">
        <v>368</v>
      </c>
      <c r="F168" s="133" t="s">
        <v>394</v>
      </c>
      <c r="G168" s="134"/>
      <c r="H168" s="134">
        <v>5500000</v>
      </c>
      <c r="I168" s="45">
        <f>G168+H168</f>
        <v>5500000</v>
      </c>
      <c r="J168" s="179"/>
    </row>
    <row r="169" spans="1:10" ht="168" customHeight="1">
      <c r="A169" s="94"/>
      <c r="B169" s="126" t="s">
        <v>369</v>
      </c>
      <c r="C169" s="126" t="s">
        <v>370</v>
      </c>
      <c r="D169" s="126" t="s">
        <v>99</v>
      </c>
      <c r="E169" s="127" t="s">
        <v>371</v>
      </c>
      <c r="F169" s="133" t="s">
        <v>394</v>
      </c>
      <c r="G169" s="134"/>
      <c r="H169" s="134">
        <v>8500000</v>
      </c>
      <c r="I169" s="45">
        <f>G169+H169</f>
        <v>8500000</v>
      </c>
      <c r="J169" s="179"/>
    </row>
    <row r="170" spans="1:10" ht="180" customHeight="1">
      <c r="A170" s="94"/>
      <c r="B170" s="123" t="s">
        <v>372</v>
      </c>
      <c r="C170" s="123" t="s">
        <v>354</v>
      </c>
      <c r="D170" s="123" t="s">
        <v>99</v>
      </c>
      <c r="E170" s="124" t="s">
        <v>355</v>
      </c>
      <c r="F170" s="132" t="s">
        <v>394</v>
      </c>
      <c r="G170" s="131"/>
      <c r="H170" s="131">
        <f>30359000+870000</f>
        <v>31229000</v>
      </c>
      <c r="I170" s="14">
        <f>G170+H170</f>
        <v>31229000</v>
      </c>
      <c r="J170" s="179"/>
    </row>
    <row r="171" spans="1:10" ht="169.5" customHeight="1">
      <c r="A171" s="94"/>
      <c r="B171" s="27" t="s">
        <v>311</v>
      </c>
      <c r="C171" s="27" t="s">
        <v>151</v>
      </c>
      <c r="D171" s="27" t="s">
        <v>30</v>
      </c>
      <c r="E171" s="28" t="s">
        <v>76</v>
      </c>
      <c r="F171" s="26" t="s">
        <v>117</v>
      </c>
      <c r="G171" s="14"/>
      <c r="H171" s="14">
        <v>18557000</v>
      </c>
      <c r="I171" s="14">
        <f>G171+H171</f>
        <v>18557000</v>
      </c>
      <c r="J171" s="179"/>
    </row>
    <row r="172" spans="1:12" s="8" customFormat="1" ht="156.75" customHeight="1">
      <c r="A172" s="97"/>
      <c r="B172" s="27" t="s">
        <v>312</v>
      </c>
      <c r="C172" s="27" t="s">
        <v>194</v>
      </c>
      <c r="D172" s="27"/>
      <c r="E172" s="28" t="s">
        <v>195</v>
      </c>
      <c r="F172" s="31"/>
      <c r="G172" s="14">
        <f>G173+G174</f>
        <v>1415094</v>
      </c>
      <c r="H172" s="14">
        <f>H173+H174</f>
        <v>-19190</v>
      </c>
      <c r="I172" s="14">
        <f>I173+I174</f>
        <v>1395904</v>
      </c>
      <c r="J172" s="179"/>
      <c r="K172" s="61"/>
      <c r="L172" s="61"/>
    </row>
    <row r="173" spans="1:12" s="43" customFormat="1" ht="119.25" customHeight="1">
      <c r="A173" s="96"/>
      <c r="B173" s="41" t="s">
        <v>313</v>
      </c>
      <c r="C173" s="41" t="s">
        <v>192</v>
      </c>
      <c r="D173" s="41" t="s">
        <v>5</v>
      </c>
      <c r="E173" s="39" t="s">
        <v>196</v>
      </c>
      <c r="F173" s="47" t="s">
        <v>358</v>
      </c>
      <c r="G173" s="45">
        <v>1415094</v>
      </c>
      <c r="H173" s="45">
        <v>650810</v>
      </c>
      <c r="I173" s="45">
        <f>G173+H173</f>
        <v>2065904</v>
      </c>
      <c r="J173" s="179"/>
      <c r="K173" s="64"/>
      <c r="L173" s="64"/>
    </row>
    <row r="174" spans="1:12" s="43" customFormat="1" ht="143.25" customHeight="1">
      <c r="A174" s="96"/>
      <c r="B174" s="41" t="s">
        <v>314</v>
      </c>
      <c r="C174" s="41" t="s">
        <v>193</v>
      </c>
      <c r="D174" s="41" t="s">
        <v>5</v>
      </c>
      <c r="E174" s="39" t="s">
        <v>197</v>
      </c>
      <c r="F174" s="47" t="s">
        <v>358</v>
      </c>
      <c r="G174" s="14"/>
      <c r="H174" s="45">
        <v>-670000</v>
      </c>
      <c r="I174" s="45">
        <f>G174+H174</f>
        <v>-670000</v>
      </c>
      <c r="J174" s="179"/>
      <c r="K174" s="64"/>
      <c r="L174" s="64"/>
    </row>
    <row r="175" spans="1:10" ht="108" customHeight="1">
      <c r="A175" s="94"/>
      <c r="B175" s="27"/>
      <c r="C175" s="27"/>
      <c r="D175" s="27"/>
      <c r="E175" s="52" t="s">
        <v>315</v>
      </c>
      <c r="F175" s="31"/>
      <c r="G175" s="72">
        <f>G176+G178+G177</f>
        <v>200000</v>
      </c>
      <c r="H175" s="72">
        <f>H176+H178+H177</f>
        <v>341539</v>
      </c>
      <c r="I175" s="72">
        <f>I176+I178+I177</f>
        <v>541539</v>
      </c>
      <c r="J175" s="179"/>
    </row>
    <row r="176" spans="1:10" ht="144" customHeight="1">
      <c r="A176" s="94"/>
      <c r="B176" s="27" t="s">
        <v>316</v>
      </c>
      <c r="C176" s="27" t="s">
        <v>123</v>
      </c>
      <c r="D176" s="27" t="s">
        <v>2</v>
      </c>
      <c r="E176" s="28" t="s">
        <v>124</v>
      </c>
      <c r="F176" s="26" t="s">
        <v>53</v>
      </c>
      <c r="G176" s="14">
        <v>50000</v>
      </c>
      <c r="H176" s="72"/>
      <c r="I176" s="14">
        <f>G176+H176</f>
        <v>50000</v>
      </c>
      <c r="J176" s="179"/>
    </row>
    <row r="177" spans="1:10" ht="177" customHeight="1">
      <c r="A177" s="94"/>
      <c r="B177" s="27" t="s">
        <v>439</v>
      </c>
      <c r="C177" s="27" t="s">
        <v>325</v>
      </c>
      <c r="D177" s="27" t="s">
        <v>349</v>
      </c>
      <c r="E177" s="164" t="s">
        <v>348</v>
      </c>
      <c r="F177" s="28" t="s">
        <v>344</v>
      </c>
      <c r="G177" s="14">
        <v>150000</v>
      </c>
      <c r="H177" s="72"/>
      <c r="I177" s="14">
        <f>G177+H177</f>
        <v>150000</v>
      </c>
      <c r="J177" s="179" t="s">
        <v>406</v>
      </c>
    </row>
    <row r="178" spans="1:12" s="8" customFormat="1" ht="102" customHeight="1">
      <c r="A178" s="97"/>
      <c r="B178" s="99" t="s">
        <v>317</v>
      </c>
      <c r="C178" s="99" t="s">
        <v>138</v>
      </c>
      <c r="D178" s="100"/>
      <c r="E178" s="117" t="s">
        <v>139</v>
      </c>
      <c r="F178" s="26"/>
      <c r="G178" s="14">
        <f>G179</f>
        <v>0</v>
      </c>
      <c r="H178" s="14">
        <f>H179</f>
        <v>341539</v>
      </c>
      <c r="I178" s="14">
        <f>I179</f>
        <v>341539</v>
      </c>
      <c r="J178" s="179"/>
      <c r="K178" s="61"/>
      <c r="L178" s="61"/>
    </row>
    <row r="179" spans="1:12" s="43" customFormat="1" ht="294" customHeight="1">
      <c r="A179" s="96"/>
      <c r="B179" s="93" t="s">
        <v>424</v>
      </c>
      <c r="C179" s="93" t="s">
        <v>423</v>
      </c>
      <c r="D179" s="93" t="s">
        <v>6</v>
      </c>
      <c r="E179" s="109" t="s">
        <v>137</v>
      </c>
      <c r="F179" s="39" t="s">
        <v>344</v>
      </c>
      <c r="G179" s="45"/>
      <c r="H179" s="45">
        <v>341539</v>
      </c>
      <c r="I179" s="45">
        <f>G179+H179</f>
        <v>341539</v>
      </c>
      <c r="J179" s="179"/>
      <c r="K179" s="64"/>
      <c r="L179" s="64"/>
    </row>
    <row r="180" spans="1:12" s="43" customFormat="1" ht="111" customHeight="1" hidden="1">
      <c r="A180" s="96"/>
      <c r="B180" s="27"/>
      <c r="C180" s="27"/>
      <c r="D180" s="27"/>
      <c r="E180" s="52" t="s">
        <v>334</v>
      </c>
      <c r="F180" s="26"/>
      <c r="G180" s="72">
        <f>G181</f>
        <v>0</v>
      </c>
      <c r="H180" s="72">
        <f>H181</f>
        <v>0</v>
      </c>
      <c r="I180" s="72">
        <f>I181</f>
        <v>0</v>
      </c>
      <c r="J180" s="179"/>
      <c r="K180" s="64"/>
      <c r="L180" s="64"/>
    </row>
    <row r="181" spans="1:12" s="43" customFormat="1" ht="177" customHeight="1" hidden="1">
      <c r="A181" s="96"/>
      <c r="B181" s="27" t="s">
        <v>335</v>
      </c>
      <c r="C181" s="27" t="s">
        <v>123</v>
      </c>
      <c r="D181" s="27" t="s">
        <v>2</v>
      </c>
      <c r="E181" s="28" t="s">
        <v>124</v>
      </c>
      <c r="F181" s="26" t="s">
        <v>110</v>
      </c>
      <c r="G181" s="14"/>
      <c r="H181" s="14"/>
      <c r="I181" s="14">
        <f>G181+H181</f>
        <v>0</v>
      </c>
      <c r="J181" s="179"/>
      <c r="K181" s="64"/>
      <c r="L181" s="64"/>
    </row>
    <row r="182" spans="1:10" ht="97.5" customHeight="1">
      <c r="A182" s="94"/>
      <c r="B182" s="51"/>
      <c r="C182" s="51"/>
      <c r="D182" s="51"/>
      <c r="E182" s="52" t="s">
        <v>303</v>
      </c>
      <c r="F182" s="53"/>
      <c r="G182" s="72">
        <f>G183+G184+G185+G186+G187+G188</f>
        <v>2277000</v>
      </c>
      <c r="H182" s="72">
        <f>H183+H184+H185+H186+H187+H188</f>
        <v>50000</v>
      </c>
      <c r="I182" s="72">
        <f>I183+I184+I185+I186+I187+I188</f>
        <v>2327000</v>
      </c>
      <c r="J182" s="179"/>
    </row>
    <row r="183" spans="1:10" ht="172.5" customHeight="1" hidden="1">
      <c r="A183" s="94"/>
      <c r="B183" s="27" t="s">
        <v>333</v>
      </c>
      <c r="C183" s="27" t="s">
        <v>123</v>
      </c>
      <c r="D183" s="27" t="s">
        <v>2</v>
      </c>
      <c r="E183" s="28" t="s">
        <v>124</v>
      </c>
      <c r="F183" s="26" t="s">
        <v>110</v>
      </c>
      <c r="G183" s="14"/>
      <c r="H183" s="14"/>
      <c r="I183" s="14">
        <f>G183+H183</f>
        <v>0</v>
      </c>
      <c r="J183" s="179"/>
    </row>
    <row r="184" spans="1:10" ht="235.5" customHeight="1">
      <c r="A184" s="94"/>
      <c r="B184" s="27" t="s">
        <v>304</v>
      </c>
      <c r="C184" s="27" t="s">
        <v>183</v>
      </c>
      <c r="D184" s="27" t="s">
        <v>29</v>
      </c>
      <c r="E184" s="28" t="s">
        <v>184</v>
      </c>
      <c r="F184" s="29" t="s">
        <v>119</v>
      </c>
      <c r="G184" s="14">
        <v>550000</v>
      </c>
      <c r="H184" s="14"/>
      <c r="I184" s="14">
        <f>G184+H184</f>
        <v>550000</v>
      </c>
      <c r="J184" s="179"/>
    </row>
    <row r="185" spans="1:10" ht="163.5" customHeight="1">
      <c r="A185" s="94"/>
      <c r="B185" s="27" t="s">
        <v>305</v>
      </c>
      <c r="C185" s="27" t="s">
        <v>171</v>
      </c>
      <c r="D185" s="27" t="s">
        <v>7</v>
      </c>
      <c r="E185" s="28" t="s">
        <v>68</v>
      </c>
      <c r="F185" s="26" t="s">
        <v>94</v>
      </c>
      <c r="G185" s="14">
        <v>1085000</v>
      </c>
      <c r="H185" s="14"/>
      <c r="I185" s="14">
        <f>G185+H185</f>
        <v>1085000</v>
      </c>
      <c r="J185" s="179"/>
    </row>
    <row r="186" spans="1:10" ht="229.5" customHeight="1">
      <c r="A186" s="94"/>
      <c r="B186" s="27" t="s">
        <v>374</v>
      </c>
      <c r="C186" s="123" t="s">
        <v>373</v>
      </c>
      <c r="D186" s="123" t="s">
        <v>6</v>
      </c>
      <c r="E186" s="124" t="s">
        <v>375</v>
      </c>
      <c r="F186" s="135" t="s">
        <v>119</v>
      </c>
      <c r="G186" s="14"/>
      <c r="H186" s="14">
        <v>25000</v>
      </c>
      <c r="I186" s="14">
        <f>G186+H186</f>
        <v>25000</v>
      </c>
      <c r="J186" s="179"/>
    </row>
    <row r="187" spans="1:10" ht="247.5" customHeight="1">
      <c r="A187" s="94"/>
      <c r="B187" s="123" t="s">
        <v>378</v>
      </c>
      <c r="C187" s="123" t="s">
        <v>379</v>
      </c>
      <c r="D187" s="123" t="s">
        <v>6</v>
      </c>
      <c r="E187" s="124" t="s">
        <v>380</v>
      </c>
      <c r="F187" s="135" t="s">
        <v>119</v>
      </c>
      <c r="G187" s="131"/>
      <c r="H187" s="131">
        <v>25000</v>
      </c>
      <c r="I187" s="14">
        <f>G187+H187</f>
        <v>25000</v>
      </c>
      <c r="J187" s="179"/>
    </row>
    <row r="188" spans="1:10" ht="241.5" customHeight="1">
      <c r="A188" s="94"/>
      <c r="B188" s="123" t="s">
        <v>376</v>
      </c>
      <c r="C188" s="123" t="s">
        <v>138</v>
      </c>
      <c r="D188" s="123" t="s">
        <v>6</v>
      </c>
      <c r="E188" s="124" t="s">
        <v>139</v>
      </c>
      <c r="F188" s="135" t="s">
        <v>119</v>
      </c>
      <c r="G188" s="131">
        <f>G189</f>
        <v>642000</v>
      </c>
      <c r="H188" s="131">
        <f>H189</f>
        <v>0</v>
      </c>
      <c r="I188" s="131">
        <f>I189</f>
        <v>642000</v>
      </c>
      <c r="J188" s="179"/>
    </row>
    <row r="189" spans="1:10" ht="235.5" customHeight="1">
      <c r="A189" s="94"/>
      <c r="B189" s="126" t="s">
        <v>377</v>
      </c>
      <c r="C189" s="126" t="s">
        <v>342</v>
      </c>
      <c r="D189" s="126" t="s">
        <v>6</v>
      </c>
      <c r="E189" s="127" t="s">
        <v>343</v>
      </c>
      <c r="F189" s="130" t="s">
        <v>119</v>
      </c>
      <c r="G189" s="134">
        <v>642000</v>
      </c>
      <c r="H189" s="134"/>
      <c r="I189" s="14">
        <f>G189+H189</f>
        <v>642000</v>
      </c>
      <c r="J189" s="179"/>
    </row>
    <row r="190" spans="1:12" s="7" customFormat="1" ht="111.75" customHeight="1">
      <c r="A190" s="98"/>
      <c r="B190" s="27"/>
      <c r="C190" s="27"/>
      <c r="D190" s="27"/>
      <c r="E190" s="52" t="s">
        <v>319</v>
      </c>
      <c r="F190" s="31"/>
      <c r="G190" s="72">
        <f>G191+G192+G193</f>
        <v>75000</v>
      </c>
      <c r="H190" s="72">
        <f>H191+H192+H193</f>
        <v>20000</v>
      </c>
      <c r="I190" s="72">
        <f>I191+I192+I193</f>
        <v>95000</v>
      </c>
      <c r="J190" s="180" t="s">
        <v>407</v>
      </c>
      <c r="K190" s="66"/>
      <c r="L190" s="66"/>
    </row>
    <row r="191" spans="1:12" s="7" customFormat="1" ht="186.75" customHeight="1" hidden="1">
      <c r="A191" s="98"/>
      <c r="B191" s="27" t="s">
        <v>386</v>
      </c>
      <c r="C191" s="27" t="s">
        <v>123</v>
      </c>
      <c r="D191" s="27" t="s">
        <v>2</v>
      </c>
      <c r="E191" s="28" t="s">
        <v>124</v>
      </c>
      <c r="F191" s="26" t="s">
        <v>110</v>
      </c>
      <c r="G191" s="14"/>
      <c r="H191" s="14"/>
      <c r="I191" s="14">
        <f>G191+H191</f>
        <v>0</v>
      </c>
      <c r="J191" s="180"/>
      <c r="K191" s="66"/>
      <c r="L191" s="66"/>
    </row>
    <row r="192" spans="1:12" s="7" customFormat="1" ht="186.75" customHeight="1">
      <c r="A192" s="98"/>
      <c r="B192" s="123" t="s">
        <v>381</v>
      </c>
      <c r="C192" s="123" t="s">
        <v>151</v>
      </c>
      <c r="D192" s="123" t="s">
        <v>30</v>
      </c>
      <c r="E192" s="124" t="s">
        <v>76</v>
      </c>
      <c r="F192" s="125" t="s">
        <v>117</v>
      </c>
      <c r="G192" s="131">
        <v>75000</v>
      </c>
      <c r="H192" s="14"/>
      <c r="I192" s="14">
        <f>G192+H192</f>
        <v>75000</v>
      </c>
      <c r="J192" s="180"/>
      <c r="K192" s="66"/>
      <c r="L192" s="66"/>
    </row>
    <row r="193" spans="1:10" ht="171.75" customHeight="1">
      <c r="A193" s="94"/>
      <c r="B193" s="27" t="s">
        <v>320</v>
      </c>
      <c r="C193" s="27" t="s">
        <v>135</v>
      </c>
      <c r="D193" s="27" t="s">
        <v>14</v>
      </c>
      <c r="E193" s="28" t="s">
        <v>136</v>
      </c>
      <c r="F193" s="29" t="s">
        <v>118</v>
      </c>
      <c r="G193" s="14"/>
      <c r="H193" s="14">
        <v>20000</v>
      </c>
      <c r="I193" s="14">
        <f>G193+H193</f>
        <v>20000</v>
      </c>
      <c r="J193" s="180"/>
    </row>
    <row r="194" spans="1:12" ht="54.75" customHeight="1">
      <c r="A194" s="94"/>
      <c r="B194" s="18"/>
      <c r="C194" s="19"/>
      <c r="D194" s="18"/>
      <c r="E194" s="36" t="s">
        <v>3</v>
      </c>
      <c r="F194" s="37"/>
      <c r="G194" s="73">
        <f>G9+G58+G86+G99+G123+G126+G133+G158+G160+G175+G180+G182+G190</f>
        <v>306155585</v>
      </c>
      <c r="H194" s="73">
        <f>H9+H58+H86+H99+H123+H126+H133+H158+H160+H175+H180+H182+H190</f>
        <v>395741409</v>
      </c>
      <c r="I194" s="73">
        <f>I9+I58+I86+I99+I123+I126+I133+I158+I160+I175+I180+I182+I190</f>
        <v>701896994</v>
      </c>
      <c r="J194" s="180"/>
      <c r="K194" s="59"/>
      <c r="L194" s="59"/>
    </row>
    <row r="195" spans="1:12" ht="54.75" customHeight="1">
      <c r="A195" s="94"/>
      <c r="B195" s="21"/>
      <c r="C195" s="20"/>
      <c r="D195" s="21"/>
      <c r="E195" s="77"/>
      <c r="F195" s="78"/>
      <c r="G195" s="79"/>
      <c r="H195" s="79"/>
      <c r="I195" s="79"/>
      <c r="J195" s="180"/>
      <c r="K195" s="59"/>
      <c r="L195" s="59"/>
    </row>
    <row r="196" spans="1:12" ht="54.75" customHeight="1">
      <c r="A196" s="94"/>
      <c r="B196" s="21"/>
      <c r="C196" s="20"/>
      <c r="D196" s="21"/>
      <c r="E196" s="77"/>
      <c r="F196" s="78"/>
      <c r="G196" s="79"/>
      <c r="H196" s="79"/>
      <c r="I196" s="79"/>
      <c r="J196" s="180"/>
      <c r="K196" s="59"/>
      <c r="L196" s="59"/>
    </row>
    <row r="197" spans="1:12" ht="54.75" customHeight="1">
      <c r="A197" s="94"/>
      <c r="B197" s="21"/>
      <c r="C197" s="20"/>
      <c r="D197" s="21"/>
      <c r="E197" s="77"/>
      <c r="F197" s="78"/>
      <c r="G197" s="79"/>
      <c r="H197" s="79"/>
      <c r="I197" s="79"/>
      <c r="J197" s="180"/>
      <c r="K197" s="59"/>
      <c r="L197" s="59"/>
    </row>
    <row r="198" spans="1:12" ht="54.75" customHeight="1">
      <c r="A198" s="94"/>
      <c r="B198" s="21"/>
      <c r="C198" s="20"/>
      <c r="D198" s="21"/>
      <c r="E198" s="77"/>
      <c r="F198" s="78"/>
      <c r="G198" s="79"/>
      <c r="H198" s="79"/>
      <c r="I198" s="79"/>
      <c r="J198" s="180"/>
      <c r="K198" s="59"/>
      <c r="L198" s="59"/>
    </row>
    <row r="199" spans="1:12" ht="54.75" customHeight="1">
      <c r="A199" s="94"/>
      <c r="B199" s="21"/>
      <c r="C199" s="20"/>
      <c r="D199" s="21"/>
      <c r="E199" s="77"/>
      <c r="F199" s="78"/>
      <c r="G199" s="79"/>
      <c r="H199" s="79"/>
      <c r="I199" s="79"/>
      <c r="J199" s="180"/>
      <c r="K199" s="59"/>
      <c r="L199" s="59"/>
    </row>
    <row r="200" spans="1:12" ht="75.75" customHeight="1">
      <c r="A200" s="94"/>
      <c r="B200" s="182" t="s">
        <v>390</v>
      </c>
      <c r="C200" s="182"/>
      <c r="D200" s="182"/>
      <c r="E200" s="182"/>
      <c r="F200" s="182"/>
      <c r="G200" s="182"/>
      <c r="H200" s="183" t="s">
        <v>391</v>
      </c>
      <c r="I200" s="183"/>
      <c r="J200" s="180"/>
      <c r="K200" s="86"/>
      <c r="L200" s="59"/>
    </row>
    <row r="201" spans="1:12" ht="54.75" customHeight="1">
      <c r="A201" s="94"/>
      <c r="B201" s="21"/>
      <c r="C201" s="20"/>
      <c r="D201" s="21"/>
      <c r="E201" s="77"/>
      <c r="F201" s="78"/>
      <c r="G201" s="79"/>
      <c r="H201" s="79"/>
      <c r="I201" s="79"/>
      <c r="J201" s="180"/>
      <c r="K201" s="59"/>
      <c r="L201" s="59"/>
    </row>
    <row r="202" spans="1:12" ht="54.75" customHeight="1">
      <c r="A202" s="94"/>
      <c r="B202" s="21"/>
      <c r="C202" s="20"/>
      <c r="D202" s="21"/>
      <c r="E202" s="77"/>
      <c r="F202" s="78"/>
      <c r="G202" s="79"/>
      <c r="H202" s="79"/>
      <c r="I202" s="79"/>
      <c r="J202" s="180"/>
      <c r="K202" s="59"/>
      <c r="L202" s="59"/>
    </row>
    <row r="203" spans="2:12" ht="54.75" customHeight="1">
      <c r="B203" s="20"/>
      <c r="C203" s="20"/>
      <c r="D203" s="21"/>
      <c r="E203" s="77"/>
      <c r="F203" s="78"/>
      <c r="G203" s="79">
        <f>G10+G11+G12+G14+G15+G16+G18+G20+G21+G23+G24+G25+G27+G28+G30+G31+G33+G34+G36+G37+G39+G42+G43+G44+G45+G46+G47+G48+G50+G51+G53+G54+G55+G56+G57+G59+G60+G61+G62+G63+G64+G65+G66+G68+G69+G70+G71+G72+G73+G74+G75+G76+G77+G78+G79+G80+G81+G83+G84+G85+G87+G88+G89+G91+G93+G96+G97+G98+G100+G102+G103+G104+G106+G107+G109+G110+G111+G113+G114+G115+G116+G117+G119+G120+G121+G122+G125+G127+G128+G129+G131+G132+G134+G135+G136+G138+G139+G140+G141+G142+G143+G144+G145+G146+G147+G148+G149+G150+G152+G153+G154+G156+G157+G159+G161+G162+G164+G165+G167+G168+G169+G170+G171+G173+G174+G176+G177+G179+G184+G185+G186+G187+G189+G192+G193-G194</f>
        <v>0</v>
      </c>
      <c r="H203" s="79">
        <f>H10+H11+H12+H14+H15+H16+H18+H20+H21+H23+H24+H25+H27+H28+H30+H31+H33+H34+H36+H37+H39+H42+H43+H44+H45+H46+H47+H48+H50+H51+H53+H54+H55+H56+H57+H59+H60+H61+H62+H63+H64+H65+H66+H68+H69+H70+H71+H72+H73+H74+H75+H76+H77+H78+H79+H80+H81+H83+H84+H85+H87+H88+H89+H91+H93+H96+H97+H98+H100+H102+H103+H104+H106+H107+H109+H110+H111+H113+H114+H115+H116+H117+H119+H120+H121+H122+H125+H127+H128+H129+H131+H132+H134+H135+H136+H138+H139+H140+H141+H142+H143+H144+H145+H146+H147+H148+H149+H150+H152+H153+H154+H156+H157+H159+H161+H162+H164+H165+H167+H168+H169+H170+H171+H173+H174+H176+H177+H179+H184+H185+H186+H187+H189+H192+H193-H194</f>
        <v>0</v>
      </c>
      <c r="I203" s="79">
        <f>I10+I11+I12+I14+I15+I16+I18+I20+I21+I23+I24+I25+I27+I28+I30+I31+I33+I34+I36+I37+I39+I42+I43+I44+I45+I46+I47+I48+I50+I51+I53+I54+I55+I56+I57+I59+I60+I61+I62+I63+I64+I65+I66+I68+I69+I70+I71+I72+I73+I74+I75+I76+I77+I78+I79+I80+I81+I83+I84+I85+I87+I88+I89+I91+I93+I96+I97+I98+I100+I102+I103+I104+I106+I107+I109+I110+I111+I113+I114+I115+I116+I117+I119+I120+I121+I122+I125+I127+I128+I129+I131+I132+I134+I135+I136+I138+I139+I140+I141+I142+I143+I144+I145+I146+I147+I148+I149+I150+I152+I153+I154+I156+I157+I159+I161+I162+I164+I165+I167+I168+I169+I170+I171+I173+I174+I176+I177+I179+I184+I185+I186+I187+I189+I192+I193-I194</f>
        <v>0</v>
      </c>
      <c r="J203" s="180"/>
      <c r="K203" s="59"/>
      <c r="L203" s="59"/>
    </row>
    <row r="204" spans="2:12" ht="129.75" customHeight="1">
      <c r="B204" s="20"/>
      <c r="C204" s="20"/>
      <c r="D204" s="21"/>
      <c r="E204" s="77"/>
      <c r="F204" s="78"/>
      <c r="G204" s="79"/>
      <c r="H204" s="79"/>
      <c r="I204" s="79"/>
      <c r="J204" s="180"/>
      <c r="K204" s="59"/>
      <c r="L204" s="59"/>
    </row>
    <row r="205" spans="2:12" ht="54.75" customHeight="1">
      <c r="B205" s="20"/>
      <c r="C205" s="20"/>
      <c r="D205" s="21"/>
      <c r="E205" s="77"/>
      <c r="F205" s="78"/>
      <c r="G205" s="79"/>
      <c r="H205" s="79"/>
      <c r="I205" s="79"/>
      <c r="J205" s="180"/>
      <c r="K205" s="59"/>
      <c r="L205" s="59"/>
    </row>
    <row r="206" spans="5:12" ht="54.75" customHeight="1">
      <c r="E206" s="77"/>
      <c r="F206" s="78"/>
      <c r="G206" s="79"/>
      <c r="H206" s="79"/>
      <c r="I206" s="79"/>
      <c r="J206" s="180"/>
      <c r="K206" s="59"/>
      <c r="L206" s="59"/>
    </row>
    <row r="207" spans="2:12" ht="54.75" customHeight="1">
      <c r="B207" s="204"/>
      <c r="C207" s="204"/>
      <c r="D207" s="204"/>
      <c r="E207" s="204"/>
      <c r="F207" s="78"/>
      <c r="H207" s="87"/>
      <c r="I207" s="79"/>
      <c r="J207" s="180"/>
      <c r="K207" s="59"/>
      <c r="L207" s="59"/>
    </row>
    <row r="208" spans="2:10" ht="45.75" customHeight="1">
      <c r="B208" s="81"/>
      <c r="C208" s="81"/>
      <c r="D208" s="81"/>
      <c r="E208" s="22"/>
      <c r="F208" s="23"/>
      <c r="G208" s="74"/>
      <c r="H208" s="74"/>
      <c r="I208" s="74"/>
      <c r="J208" s="180"/>
    </row>
    <row r="209" spans="2:10" ht="91.5" customHeight="1">
      <c r="B209" s="205"/>
      <c r="C209" s="205"/>
      <c r="D209" s="205"/>
      <c r="E209" s="86"/>
      <c r="F209" s="86"/>
      <c r="G209" s="208"/>
      <c r="H209" s="208"/>
      <c r="I209" s="208"/>
      <c r="J209" s="180"/>
    </row>
    <row r="210" spans="2:10" ht="91.5" customHeight="1">
      <c r="B210" s="85"/>
      <c r="C210" s="75"/>
      <c r="E210" s="81"/>
      <c r="F210" s="81"/>
      <c r="G210" s="152"/>
      <c r="H210" s="152"/>
      <c r="I210" s="152"/>
      <c r="J210" s="180"/>
    </row>
    <row r="211" spans="2:10" ht="55.5" customHeight="1">
      <c r="B211" s="205"/>
      <c r="C211" s="205"/>
      <c r="D211" s="205"/>
      <c r="E211" s="83"/>
      <c r="F211" s="83"/>
      <c r="G211" s="151"/>
      <c r="H211" s="151"/>
      <c r="I211" s="151"/>
      <c r="J211" s="180"/>
    </row>
    <row r="212" spans="2:10" ht="59.25" customHeight="1">
      <c r="B212" s="75"/>
      <c r="C212" s="75"/>
      <c r="D212" s="75"/>
      <c r="E212" s="84"/>
      <c r="G212" s="70"/>
      <c r="H212" s="70"/>
      <c r="I212" s="70"/>
      <c r="J212" s="180"/>
    </row>
    <row r="213" spans="2:10" ht="72.75" customHeight="1">
      <c r="B213" s="207"/>
      <c r="C213" s="207"/>
      <c r="D213" s="207"/>
      <c r="E213" s="207"/>
      <c r="F213" s="80"/>
      <c r="G213" s="151"/>
      <c r="H213" s="206"/>
      <c r="I213" s="206"/>
      <c r="J213" s="180"/>
    </row>
    <row r="214" spans="1:18" s="13" customFormat="1" ht="69.75" customHeight="1">
      <c r="A214" s="10"/>
      <c r="B214" s="75"/>
      <c r="C214" s="75"/>
      <c r="D214" s="25"/>
      <c r="E214" s="24"/>
      <c r="F214" s="25"/>
      <c r="G214" s="156"/>
      <c r="H214" s="156"/>
      <c r="I214" s="156"/>
      <c r="J214" s="140"/>
      <c r="K214" s="58"/>
      <c r="L214" s="58"/>
      <c r="M214" s="11"/>
      <c r="N214" s="11"/>
      <c r="O214" s="11"/>
      <c r="P214" s="12"/>
      <c r="Q214" s="12"/>
      <c r="R214" s="9"/>
    </row>
    <row r="215" spans="2:13" ht="50.25">
      <c r="B215" s="75"/>
      <c r="C215" s="75"/>
      <c r="G215" s="70"/>
      <c r="H215" s="70"/>
      <c r="I215" s="70"/>
      <c r="K215" s="70"/>
      <c r="L215" s="70"/>
      <c r="M215" s="70"/>
    </row>
    <row r="216" spans="2:9" ht="44.25">
      <c r="B216" s="75"/>
      <c r="C216" s="75"/>
      <c r="I216" s="69"/>
    </row>
    <row r="217" spans="2:9" ht="131.25" customHeight="1">
      <c r="B217" s="75"/>
      <c r="C217" s="75"/>
      <c r="I217" s="69"/>
    </row>
    <row r="218" ht="131.25" customHeight="1">
      <c r="I218" s="69"/>
    </row>
    <row r="219" ht="131.25" customHeight="1"/>
    <row r="222" spans="7:11" ht="64.5" customHeight="1">
      <c r="G222" s="158"/>
      <c r="H222" s="158"/>
      <c r="I222" s="203"/>
      <c r="J222" s="203"/>
      <c r="K222" s="203"/>
    </row>
    <row r="223" spans="7:11" ht="64.5">
      <c r="G223" s="159"/>
      <c r="H223" s="159"/>
      <c r="I223" s="152"/>
      <c r="J223" s="138"/>
      <c r="K223" s="82"/>
    </row>
    <row r="224" spans="7:11" ht="63.75">
      <c r="G224" s="160"/>
      <c r="H224" s="160"/>
      <c r="I224" s="151"/>
      <c r="J224" s="138"/>
      <c r="K224" s="33"/>
    </row>
    <row r="225" spans="7:11" ht="50.25">
      <c r="G225" s="161"/>
      <c r="H225" s="162"/>
      <c r="I225" s="70"/>
      <c r="K225" s="70"/>
    </row>
  </sheetData>
  <sheetProtection/>
  <mergeCells count="115">
    <mergeCell ref="J2:J17"/>
    <mergeCell ref="J18:J34"/>
    <mergeCell ref="J152:J163"/>
    <mergeCell ref="J164:J176"/>
    <mergeCell ref="J35:J50"/>
    <mergeCell ref="J51:J65"/>
    <mergeCell ref="J66:J79"/>
    <mergeCell ref="J80:J97"/>
    <mergeCell ref="J98:J113"/>
    <mergeCell ref="J177:J189"/>
    <mergeCell ref="J190:J213"/>
    <mergeCell ref="J114:J127"/>
    <mergeCell ref="J128:J139"/>
    <mergeCell ref="J140:J151"/>
    <mergeCell ref="B113:B114"/>
    <mergeCell ref="C113:C114"/>
    <mergeCell ref="E113:E114"/>
    <mergeCell ref="D79:D81"/>
    <mergeCell ref="D110:D111"/>
    <mergeCell ref="D88:D89"/>
    <mergeCell ref="D92:D93"/>
    <mergeCell ref="D90:D91"/>
    <mergeCell ref="B110:B111"/>
    <mergeCell ref="C92:C93"/>
    <mergeCell ref="E119:E120"/>
    <mergeCell ref="D119:D120"/>
    <mergeCell ref="C119:C120"/>
    <mergeCell ref="B119:B120"/>
    <mergeCell ref="B48:B49"/>
    <mergeCell ref="B50:B51"/>
    <mergeCell ref="C50:C51"/>
    <mergeCell ref="B60:B63"/>
    <mergeCell ref="C60:C63"/>
    <mergeCell ref="C15:C16"/>
    <mergeCell ref="D15:D16"/>
    <mergeCell ref="D64:D69"/>
    <mergeCell ref="D60:D63"/>
    <mergeCell ref="E60:E63"/>
    <mergeCell ref="E64:E67"/>
    <mergeCell ref="E48:E49"/>
    <mergeCell ref="B145:B146"/>
    <mergeCell ref="C145:C146"/>
    <mergeCell ref="D145:D146"/>
    <mergeCell ref="E143:E144"/>
    <mergeCell ref="D143:D144"/>
    <mergeCell ref="D113:D114"/>
    <mergeCell ref="E145:E146"/>
    <mergeCell ref="E71:E73"/>
    <mergeCell ref="D71:D73"/>
    <mergeCell ref="E74:E75"/>
    <mergeCell ref="E95:E96"/>
    <mergeCell ref="E92:E93"/>
    <mergeCell ref="D74:D75"/>
    <mergeCell ref="E90:E91"/>
    <mergeCell ref="E76:E78"/>
    <mergeCell ref="D95:D96"/>
    <mergeCell ref="D76:D78"/>
    <mergeCell ref="B95:B96"/>
    <mergeCell ref="C110:C111"/>
    <mergeCell ref="C95:C96"/>
    <mergeCell ref="E88:E89"/>
    <mergeCell ref="C88:C89"/>
    <mergeCell ref="E79:E81"/>
    <mergeCell ref="B64:B69"/>
    <mergeCell ref="B71:B73"/>
    <mergeCell ref="C71:C73"/>
    <mergeCell ref="C64:C69"/>
    <mergeCell ref="C76:C78"/>
    <mergeCell ref="B76:B78"/>
    <mergeCell ref="B74:B75"/>
    <mergeCell ref="C74:C75"/>
    <mergeCell ref="B79:B81"/>
    <mergeCell ref="E24:E25"/>
    <mergeCell ref="D24:D25"/>
    <mergeCell ref="B27:B28"/>
    <mergeCell ref="C24:C25"/>
    <mergeCell ref="C27:C28"/>
    <mergeCell ref="D27:D28"/>
    <mergeCell ref="E27:E28"/>
    <mergeCell ref="B24:B25"/>
    <mergeCell ref="I222:K222"/>
    <mergeCell ref="B207:E207"/>
    <mergeCell ref="B209:D209"/>
    <mergeCell ref="E110:E111"/>
    <mergeCell ref="H213:I213"/>
    <mergeCell ref="B213:E213"/>
    <mergeCell ref="B211:D211"/>
    <mergeCell ref="B143:B144"/>
    <mergeCell ref="C143:C144"/>
    <mergeCell ref="G209:I209"/>
    <mergeCell ref="C79:C81"/>
    <mergeCell ref="B92:B93"/>
    <mergeCell ref="B88:B89"/>
    <mergeCell ref="B90:B91"/>
    <mergeCell ref="C90:C91"/>
    <mergeCell ref="G1:I1"/>
    <mergeCell ref="G2:I2"/>
    <mergeCell ref="G3:I3"/>
    <mergeCell ref="E15:E16"/>
    <mergeCell ref="B6:I6"/>
    <mergeCell ref="E10:E11"/>
    <mergeCell ref="B10:B11"/>
    <mergeCell ref="D10:D11"/>
    <mergeCell ref="C10:C11"/>
    <mergeCell ref="B15:B16"/>
    <mergeCell ref="B200:G200"/>
    <mergeCell ref="H200:I200"/>
    <mergeCell ref="C48:C49"/>
    <mergeCell ref="D48:D49"/>
    <mergeCell ref="D50:D51"/>
    <mergeCell ref="E50:E51"/>
    <mergeCell ref="B135:B136"/>
    <mergeCell ref="C135:C136"/>
    <mergeCell ref="D135:D136"/>
    <mergeCell ref="E135:E136"/>
  </mergeCells>
  <printOptions horizontalCentered="1"/>
  <pageMargins left="0.2755905511811024" right="0.1968503937007874" top="0.63" bottom="0.56" header="0.3937007874015748" footer="0.37"/>
  <pageSetup firstPageNumber="1" useFirstPageNumber="1" fitToHeight="14" horizontalDpi="600" verticalDpi="600" orientation="landscape" paperSize="9" scale="21" r:id="rId1"/>
  <headerFooter alignWithMargins="0">
    <oddHeader>&amp;L &amp;R&amp;50Продовження додатку 8</oddHeader>
  </headerFooter>
  <rowBreaks count="2" manualBreakCount="2">
    <brk id="49" min="1" max="9" man="1"/>
    <brk id="189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2017-12-19T15:48:58Z</cp:lastPrinted>
  <dcterms:created xsi:type="dcterms:W3CDTF">2014-01-17T10:52:16Z</dcterms:created>
  <dcterms:modified xsi:type="dcterms:W3CDTF">2017-12-28T06:09:55Z</dcterms:modified>
  <cp:category/>
  <cp:version/>
  <cp:contentType/>
  <cp:contentStatus/>
</cp:coreProperties>
</file>