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казники" sheetId="1" r:id="rId1"/>
  </sheets>
  <definedNames>
    <definedName name="_xlnm.Print_Area" localSheetId="0">'Показники'!$A$1:$L$208</definedName>
  </definedNames>
  <calcPr fullCalcOnLoad="1"/>
</workbook>
</file>

<file path=xl/sharedStrings.xml><?xml version="1.0" encoding="utf-8"?>
<sst xmlns="http://schemas.openxmlformats.org/spreadsheetml/2006/main" count="208" uniqueCount="121">
  <si>
    <t>Разом</t>
  </si>
  <si>
    <t>в тому числі</t>
  </si>
  <si>
    <t>Загальний фонд</t>
  </si>
  <si>
    <t>Спеціальний фонд</t>
  </si>
  <si>
    <t>Показники виконання:</t>
  </si>
  <si>
    <t>Показник продукту:</t>
  </si>
  <si>
    <t>Всього на виконання підпрограми</t>
  </si>
  <si>
    <t>Мета: Встановлення додаткових пільг, забезпечення належного соціального захисту окремих категорій громадян міста.</t>
  </si>
  <si>
    <t xml:space="preserve">Показники виконання: </t>
  </si>
  <si>
    <t xml:space="preserve">Показник продукту: </t>
  </si>
  <si>
    <t xml:space="preserve">кількість громадян, яким надана матеріальна допомога, осіб </t>
  </si>
  <si>
    <t xml:space="preserve">кількість громадян, яким надані соціальні гарантії, осіб </t>
  </si>
  <si>
    <t>середній розмір матеріальної допомоги, грн</t>
  </si>
  <si>
    <t xml:space="preserve">Показник якості: </t>
  </si>
  <si>
    <t>Показник ефективності:</t>
  </si>
  <si>
    <t>кількість отримувачів пільгових послуг, осіб, в т.ч.:</t>
  </si>
  <si>
    <r>
      <t xml:space="preserve">Показник якості:                                                  </t>
    </r>
    <r>
      <rPr>
        <sz val="11"/>
        <rFont val="Times New Roman"/>
        <family val="1"/>
      </rPr>
      <t xml:space="preserve">  </t>
    </r>
  </si>
  <si>
    <t>кількість отримувачів додаткових гарантій, осіб</t>
  </si>
  <si>
    <t>середній розмір додаткових гарантій, грн.</t>
  </si>
  <si>
    <t>в тому числі:</t>
  </si>
  <si>
    <t>питома вага відшкодованих пільгових послуг до нарахованих, %</t>
  </si>
  <si>
    <t>Мета: Забезпечення надання соціальних гарантій, встановлених чинним законодавством та Сумською міською радою</t>
  </si>
  <si>
    <t>Завдання 2. Забезпечити надання соціальних гарантій, встановлених Сумською міською радою.</t>
  </si>
  <si>
    <t>Завдання 2. Забезпечити виплату соціальних гарантій громадянам, які мають заслуги перед містом</t>
  </si>
  <si>
    <t>Код програмної класифікації видатків та кредитування</t>
  </si>
  <si>
    <t>динаміка обсягу витрат на надання додаткових соціальних гарантій, порівняно з попереднім роком, %</t>
  </si>
  <si>
    <t>динаміка обсягу витрат на надання пільг у порівнянні з попереднім роком, %</t>
  </si>
  <si>
    <t>динаміка обсягу витрат на надання додаткових гарантій у порівнянні з попереднім роком, %</t>
  </si>
  <si>
    <t>0313400</t>
  </si>
  <si>
    <t>Завдання 1. Забезпечити надання пільг по оплаті за житлово-комунальні послуги</t>
  </si>
  <si>
    <t>середній розмір витрат на поховання однієї особи, грн.</t>
  </si>
  <si>
    <t>- членів сімей загиблих під час проведення антитерористичної операції (50% пільги, а у разі втрати права на отримання пільг за рахунок коштів державного бюджету - 100% пільги), чол.</t>
  </si>
  <si>
    <t>Відповідальний виконавець: управління освіти і науки Сумської міської ради</t>
  </si>
  <si>
    <t>кількість днів харчування в дошкільнму навчальному закладі</t>
  </si>
  <si>
    <t xml:space="preserve">Відповідальний виконавець: управління освіти і науки Сумської міської ради </t>
  </si>
  <si>
    <t>2018 рік (прогноз)</t>
  </si>
  <si>
    <t>середній розмір витрат на надання пільг щодо оплати житлово-комунальних послуг і природного газу на одного пільговика в рік, грн., в т.ч.:</t>
  </si>
  <si>
    <t>середній розмір витрат на одну дитину в день, грн.</t>
  </si>
  <si>
    <t>кількість дітей дошкільного віку дошкільних навчальних закладів, батьки яких є учасниками антитерористичної операції або загинули під час проведення антитерористичної операції, звільнених від оплати за харчування, осіб</t>
  </si>
  <si>
    <t>динаміка обсягу витрат у порівнянні з попереднім роком, %</t>
  </si>
  <si>
    <t>добровольців - учасників антитерористичної операції та членів їх сімей, яким надана пільга (75%), чол.</t>
  </si>
  <si>
    <t xml:space="preserve">Відповідальні виконавці: ДСЗН та виконавчий комітет Сумської міської ради </t>
  </si>
  <si>
    <t>Відповідальний виконавець: ДСЗН Сумської міської ради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</si>
  <si>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газу.</t>
  </si>
  <si>
    <t>Завдання 1. Забезпечення надання пільг населенню на оплату житлово-комунальних послуг і природного газу.</t>
  </si>
  <si>
    <t xml:space="preserve">учасників антитерористичної операції та членів їх сімей, яким надана пільга (100% на оплату послуг з утримання будинків і споруд та прибудинкових територій, вивозу твердих побутових відходів та рідких нечистот,водопостачання та водовідведення), чол. </t>
  </si>
  <si>
    <t>середній розмір витрат на надання пільг на одного члена сім'ї загиблого під час проведення антиторористичної операції в рік, грн.</t>
  </si>
  <si>
    <t xml:space="preserve">Підпрограма 1. Соціальні гарантії учасникам антитерористичної операції та членам їх сімей. </t>
  </si>
  <si>
    <t>Підпрограма 2.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газу.</t>
  </si>
  <si>
    <t>Підпрограма 3. Соціальні пільги та гарантії громадянам, які мають заслуги перед містом та сім'ям загиблих.</t>
  </si>
  <si>
    <t>Підпрограма 4. Соціальна підтримка вихованців дошкільних навчальних закладів, батьки яких безпосередньо беруть, брали участь у проведенні антитерористичної операції  або загинули під час проведення антитерористичної операції.</t>
  </si>
  <si>
    <t>Мета: забезпечення надання соціальних гарантій вихованцям дошкільних навчальних закладів, батьки яких безпосередньо беруть, драли участь у проведенні антитерористичної операції або загинули під час проведення антитерористичної операції.</t>
  </si>
  <si>
    <t>Всього на виконання програми:</t>
  </si>
  <si>
    <t>Всього на виконання підпрограми:</t>
  </si>
  <si>
    <t>кількість дітей раннього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операції, звільнених від оплати за харчування, осіб</t>
  </si>
  <si>
    <t>Завдання 1. Забезпечити безкоштовним харчуванням дітей раннього віку дошкільних навчальних закладів, батьки яких безпосередньо беруть, брали участь у проведенні антиторористичної операції або загинули під час проведення антитерористичної операції.</t>
  </si>
  <si>
    <t xml:space="preserve">Завдання 2. Забезпечити безкоштовним харчуванням дітей дошкільного віку дошкільних навчальних закладів, батьки яких безпосередньо беруть, брали участь у проведенні антиторористичної операції або загинули під час проведення антитерористичної операції. </t>
  </si>
  <si>
    <t>2017 рік (план)</t>
  </si>
  <si>
    <t>2019 рік (прогноз)</t>
  </si>
  <si>
    <t>Результативні показники виконання завдань міської програми «Соціальна підтримка учасників антиторористичної операції та членів їх сімей»                                                                   на 2017-2019 роки»</t>
  </si>
  <si>
    <t>середній розмір надання соціальних гарантій в місяць, грн</t>
  </si>
  <si>
    <t>на одного учасника антитерористичної операції та членів їх сімей в рік, грн.</t>
  </si>
  <si>
    <t>на одного добровольця - учасника антитерористичної операції та членів їх сімей в рік, грн.</t>
  </si>
  <si>
    <t>Завдання 1. Забезпечити надання матеріальної допомоги.</t>
  </si>
  <si>
    <t>Завдання 3. Забезпечити поховання загиблих осіб, які захищали незалежність, суверенітет та територіальну цілісність України і брали безповередню участь в антитерористичній операції, забезпеченні її проведення, перебуваючи безпосередньо в районах проведення антитерористичної операції, осіб, які померли в період проходження військової служби під час участі в антитерористичній операції та осіб, які загинули чи померли під час безпосередньої участі в антитерористичній операції у складі добровольчих формувань.</t>
  </si>
  <si>
    <t>кількість загиблих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проведення антитерористичної операції, осіб, які померли в період проходження військової служби під час участі в антитерористичній операції та осіб, які загинули чи померли під час безпосередньої участі в антитерористичній операції у складі добровольчих формувань, осіб</t>
  </si>
  <si>
    <t>середні витрати на оздоровлення однієї дитини в позаміських дитячих закладах оздоровлення та відпочинку м.Суми, грн.</t>
  </si>
  <si>
    <t xml:space="preserve">Відповідальні виконавці: відділ охорони здоров'я Сумської міської ради </t>
  </si>
  <si>
    <t>Мета: посилення медичного забезпечення учасників антитерористичної операції.</t>
  </si>
  <si>
    <t>Завдання 1. Забезпечити додаткове медичне обслуговування учасників антитерористичної операції.</t>
  </si>
  <si>
    <t>Підпрограма 6. Медичне забезпечення учасників антитерористичної операції.</t>
  </si>
  <si>
    <t>Відповідальні виконавці, КПКВК, завдання програми, результативні показники</t>
  </si>
  <si>
    <t>КПКВК  1513190</t>
  </si>
  <si>
    <t>КПКВК  1513201</t>
  </si>
  <si>
    <t>КПКВК 1011010</t>
  </si>
  <si>
    <t>КПКВК 1011020</t>
  </si>
  <si>
    <t>КПКВК 1013160</t>
  </si>
  <si>
    <t>Завдання 4. Забезпечети надання одноразової цільової матеріальної допомоги для придбання житла учасникам антитерористичної операції та членам сімей загиблих учасників антитерористичної операції.</t>
  </si>
  <si>
    <t>середній розмір одноразової цільової матеріальної допомоги, грн.</t>
  </si>
  <si>
    <t xml:space="preserve">кількість учасників антитерористичної операції та членів сімей загиблих учасників антитерористичної операції, яким буде надано одноразову цільву матеріальну допомогу для придбання житла, осіб </t>
  </si>
  <si>
    <t>КПКВК 1513400, КПКВК 0313400</t>
  </si>
  <si>
    <t xml:space="preserve">кількість дітей, яким надані послуги з оздоровлення в позаміських дитячих закладах оздоровлення та відпочинку або дитячих центрах України, осіб </t>
  </si>
  <si>
    <t>середні витрати на оздоровлення однієї дитини в позаміських дитячих закладах оздоровлення та відпочинку або дитячих центрах України, грн.</t>
  </si>
  <si>
    <t>кількість дітей раннього віку та дошкільного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операції, які отримають новорічні подарунки, осіб</t>
  </si>
  <si>
    <t>вартість одного новорічного подарунку, грн.</t>
  </si>
  <si>
    <t xml:space="preserve">Завдання 3. Забезпечити новорічними подарунками вихованців дошкільних навчальних закладів, закладів, батьки яких безпосередньо беруть, брали участь у проведенні антиторористичної операції або загинули під час проведення антитерористичної операції. </t>
  </si>
  <si>
    <t>кількість днів харчування у дошкільному відділенні навчально-виховного комплексу</t>
  </si>
  <si>
    <t>кількість днів харчування в загальноосвітньому навчальному закладі та шкільному відділенні навчально-виховного комплексу</t>
  </si>
  <si>
    <t>кількість учнів загальноосвітніх навчальних закладів,  шкільних відділень навчально-виховних комплексів, батьки яких безпосередньо беруть, брали участь у проведенні антитерористичної операції або загинули під час проведення антитерористичної операції, забезпечених безоплатними обідами, осіб</t>
  </si>
  <si>
    <t>кількість дітей раннього віку дошкільних відділень навчально-виховних комплексів, батьки яких безпосередньо беруть, брали участь у проведенні антитерористичної операції або загинули під час проведення антитерористичної операції, забезпечених безоплатними обідами, осіб</t>
  </si>
  <si>
    <t>кількість дітей дошкільного віку  дошкільних відділень навчально-виховних комплексів, батьки яких безпосередньо беруть, брали участь у проведенні антитерористичної операції або загинули під час проведення антитерористичної операції, забезпечених безоплатними обідами, осіб</t>
  </si>
  <si>
    <t>середній розмір витрат на одного учня загальноосвітнього навчального закладу,  шкільного відділеня навчально-виховного комплексу в день, грн.</t>
  </si>
  <si>
    <t>середній розмір витрат на одну дитину раннього віку дошкільного відділеня навчально-виховного комплексу в день, грн.</t>
  </si>
  <si>
    <t>середній розмір витрат на одну дитину дошкільного віку дошкільного відділеня навчально-виховного комплексу в день, грн.</t>
  </si>
  <si>
    <t>Завдання 2. Забезпечити  новорічними подарунками учнів загальноостітніх навчальних закладів, вихованців та учнів навчально-виховних комплексів,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</si>
  <si>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кількість  учнів загальноостітніх навчальних закладів, вихованців та учнів навчально-виховних комплексів, батьки яких безпосередньо беруть, брали участь у проведенні антитерористичної операції або загинули під час проведення антитерористичної операції, які отримають новорічні подарунки, осіб</t>
  </si>
  <si>
    <t>КПКВК 1011070</t>
  </si>
  <si>
    <t>Завдання 3. Забезпечити  новорічними подарунками учнів спеціалізованого загальноосвітнього навчального закладу,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</si>
  <si>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кількість  учнів спеціалізованого загальноосвітнього навчального закладу, батьки яких безпосередньо беруть, брали участь у проведенні антитерористичної операції або загинули під час проведення антитерористичної операції, які отримають новорічні подарунки, осіб</t>
  </si>
  <si>
    <t>Завдання 4. Організація оздоровлення та забезпечення відпочинком дітей, які потребують особливої соціальної уваги та підтримки.</t>
  </si>
  <si>
    <t xml:space="preserve">кількість дітей, яким надані послуги з оздоровлення в позаміських дитячих закладах оздоровлення та відпочинку м.Суми,  осіб </t>
  </si>
  <si>
    <t>Завдання 1. Забезпечити безкоштовним харчуванням учнів загальноосвітніх навчальних закладів, вихованців та учнів навчально-виховних комплексів,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</si>
  <si>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В.о. директора департаменту</t>
  </si>
  <si>
    <t xml:space="preserve">соціального захисту населення Сумської міської ради   </t>
  </si>
  <si>
    <t>С.Б. Маринченко</t>
  </si>
  <si>
    <t xml:space="preserve">до міської програми «Соціальна підтримка учасників антитерористичної операції та членів їх сімей» на 2017-2019 роки»                          </t>
  </si>
  <si>
    <t>Підпрограма 5.  Соціальна підтримка учнів та вихованців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</si>
  <si>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Мета: забезпечення надання соціальних гарантій учням та вихованцям навчальних закладів, батьки яких безпосередньо беруть, брали участь у проведенні антитерористичної операції  або загинули під час проведення антитерористичної операції.</t>
  </si>
  <si>
    <t>КПКВК 1400000</t>
  </si>
  <si>
    <t xml:space="preserve">кількість учасників антитерористичної операції, яким надане додаткове медичне обслуговування, осіб, в т.ч.: </t>
  </si>
  <si>
    <r>
      <rPr>
        <b/>
        <sz val="11"/>
        <rFont val="Times New Roman"/>
        <family val="1"/>
      </rPr>
      <t>КПКВК 1412010</t>
    </r>
    <r>
      <rPr>
        <sz val="11"/>
        <rFont val="Times New Roman"/>
        <family val="1"/>
      </rPr>
      <t xml:space="preserve"> Багатопрофільна стаціонарна медична допомога населенню, осіб</t>
    </r>
  </si>
  <si>
    <r>
      <rPr>
        <b/>
        <sz val="11"/>
        <rFont val="Times New Roman"/>
        <family val="1"/>
      </rPr>
      <t>КПКВК 1412050</t>
    </r>
    <r>
      <rPr>
        <sz val="11"/>
        <rFont val="Times New Roman"/>
        <family val="1"/>
      </rPr>
      <t xml:space="preserve"> Лікарсько-акушерська допомога вагітним, породіллям та новонародженим, осіб</t>
    </r>
  </si>
  <si>
    <r>
      <t xml:space="preserve">КПКВК 1412180 </t>
    </r>
    <r>
      <rPr>
        <sz val="11"/>
        <rFont val="Times New Roman"/>
        <family val="1"/>
      </rPr>
      <t>Первинна медична допомога населенню, осіб</t>
    </r>
  </si>
  <si>
    <r>
      <t xml:space="preserve">КПКВК 1412140 </t>
    </r>
    <r>
      <rPr>
        <sz val="11"/>
        <rFont val="Times New Roman"/>
        <family val="1"/>
      </rPr>
      <t>Надання стоматологічної допомоги населенню, осіб</t>
    </r>
  </si>
  <si>
    <t>середні витрати на додаткове медичне обслуговування одного учасника антитерористичної операції в рік, грн., в т.ч.:</t>
  </si>
  <si>
    <r>
      <rPr>
        <b/>
        <sz val="11"/>
        <rFont val="Times New Roman"/>
        <family val="1"/>
      </rPr>
      <t>КПКВК 1412010</t>
    </r>
    <r>
      <rPr>
        <sz val="11"/>
        <rFont val="Times New Roman"/>
        <family val="1"/>
      </rPr>
      <t xml:space="preserve"> Багатопрофільна стаціонарна медична допомога населенню, грн.</t>
    </r>
  </si>
  <si>
    <r>
      <rPr>
        <b/>
        <sz val="11"/>
        <rFont val="Times New Roman"/>
        <family val="1"/>
      </rPr>
      <t>КПКВК 1412050</t>
    </r>
    <r>
      <rPr>
        <sz val="11"/>
        <rFont val="Times New Roman"/>
        <family val="1"/>
      </rPr>
      <t xml:space="preserve"> Лікарсько-акушерська допомога вагітним, породіллям та новонародженим, грн.</t>
    </r>
  </si>
  <si>
    <r>
      <t xml:space="preserve">КПКВК 1412180 </t>
    </r>
    <r>
      <rPr>
        <sz val="11"/>
        <rFont val="Times New Roman"/>
        <family val="1"/>
      </rPr>
      <t>Первинна медична допомога населенню, грн.</t>
    </r>
  </si>
  <si>
    <r>
      <t xml:space="preserve">КПКВК 1412140 </t>
    </r>
    <r>
      <rPr>
        <sz val="11"/>
        <rFont val="Times New Roman"/>
        <family val="1"/>
      </rPr>
      <t>Надання стоматологічної допомоги                         населенню, грн.</t>
    </r>
  </si>
  <si>
    <t xml:space="preserve"> Додаток 5</t>
  </si>
  <si>
    <t>Продовження додатка 5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</si>
</sst>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0.0"/>
    <numFmt numFmtId="217" formatCode="0.000"/>
    <numFmt numFmtId="218" formatCode="#,##0.0"/>
    <numFmt numFmtId="219" formatCode="#,##0.0\ &quot;грн.&quot;"/>
    <numFmt numFmtId="220" formatCode="0.00000"/>
    <numFmt numFmtId="221" formatCode="0.0000"/>
  </numFmts>
  <fonts count="52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3"/>
      <name val="Times New Roman"/>
      <family val="1"/>
    </font>
    <font>
      <b/>
      <sz val="15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8" fillId="0" borderId="0" xfId="0" applyFont="1" applyFill="1" applyAlignment="1">
      <alignment horizontal="center" vertical="center" textRotation="180"/>
    </xf>
    <xf numFmtId="0" fontId="3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/>
    </xf>
    <xf numFmtId="0" fontId="14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textRotation="180" wrapText="1"/>
    </xf>
    <xf numFmtId="4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textRotation="180"/>
    </xf>
    <xf numFmtId="4" fontId="14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216" fontId="3" fillId="0" borderId="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 wrapText="1"/>
    </xf>
    <xf numFmtId="1" fontId="14" fillId="0" borderId="10" xfId="0" applyNumberFormat="1" applyFont="1" applyFill="1" applyBorder="1" applyAlignment="1">
      <alignment horizontal="center" vertical="center" wrapText="1"/>
    </xf>
    <xf numFmtId="218" fontId="1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left" wrapText="1"/>
    </xf>
    <xf numFmtId="1" fontId="5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textRotation="180"/>
    </xf>
    <xf numFmtId="0" fontId="11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 vertical="center"/>
    </xf>
    <xf numFmtId="216" fontId="1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 vertical="top" wrapText="1"/>
    </xf>
    <xf numFmtId="218" fontId="1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216" fontId="14" fillId="0" borderId="10" xfId="0" applyNumberFormat="1" applyFont="1" applyFill="1" applyBorder="1" applyAlignment="1">
      <alignment horizontal="center" vertical="center" wrapText="1"/>
    </xf>
    <xf numFmtId="216" fontId="1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top" wrapText="1"/>
    </xf>
    <xf numFmtId="1" fontId="3" fillId="0" borderId="10" xfId="0" applyNumberFormat="1" applyFont="1" applyFill="1" applyBorder="1" applyAlignment="1">
      <alignment horizontal="justify" vertical="center" wrapText="1"/>
    </xf>
    <xf numFmtId="1" fontId="2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justify" vertical="center" wrapText="1" shrinkToFit="1"/>
    </xf>
    <xf numFmtId="0" fontId="3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left" vertical="center"/>
    </xf>
    <xf numFmtId="2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 shrinkToFit="1"/>
    </xf>
    <xf numFmtId="0" fontId="3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 shrinkToFit="1"/>
    </xf>
    <xf numFmtId="49" fontId="3" fillId="0" borderId="10" xfId="0" applyNumberFormat="1" applyFont="1" applyFill="1" applyBorder="1" applyAlignment="1">
      <alignment horizontal="justify" vertical="center" wrapText="1" shrinkToFit="1"/>
    </xf>
    <xf numFmtId="49" fontId="1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justify" vertical="top" wrapText="1"/>
    </xf>
    <xf numFmtId="1" fontId="3" fillId="0" borderId="10" xfId="0" applyNumberFormat="1" applyFont="1" applyFill="1" applyBorder="1" applyAlignment="1">
      <alignment horizontal="left" wrapText="1"/>
    </xf>
    <xf numFmtId="0" fontId="14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justify" vertical="center" wrapText="1" shrinkToFit="1"/>
    </xf>
    <xf numFmtId="49" fontId="2" fillId="0" borderId="10" xfId="0" applyNumberFormat="1" applyFont="1" applyFill="1" applyBorder="1" applyAlignment="1">
      <alignment horizontal="justify" vertical="center" wrapText="1" shrinkToFit="1"/>
    </xf>
    <xf numFmtId="0" fontId="2" fillId="33" borderId="10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1" fillId="0" borderId="10" xfId="0" applyFont="1" applyFill="1" applyBorder="1" applyAlignment="1">
      <alignment horizontal="justify" vertical="top" wrapText="1"/>
    </xf>
    <xf numFmtId="0" fontId="0" fillId="0" borderId="0" xfId="0" applyFont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justify" vertical="center" wrapText="1" shrinkToFit="1"/>
    </xf>
    <xf numFmtId="1" fontId="3" fillId="0" borderId="0" xfId="0" applyNumberFormat="1" applyFont="1" applyFill="1" applyBorder="1" applyAlignment="1">
      <alignment horizontal="justify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textRotation="180"/>
    </xf>
    <xf numFmtId="0" fontId="1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center" textRotation="180"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216" fontId="3" fillId="0" borderId="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justify" vertical="center" wrapText="1"/>
    </xf>
    <xf numFmtId="216" fontId="3" fillId="0" borderId="1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/>
    </xf>
    <xf numFmtId="3" fontId="1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8"/>
  <sheetViews>
    <sheetView tabSelected="1" zoomScaleSheetLayoutView="75" zoomScalePageLayoutView="0" workbookViewId="0" topLeftCell="A151">
      <selection activeCell="F157" sqref="F157:G157"/>
    </sheetView>
  </sheetViews>
  <sheetFormatPr defaultColWidth="9.140625" defaultRowHeight="12.75"/>
  <cols>
    <col min="1" max="1" width="62.7109375" style="69" customWidth="1"/>
    <col min="2" max="2" width="14.7109375" style="9" customWidth="1"/>
    <col min="3" max="3" width="16.140625" style="69" customWidth="1"/>
    <col min="4" max="4" width="16.57421875" style="69" customWidth="1"/>
    <col min="5" max="5" width="14.140625" style="69" customWidth="1"/>
    <col min="6" max="6" width="16.28125" style="9" customWidth="1"/>
    <col min="7" max="7" width="16.421875" style="9" customWidth="1"/>
    <col min="8" max="8" width="13.7109375" style="9" customWidth="1"/>
    <col min="9" max="9" width="16.421875" style="69" customWidth="1"/>
    <col min="10" max="10" width="16.57421875" style="69" customWidth="1"/>
    <col min="11" max="11" width="14.421875" style="69" customWidth="1"/>
    <col min="12" max="12" width="7.140625" style="9" customWidth="1"/>
    <col min="13" max="13" width="4.00390625" style="9" customWidth="1"/>
    <col min="14" max="14" width="4.57421875" style="1" customWidth="1"/>
    <col min="15" max="15" width="12.7109375" style="9" bestFit="1" customWidth="1"/>
    <col min="16" max="16384" width="9.140625" style="69" customWidth="1"/>
  </cols>
  <sheetData>
    <row r="1" spans="8:11" ht="20.25" customHeight="1">
      <c r="H1" s="138" t="s">
        <v>119</v>
      </c>
      <c r="I1" s="138"/>
      <c r="J1" s="138"/>
      <c r="K1" s="138"/>
    </row>
    <row r="2" spans="1:12" ht="128.25" customHeight="1">
      <c r="A2" s="111"/>
      <c r="H2" s="140" t="s">
        <v>105</v>
      </c>
      <c r="I2" s="140"/>
      <c r="J2" s="140"/>
      <c r="K2" s="140"/>
      <c r="L2" s="6"/>
    </row>
    <row r="3" spans="1:11" ht="18.75">
      <c r="A3" s="4"/>
      <c r="H3" s="112"/>
      <c r="I3" s="113"/>
      <c r="J3" s="113"/>
      <c r="K3" s="9"/>
    </row>
    <row r="4" spans="8:10" ht="15.75">
      <c r="H4" s="114"/>
      <c r="I4" s="115"/>
      <c r="J4" s="115"/>
    </row>
    <row r="5" spans="1:12" ht="36" customHeight="1">
      <c r="A5" s="124" t="s">
        <v>59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7"/>
    </row>
    <row r="6" ht="12.75">
      <c r="A6" s="116"/>
    </row>
    <row r="7" spans="1:14" s="9" customFormat="1" ht="32.25" customHeight="1">
      <c r="A7" s="126" t="s">
        <v>71</v>
      </c>
      <c r="B7" s="126" t="s">
        <v>24</v>
      </c>
      <c r="C7" s="126" t="s">
        <v>57</v>
      </c>
      <c r="D7" s="126"/>
      <c r="E7" s="126"/>
      <c r="F7" s="126" t="s">
        <v>35</v>
      </c>
      <c r="G7" s="126"/>
      <c r="H7" s="126"/>
      <c r="I7" s="126" t="s">
        <v>58</v>
      </c>
      <c r="J7" s="126"/>
      <c r="K7" s="126"/>
      <c r="L7" s="5"/>
      <c r="N7" s="1"/>
    </row>
    <row r="8" spans="1:14" s="9" customFormat="1" ht="15" customHeight="1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5"/>
      <c r="N8" s="1"/>
    </row>
    <row r="9" spans="1:14" s="9" customFormat="1" ht="18.75" customHeight="1">
      <c r="A9" s="126"/>
      <c r="B9" s="126"/>
      <c r="C9" s="125" t="s">
        <v>0</v>
      </c>
      <c r="D9" s="125" t="s">
        <v>1</v>
      </c>
      <c r="E9" s="125"/>
      <c r="F9" s="125" t="s">
        <v>0</v>
      </c>
      <c r="G9" s="125" t="s">
        <v>1</v>
      </c>
      <c r="H9" s="125"/>
      <c r="I9" s="125" t="s">
        <v>0</v>
      </c>
      <c r="J9" s="125" t="s">
        <v>1</v>
      </c>
      <c r="K9" s="125"/>
      <c r="L9" s="3"/>
      <c r="N9" s="1"/>
    </row>
    <row r="10" spans="1:14" s="9" customFormat="1" ht="28.5">
      <c r="A10" s="126"/>
      <c r="B10" s="126"/>
      <c r="C10" s="125"/>
      <c r="D10" s="10" t="s">
        <v>2</v>
      </c>
      <c r="E10" s="10" t="s">
        <v>3</v>
      </c>
      <c r="F10" s="125"/>
      <c r="G10" s="10" t="s">
        <v>2</v>
      </c>
      <c r="H10" s="10" t="s">
        <v>3</v>
      </c>
      <c r="I10" s="125"/>
      <c r="J10" s="10" t="s">
        <v>2</v>
      </c>
      <c r="K10" s="10" t="s">
        <v>3</v>
      </c>
      <c r="L10" s="3"/>
      <c r="N10" s="1"/>
    </row>
    <row r="11" spans="1:14" s="9" customFormat="1" ht="15.75" customHeight="1">
      <c r="A11" s="71">
        <v>1</v>
      </c>
      <c r="B11" s="29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3"/>
      <c r="N11" s="1"/>
    </row>
    <row r="12" spans="1:15" s="9" customFormat="1" ht="21" customHeight="1">
      <c r="A12" s="110" t="s">
        <v>52</v>
      </c>
      <c r="B12" s="52"/>
      <c r="C12" s="56">
        <f>D12+E12</f>
        <v>34013345</v>
      </c>
      <c r="D12" s="56">
        <f>D17+D58+D77+D102+D135+D189</f>
        <v>34013345</v>
      </c>
      <c r="E12" s="56">
        <f>E17+E58+E77+E102+E135</f>
        <v>0</v>
      </c>
      <c r="F12" s="56">
        <f>G12+H12</f>
        <v>32454191</v>
      </c>
      <c r="G12" s="56">
        <f>+G17+G58+G77+G102+G135+G189</f>
        <v>32454191</v>
      </c>
      <c r="H12" s="56">
        <f>+H17+H58+H77+H102+H135</f>
        <v>0</v>
      </c>
      <c r="I12" s="56">
        <f>J12+K12</f>
        <v>22009944</v>
      </c>
      <c r="J12" s="56">
        <f>+J17+J58+J77+J102+J135</f>
        <v>22009944</v>
      </c>
      <c r="K12" s="56">
        <f>+K17+K58+K77+K102+K135</f>
        <v>0</v>
      </c>
      <c r="L12" s="63"/>
      <c r="N12" s="1"/>
      <c r="O12" s="117"/>
    </row>
    <row r="13" spans="1:14" s="9" customFormat="1" ht="17.25" customHeight="1">
      <c r="A13" s="85" t="s">
        <v>80</v>
      </c>
      <c r="B13" s="65"/>
      <c r="C13" s="32"/>
      <c r="D13" s="32"/>
      <c r="E13" s="32"/>
      <c r="F13" s="32"/>
      <c r="G13" s="32"/>
      <c r="H13" s="32"/>
      <c r="I13" s="32"/>
      <c r="J13" s="32"/>
      <c r="K13" s="32"/>
      <c r="L13" s="33"/>
      <c r="N13" s="1"/>
    </row>
    <row r="14" spans="1:14" s="9" customFormat="1" ht="33" customHeight="1">
      <c r="A14" s="72" t="s">
        <v>41</v>
      </c>
      <c r="B14" s="65"/>
      <c r="C14" s="32"/>
      <c r="D14" s="32"/>
      <c r="E14" s="32"/>
      <c r="F14" s="32"/>
      <c r="G14" s="32"/>
      <c r="H14" s="32"/>
      <c r="I14" s="32"/>
      <c r="J14" s="32"/>
      <c r="K14" s="32"/>
      <c r="L14" s="33"/>
      <c r="N14" s="1"/>
    </row>
    <row r="15" spans="1:14" s="9" customFormat="1" ht="19.5" customHeight="1">
      <c r="A15" s="128" t="s">
        <v>47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34"/>
      <c r="N15" s="1"/>
    </row>
    <row r="16" spans="1:14" s="9" customFormat="1" ht="19.5" customHeight="1">
      <c r="A16" s="127" t="s">
        <v>21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35"/>
      <c r="N16" s="1"/>
    </row>
    <row r="17" spans="1:14" s="37" customFormat="1" ht="23.25" customHeight="1">
      <c r="A17" s="126" t="s">
        <v>53</v>
      </c>
      <c r="B17" s="65" t="s">
        <v>19</v>
      </c>
      <c r="C17" s="15">
        <f>D17+E17</f>
        <v>25735766</v>
      </c>
      <c r="D17" s="15">
        <f>D18+D19</f>
        <v>25735766</v>
      </c>
      <c r="E17" s="15">
        <f>E18+E19</f>
        <v>0</v>
      </c>
      <c r="F17" s="15">
        <f>G17+H17</f>
        <v>23572866</v>
      </c>
      <c r="G17" s="15">
        <f>SUM(G18:G19)</f>
        <v>23572866</v>
      </c>
      <c r="H17" s="15">
        <f>SUM(H18:H19)</f>
        <v>0</v>
      </c>
      <c r="I17" s="15">
        <f>J17+K17</f>
        <v>21617097</v>
      </c>
      <c r="J17" s="15">
        <f>SUM(J18:J19)</f>
        <v>21617097</v>
      </c>
      <c r="K17" s="15">
        <f>SUM(K18:K19)</f>
        <v>0</v>
      </c>
      <c r="L17" s="36"/>
      <c r="N17" s="38"/>
    </row>
    <row r="18" spans="1:14" s="37" customFormat="1" ht="23.25" customHeight="1">
      <c r="A18" s="126"/>
      <c r="B18" s="23">
        <v>1513400</v>
      </c>
      <c r="C18" s="15">
        <f>C20+C28+C46</f>
        <v>25651766</v>
      </c>
      <c r="D18" s="15">
        <f>D20+D28+D46</f>
        <v>25651766</v>
      </c>
      <c r="E18" s="15">
        <f>E20+E28</f>
        <v>0</v>
      </c>
      <c r="F18" s="15">
        <f>F20+F28+F46</f>
        <v>23520066</v>
      </c>
      <c r="G18" s="15">
        <f>G20+G28+G46</f>
        <v>23520066</v>
      </c>
      <c r="H18" s="15">
        <f>H20+H28+H38</f>
        <v>0</v>
      </c>
      <c r="I18" s="15">
        <f>I20+I28+I46</f>
        <v>21617097</v>
      </c>
      <c r="J18" s="15">
        <f>J20+J28+J46</f>
        <v>21617097</v>
      </c>
      <c r="K18" s="15">
        <f>K20+K28+K38</f>
        <v>0</v>
      </c>
      <c r="L18" s="36"/>
      <c r="N18" s="38"/>
    </row>
    <row r="19" spans="1:14" s="37" customFormat="1" ht="23.25" customHeight="1">
      <c r="A19" s="126"/>
      <c r="B19" s="24" t="s">
        <v>28</v>
      </c>
      <c r="C19" s="15">
        <f>+C38</f>
        <v>84000</v>
      </c>
      <c r="D19" s="15">
        <f>D38</f>
        <v>84000</v>
      </c>
      <c r="E19" s="15">
        <f>+E38</f>
        <v>0</v>
      </c>
      <c r="F19" s="15">
        <f>+F38</f>
        <v>52800</v>
      </c>
      <c r="G19" s="15">
        <f>+G38</f>
        <v>52800</v>
      </c>
      <c r="H19" s="15">
        <f>H38</f>
        <v>0</v>
      </c>
      <c r="I19" s="15">
        <f>+I38</f>
        <v>0</v>
      </c>
      <c r="J19" s="15">
        <f>+J38</f>
        <v>0</v>
      </c>
      <c r="K19" s="15">
        <f>K38</f>
        <v>0</v>
      </c>
      <c r="L19" s="36"/>
      <c r="N19" s="38"/>
    </row>
    <row r="20" spans="1:12" ht="31.5" customHeight="1">
      <c r="A20" s="74" t="s">
        <v>63</v>
      </c>
      <c r="B20" s="39">
        <v>1513400</v>
      </c>
      <c r="C20" s="11">
        <f>E20+D20</f>
        <v>4111600</v>
      </c>
      <c r="D20" s="11">
        <f>2540400+1570000+1200</f>
        <v>4111600</v>
      </c>
      <c r="E20" s="11">
        <v>0</v>
      </c>
      <c r="F20" s="11">
        <f>H20+G20</f>
        <v>1908300</v>
      </c>
      <c r="G20" s="15">
        <v>1908300</v>
      </c>
      <c r="H20" s="15">
        <f>E20*1.05</f>
        <v>0</v>
      </c>
      <c r="I20" s="11">
        <f>K20+J20</f>
        <v>0</v>
      </c>
      <c r="J20" s="15">
        <v>0</v>
      </c>
      <c r="K20" s="15">
        <f>H20*1.043</f>
        <v>0</v>
      </c>
      <c r="L20" s="16"/>
    </row>
    <row r="21" spans="1:12" ht="18" customHeight="1">
      <c r="A21" s="52" t="s">
        <v>4</v>
      </c>
      <c r="B21" s="102"/>
      <c r="C21" s="12"/>
      <c r="D21" s="12"/>
      <c r="E21" s="12"/>
      <c r="F21" s="12"/>
      <c r="G21" s="12"/>
      <c r="H21" s="12"/>
      <c r="I21" s="12"/>
      <c r="J21" s="12"/>
      <c r="K21" s="12"/>
      <c r="L21" s="17"/>
    </row>
    <row r="22" spans="1:12" ht="15">
      <c r="A22" s="75" t="s">
        <v>5</v>
      </c>
      <c r="B22" s="102"/>
      <c r="C22" s="12"/>
      <c r="D22" s="12"/>
      <c r="E22" s="12"/>
      <c r="F22" s="12"/>
      <c r="G22" s="12"/>
      <c r="H22" s="12"/>
      <c r="I22" s="12"/>
      <c r="J22" s="12"/>
      <c r="K22" s="12"/>
      <c r="L22" s="17"/>
    </row>
    <row r="23" spans="1:13" ht="18" customHeight="1">
      <c r="A23" s="97" t="s">
        <v>10</v>
      </c>
      <c r="B23" s="102"/>
      <c r="C23" s="50">
        <f>D23+E23</f>
        <v>1585</v>
      </c>
      <c r="D23" s="50">
        <f>331+1570-360+26+18</f>
        <v>1585</v>
      </c>
      <c r="E23" s="13">
        <v>0</v>
      </c>
      <c r="F23" s="13">
        <f>G23+H23</f>
        <v>424</v>
      </c>
      <c r="G23" s="13">
        <v>424</v>
      </c>
      <c r="H23" s="13">
        <v>0</v>
      </c>
      <c r="I23" s="13">
        <f>J23+K23</f>
        <v>0</v>
      </c>
      <c r="J23" s="13">
        <v>0</v>
      </c>
      <c r="K23" s="13">
        <v>0</v>
      </c>
      <c r="L23" s="18"/>
      <c r="M23" s="129"/>
    </row>
    <row r="24" spans="1:13" ht="17.25" customHeight="1">
      <c r="A24" s="77" t="s">
        <v>14</v>
      </c>
      <c r="B24" s="102"/>
      <c r="C24" s="14"/>
      <c r="D24" s="14"/>
      <c r="E24" s="14"/>
      <c r="F24" s="14"/>
      <c r="G24" s="14"/>
      <c r="H24" s="14"/>
      <c r="I24" s="14"/>
      <c r="J24" s="14"/>
      <c r="K24" s="14"/>
      <c r="L24" s="17"/>
      <c r="M24" s="129"/>
    </row>
    <row r="25" spans="1:12" ht="16.5">
      <c r="A25" s="91" t="s">
        <v>12</v>
      </c>
      <c r="B25" s="102"/>
      <c r="C25" s="20">
        <f>D25+E25</f>
        <v>2594.069400630915</v>
      </c>
      <c r="D25" s="20">
        <f>D20/D23</f>
        <v>2594.069400630915</v>
      </c>
      <c r="E25" s="20">
        <v>0</v>
      </c>
      <c r="F25" s="20">
        <f>G25+H25</f>
        <v>4500.707547169812</v>
      </c>
      <c r="G25" s="20">
        <f>G20/G23</f>
        <v>4500.707547169812</v>
      </c>
      <c r="H25" s="20">
        <v>0</v>
      </c>
      <c r="I25" s="20">
        <f>J25+K25</f>
        <v>0</v>
      </c>
      <c r="J25" s="21">
        <v>0</v>
      </c>
      <c r="K25" s="20">
        <v>0</v>
      </c>
      <c r="L25" s="8"/>
    </row>
    <row r="26" spans="1:12" ht="16.5">
      <c r="A26" s="72" t="s">
        <v>13</v>
      </c>
      <c r="B26" s="102"/>
      <c r="C26" s="20"/>
      <c r="D26" s="20"/>
      <c r="E26" s="20"/>
      <c r="F26" s="20"/>
      <c r="G26" s="21"/>
      <c r="H26" s="20"/>
      <c r="I26" s="20"/>
      <c r="J26" s="21"/>
      <c r="K26" s="20"/>
      <c r="L26" s="8"/>
    </row>
    <row r="27" spans="1:12" ht="38.25" customHeight="1">
      <c r="A27" s="91" t="s">
        <v>25</v>
      </c>
      <c r="B27" s="102"/>
      <c r="C27" s="31">
        <f>D27+E27</f>
        <v>0</v>
      </c>
      <c r="D27" s="31">
        <v>0</v>
      </c>
      <c r="E27" s="31">
        <v>0</v>
      </c>
      <c r="F27" s="31">
        <f>G27+H27</f>
        <v>46.412588773226965</v>
      </c>
      <c r="G27" s="64">
        <f>G20/D20*100</f>
        <v>46.412588773226965</v>
      </c>
      <c r="H27" s="31">
        <v>0</v>
      </c>
      <c r="I27" s="31">
        <f>J27+K27</f>
        <v>0</v>
      </c>
      <c r="J27" s="64">
        <v>0</v>
      </c>
      <c r="K27" s="31">
        <v>0</v>
      </c>
      <c r="L27" s="8"/>
    </row>
    <row r="28" spans="1:13" ht="31.5" customHeight="1">
      <c r="A28" s="74" t="s">
        <v>22</v>
      </c>
      <c r="B28" s="39">
        <v>1513400</v>
      </c>
      <c r="C28" s="11">
        <f>D28+E28</f>
        <v>540166</v>
      </c>
      <c r="D28" s="11">
        <f>3276+536890</f>
        <v>540166</v>
      </c>
      <c r="E28" s="11">
        <v>0</v>
      </c>
      <c r="F28" s="11">
        <f>G28+H28</f>
        <v>611766</v>
      </c>
      <c r="G28" s="15">
        <v>611766</v>
      </c>
      <c r="H28" s="15">
        <v>0</v>
      </c>
      <c r="I28" s="11">
        <f>J28+K28</f>
        <v>617097</v>
      </c>
      <c r="J28" s="15">
        <v>617097</v>
      </c>
      <c r="K28" s="15">
        <v>0</v>
      </c>
      <c r="L28" s="16"/>
      <c r="M28" s="19"/>
    </row>
    <row r="29" spans="1:12" ht="16.5">
      <c r="A29" s="52" t="s">
        <v>4</v>
      </c>
      <c r="B29" s="65"/>
      <c r="C29" s="14"/>
      <c r="D29" s="14"/>
      <c r="E29" s="14"/>
      <c r="F29" s="14"/>
      <c r="G29" s="14"/>
      <c r="H29" s="14"/>
      <c r="I29" s="14"/>
      <c r="J29" s="14"/>
      <c r="K29" s="14"/>
      <c r="L29" s="17"/>
    </row>
    <row r="30" spans="1:12" ht="16.5">
      <c r="A30" s="75" t="s">
        <v>5</v>
      </c>
      <c r="B30" s="65"/>
      <c r="C30" s="14"/>
      <c r="D30" s="14"/>
      <c r="E30" s="14"/>
      <c r="F30" s="14"/>
      <c r="G30" s="14"/>
      <c r="H30" s="14"/>
      <c r="I30" s="14"/>
      <c r="J30" s="14"/>
      <c r="K30" s="14"/>
      <c r="L30" s="17"/>
    </row>
    <row r="31" spans="1:12" ht="17.25" customHeight="1">
      <c r="A31" s="97" t="s">
        <v>11</v>
      </c>
      <c r="B31" s="65"/>
      <c r="C31" s="13">
        <f>D31+E31</f>
        <v>28</v>
      </c>
      <c r="D31" s="13">
        <v>28</v>
      </c>
      <c r="E31" s="13">
        <v>0</v>
      </c>
      <c r="F31" s="13">
        <f>G31+H31</f>
        <v>28</v>
      </c>
      <c r="G31" s="13">
        <v>28</v>
      </c>
      <c r="H31" s="13">
        <v>0</v>
      </c>
      <c r="I31" s="13">
        <f>J31+K31</f>
        <v>22</v>
      </c>
      <c r="J31" s="13">
        <v>22</v>
      </c>
      <c r="K31" s="13">
        <v>0</v>
      </c>
      <c r="L31" s="18"/>
    </row>
    <row r="32" spans="1:12" ht="18.75" customHeight="1">
      <c r="A32" s="77" t="s">
        <v>14</v>
      </c>
      <c r="B32" s="65"/>
      <c r="C32" s="14"/>
      <c r="D32" s="14"/>
      <c r="E32" s="14"/>
      <c r="F32" s="14"/>
      <c r="G32" s="14"/>
      <c r="H32" s="14"/>
      <c r="I32" s="14"/>
      <c r="J32" s="14"/>
      <c r="K32" s="14"/>
      <c r="L32" s="17"/>
    </row>
    <row r="33" spans="1:12" ht="15.75" customHeight="1">
      <c r="A33" s="91" t="s">
        <v>60</v>
      </c>
      <c r="B33" s="65"/>
      <c r="C33" s="20">
        <f>D33+E33</f>
        <v>1607.6369047619048</v>
      </c>
      <c r="D33" s="20">
        <f>D28/D31/12</f>
        <v>1607.6369047619048</v>
      </c>
      <c r="E33" s="20">
        <v>0</v>
      </c>
      <c r="F33" s="20">
        <f>G33+H33</f>
        <v>1820.732142857143</v>
      </c>
      <c r="G33" s="21">
        <f>G28/G31/12</f>
        <v>1820.732142857143</v>
      </c>
      <c r="H33" s="21">
        <v>0</v>
      </c>
      <c r="I33" s="20">
        <f>J33+K33</f>
        <v>2337.4886363636365</v>
      </c>
      <c r="J33" s="21">
        <f>J28/J31/12</f>
        <v>2337.4886363636365</v>
      </c>
      <c r="K33" s="21">
        <v>0</v>
      </c>
      <c r="L33" s="26"/>
    </row>
    <row r="34" spans="1:12" ht="16.5">
      <c r="A34" s="72" t="s">
        <v>13</v>
      </c>
      <c r="B34" s="65"/>
      <c r="C34" s="20"/>
      <c r="D34" s="20"/>
      <c r="E34" s="20"/>
      <c r="F34" s="20"/>
      <c r="G34" s="21"/>
      <c r="H34" s="21"/>
      <c r="I34" s="20"/>
      <c r="J34" s="21"/>
      <c r="K34" s="21"/>
      <c r="L34" s="26"/>
    </row>
    <row r="35" spans="1:12" ht="31.5" customHeight="1">
      <c r="A35" s="91" t="s">
        <v>25</v>
      </c>
      <c r="B35" s="65"/>
      <c r="C35" s="31">
        <v>0</v>
      </c>
      <c r="D35" s="31">
        <v>0</v>
      </c>
      <c r="E35" s="31">
        <v>0</v>
      </c>
      <c r="F35" s="31">
        <f>G35+H35</f>
        <v>113.25518451735208</v>
      </c>
      <c r="G35" s="64">
        <f>G28/D28*100</f>
        <v>113.25518451735208</v>
      </c>
      <c r="H35" s="64">
        <v>0</v>
      </c>
      <c r="I35" s="31">
        <f>J35+K35</f>
        <v>100.87141161816773</v>
      </c>
      <c r="J35" s="64">
        <f>J28/G28*100</f>
        <v>100.87141161816773</v>
      </c>
      <c r="K35" s="64">
        <v>0</v>
      </c>
      <c r="L35" s="26"/>
    </row>
    <row r="36" spans="1:12" ht="26.25" customHeight="1">
      <c r="A36" s="4"/>
      <c r="B36" s="103"/>
      <c r="C36" s="27"/>
      <c r="D36" s="27"/>
      <c r="E36" s="27"/>
      <c r="F36" s="27"/>
      <c r="G36" s="27"/>
      <c r="H36" s="27"/>
      <c r="I36" s="132" t="s">
        <v>120</v>
      </c>
      <c r="J36" s="132"/>
      <c r="K36" s="132"/>
      <c r="L36" s="27"/>
    </row>
    <row r="37" spans="1:12" ht="14.25">
      <c r="A37" s="71">
        <v>1</v>
      </c>
      <c r="B37" s="29">
        <v>2</v>
      </c>
      <c r="C37" s="10">
        <v>3</v>
      </c>
      <c r="D37" s="10">
        <v>4</v>
      </c>
      <c r="E37" s="10">
        <v>5</v>
      </c>
      <c r="F37" s="10">
        <v>6</v>
      </c>
      <c r="G37" s="10">
        <v>7</v>
      </c>
      <c r="H37" s="10">
        <v>8</v>
      </c>
      <c r="I37" s="10">
        <v>9</v>
      </c>
      <c r="J37" s="10">
        <v>10</v>
      </c>
      <c r="K37" s="10">
        <v>11</v>
      </c>
      <c r="L37" s="3"/>
    </row>
    <row r="38" spans="1:12" ht="149.25" customHeight="1">
      <c r="A38" s="74" t="s">
        <v>64</v>
      </c>
      <c r="B38" s="93" t="s">
        <v>28</v>
      </c>
      <c r="C38" s="11">
        <f>D38+E38</f>
        <v>84000</v>
      </c>
      <c r="D38" s="11">
        <v>84000</v>
      </c>
      <c r="E38" s="11">
        <v>0</v>
      </c>
      <c r="F38" s="11">
        <f>G38+H38</f>
        <v>52800</v>
      </c>
      <c r="G38" s="15">
        <v>52800</v>
      </c>
      <c r="H38" s="11">
        <v>0</v>
      </c>
      <c r="I38" s="11">
        <f>J38+K38</f>
        <v>0</v>
      </c>
      <c r="J38" s="15">
        <v>0</v>
      </c>
      <c r="K38" s="11">
        <v>0</v>
      </c>
      <c r="L38" s="22"/>
    </row>
    <row r="39" spans="1:12" ht="19.5" customHeight="1">
      <c r="A39" s="52" t="s">
        <v>4</v>
      </c>
      <c r="B39" s="65"/>
      <c r="C39" s="28"/>
      <c r="D39" s="28"/>
      <c r="E39" s="28"/>
      <c r="F39" s="28"/>
      <c r="G39" s="28"/>
      <c r="H39" s="28"/>
      <c r="I39" s="28"/>
      <c r="J39" s="28"/>
      <c r="K39" s="28"/>
      <c r="L39" s="16"/>
    </row>
    <row r="40" spans="1:12" ht="14.25">
      <c r="A40" s="94" t="s">
        <v>5</v>
      </c>
      <c r="B40" s="29"/>
      <c r="C40" s="10"/>
      <c r="D40" s="10"/>
      <c r="E40" s="10"/>
      <c r="F40" s="10"/>
      <c r="G40" s="10"/>
      <c r="H40" s="10"/>
      <c r="I40" s="10"/>
      <c r="J40" s="10"/>
      <c r="K40" s="10"/>
      <c r="L40" s="16"/>
    </row>
    <row r="41" spans="1:12" ht="128.25" customHeight="1">
      <c r="A41" s="79" t="s">
        <v>65</v>
      </c>
      <c r="B41" s="29"/>
      <c r="C41" s="30">
        <f>D41+E41</f>
        <v>7</v>
      </c>
      <c r="D41" s="30">
        <v>7</v>
      </c>
      <c r="E41" s="30">
        <v>0</v>
      </c>
      <c r="F41" s="30">
        <f>H41+G41</f>
        <v>4</v>
      </c>
      <c r="G41" s="30">
        <v>4</v>
      </c>
      <c r="H41" s="30">
        <v>0</v>
      </c>
      <c r="I41" s="30">
        <f>J41+K41</f>
        <v>0</v>
      </c>
      <c r="J41" s="30">
        <v>0</v>
      </c>
      <c r="K41" s="30">
        <v>0</v>
      </c>
      <c r="L41" s="16"/>
    </row>
    <row r="42" spans="1:12" ht="15" customHeight="1">
      <c r="A42" s="77" t="s">
        <v>14</v>
      </c>
      <c r="B42" s="65"/>
      <c r="C42" s="28"/>
      <c r="D42" s="28"/>
      <c r="E42" s="28"/>
      <c r="F42" s="28"/>
      <c r="G42" s="28"/>
      <c r="H42" s="28"/>
      <c r="I42" s="28"/>
      <c r="J42" s="28"/>
      <c r="K42" s="28"/>
      <c r="L42" s="8"/>
    </row>
    <row r="43" spans="1:12" ht="21" customHeight="1">
      <c r="A43" s="78" t="s">
        <v>30</v>
      </c>
      <c r="B43" s="65"/>
      <c r="C43" s="20">
        <f>D43+E43</f>
        <v>12000</v>
      </c>
      <c r="D43" s="20">
        <f>D38/D41</f>
        <v>12000</v>
      </c>
      <c r="E43" s="20">
        <v>0</v>
      </c>
      <c r="F43" s="20">
        <f>G43+H43</f>
        <v>13200</v>
      </c>
      <c r="G43" s="20">
        <f>G38/G41</f>
        <v>13200</v>
      </c>
      <c r="H43" s="20">
        <v>0</v>
      </c>
      <c r="I43" s="20">
        <f>J43+K43</f>
        <v>0</v>
      </c>
      <c r="J43" s="21">
        <v>0</v>
      </c>
      <c r="K43" s="20">
        <v>0</v>
      </c>
      <c r="L43" s="8"/>
    </row>
    <row r="44" spans="1:12" ht="19.5" customHeight="1">
      <c r="A44" s="72" t="s">
        <v>13</v>
      </c>
      <c r="B44" s="65"/>
      <c r="C44" s="20"/>
      <c r="D44" s="20"/>
      <c r="E44" s="20"/>
      <c r="F44" s="20"/>
      <c r="G44" s="20"/>
      <c r="H44" s="20"/>
      <c r="I44" s="20"/>
      <c r="J44" s="20"/>
      <c r="K44" s="20"/>
      <c r="L44" s="8"/>
    </row>
    <row r="45" spans="1:12" ht="29.25" customHeight="1">
      <c r="A45" s="78" t="s">
        <v>25</v>
      </c>
      <c r="B45" s="65"/>
      <c r="C45" s="31">
        <f>+D45+E45</f>
        <v>0</v>
      </c>
      <c r="D45" s="31">
        <v>0</v>
      </c>
      <c r="E45" s="31">
        <v>0</v>
      </c>
      <c r="F45" s="31">
        <f>+G45</f>
        <v>62.857142857142854</v>
      </c>
      <c r="G45" s="31">
        <f>+G38/D38*100</f>
        <v>62.857142857142854</v>
      </c>
      <c r="H45" s="31">
        <v>0</v>
      </c>
      <c r="I45" s="31">
        <v>0</v>
      </c>
      <c r="J45" s="31">
        <v>0</v>
      </c>
      <c r="K45" s="31">
        <v>0</v>
      </c>
      <c r="L45" s="8"/>
    </row>
    <row r="46" spans="1:12" ht="62.25" customHeight="1">
      <c r="A46" s="74" t="s">
        <v>77</v>
      </c>
      <c r="B46" s="39">
        <v>1513400</v>
      </c>
      <c r="C46" s="11">
        <f>D46+E46</f>
        <v>21000000</v>
      </c>
      <c r="D46" s="11">
        <v>21000000</v>
      </c>
      <c r="E46" s="11">
        <v>0</v>
      </c>
      <c r="F46" s="11">
        <f>G46+H46</f>
        <v>21000000</v>
      </c>
      <c r="G46" s="11">
        <v>21000000</v>
      </c>
      <c r="H46" s="11">
        <v>0</v>
      </c>
      <c r="I46" s="11">
        <f>J46+K46</f>
        <v>21000000</v>
      </c>
      <c r="J46" s="11">
        <v>21000000</v>
      </c>
      <c r="K46" s="11">
        <v>0</v>
      </c>
      <c r="L46" s="8"/>
    </row>
    <row r="47" spans="1:12" ht="16.5" customHeight="1">
      <c r="A47" s="82" t="s">
        <v>4</v>
      </c>
      <c r="B47" s="65"/>
      <c r="C47" s="31"/>
      <c r="D47" s="31"/>
      <c r="E47" s="31"/>
      <c r="F47" s="31"/>
      <c r="G47" s="31"/>
      <c r="H47" s="31"/>
      <c r="I47" s="31"/>
      <c r="J47" s="31"/>
      <c r="K47" s="31"/>
      <c r="L47" s="8"/>
    </row>
    <row r="48" spans="1:12" ht="20.25" customHeight="1">
      <c r="A48" s="99" t="s">
        <v>5</v>
      </c>
      <c r="B48" s="65"/>
      <c r="C48" s="31"/>
      <c r="D48" s="31"/>
      <c r="E48" s="31"/>
      <c r="F48" s="31"/>
      <c r="G48" s="31"/>
      <c r="H48" s="31"/>
      <c r="I48" s="31"/>
      <c r="J48" s="31"/>
      <c r="K48" s="31"/>
      <c r="L48" s="8"/>
    </row>
    <row r="49" spans="1:12" ht="61.5" customHeight="1">
      <c r="A49" s="78" t="s">
        <v>79</v>
      </c>
      <c r="B49" s="65"/>
      <c r="C49" s="50">
        <f>D49+E49</f>
        <v>60</v>
      </c>
      <c r="D49" s="50">
        <v>60</v>
      </c>
      <c r="E49" s="50">
        <v>0</v>
      </c>
      <c r="F49" s="50">
        <f>G49+H49</f>
        <v>60</v>
      </c>
      <c r="G49" s="50">
        <v>60</v>
      </c>
      <c r="H49" s="50">
        <v>0</v>
      </c>
      <c r="I49" s="50">
        <f>J49+K49</f>
        <v>60</v>
      </c>
      <c r="J49" s="50">
        <v>60</v>
      </c>
      <c r="K49" s="50">
        <v>0</v>
      </c>
      <c r="L49" s="8"/>
    </row>
    <row r="50" spans="1:12" ht="18" customHeight="1">
      <c r="A50" s="100" t="s">
        <v>14</v>
      </c>
      <c r="B50" s="65"/>
      <c r="C50" s="31"/>
      <c r="D50" s="31"/>
      <c r="E50" s="31"/>
      <c r="F50" s="31"/>
      <c r="G50" s="31"/>
      <c r="H50" s="31"/>
      <c r="I50" s="31"/>
      <c r="J50" s="31"/>
      <c r="K50" s="31"/>
      <c r="L50" s="8"/>
    </row>
    <row r="51" spans="1:12" ht="21" customHeight="1">
      <c r="A51" s="78" t="s">
        <v>78</v>
      </c>
      <c r="B51" s="65"/>
      <c r="C51" s="31">
        <f>D51+E51</f>
        <v>350000</v>
      </c>
      <c r="D51" s="31">
        <v>350000</v>
      </c>
      <c r="E51" s="31">
        <v>0</v>
      </c>
      <c r="F51" s="31">
        <f>G51+H51</f>
        <v>350000</v>
      </c>
      <c r="G51" s="31">
        <v>350000</v>
      </c>
      <c r="H51" s="31">
        <v>0</v>
      </c>
      <c r="I51" s="31">
        <f>J51+K51</f>
        <v>350000</v>
      </c>
      <c r="J51" s="31">
        <v>350000</v>
      </c>
      <c r="K51" s="31">
        <v>0</v>
      </c>
      <c r="L51" s="8"/>
    </row>
    <row r="52" spans="1:12" ht="19.5" customHeight="1">
      <c r="A52" s="72" t="s">
        <v>13</v>
      </c>
      <c r="B52" s="65"/>
      <c r="C52" s="31"/>
      <c r="D52" s="31"/>
      <c r="E52" s="31"/>
      <c r="F52" s="31"/>
      <c r="G52" s="31"/>
      <c r="H52" s="31"/>
      <c r="I52" s="31"/>
      <c r="J52" s="31"/>
      <c r="K52" s="31"/>
      <c r="L52" s="8"/>
    </row>
    <row r="53" spans="1:12" ht="35.25" customHeight="1">
      <c r="A53" s="91" t="s">
        <v>25</v>
      </c>
      <c r="B53" s="65"/>
      <c r="C53" s="31">
        <f>D53+E53</f>
        <v>0</v>
      </c>
      <c r="D53" s="31">
        <v>0</v>
      </c>
      <c r="E53" s="31">
        <v>0</v>
      </c>
      <c r="F53" s="31">
        <f>G53+H53</f>
        <v>100</v>
      </c>
      <c r="G53" s="31">
        <f>G46/D46*100</f>
        <v>100</v>
      </c>
      <c r="H53" s="31">
        <v>0</v>
      </c>
      <c r="I53" s="31">
        <f>J53+K53</f>
        <v>100</v>
      </c>
      <c r="J53" s="31">
        <f>J46/G46*100</f>
        <v>100</v>
      </c>
      <c r="K53" s="31">
        <v>0</v>
      </c>
      <c r="L53" s="8"/>
    </row>
    <row r="54" spans="1:12" ht="18.75" customHeight="1">
      <c r="A54" s="85" t="s">
        <v>72</v>
      </c>
      <c r="B54" s="23">
        <v>1513190</v>
      </c>
      <c r="C54" s="12"/>
      <c r="D54" s="12"/>
      <c r="E54" s="12"/>
      <c r="F54" s="12"/>
      <c r="G54" s="12"/>
      <c r="H54" s="12"/>
      <c r="I54" s="12"/>
      <c r="J54" s="12"/>
      <c r="K54" s="12"/>
      <c r="L54" s="17"/>
    </row>
    <row r="55" spans="1:12" ht="18" customHeight="1">
      <c r="A55" s="72" t="s">
        <v>42</v>
      </c>
      <c r="B55" s="65"/>
      <c r="C55" s="12"/>
      <c r="D55" s="12"/>
      <c r="E55" s="12"/>
      <c r="F55" s="12"/>
      <c r="G55" s="12"/>
      <c r="H55" s="12"/>
      <c r="I55" s="12"/>
      <c r="J55" s="12"/>
      <c r="K55" s="12"/>
      <c r="L55" s="17"/>
    </row>
    <row r="56" spans="1:15" s="9" customFormat="1" ht="39.75" customHeight="1">
      <c r="A56" s="130" t="s">
        <v>48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6"/>
      <c r="M56" s="42"/>
      <c r="N56" s="43"/>
      <c r="O56" s="1"/>
    </row>
    <row r="57" spans="1:12" ht="34.5" customHeight="1">
      <c r="A57" s="131" t="s">
        <v>43</v>
      </c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40"/>
    </row>
    <row r="58" spans="1:12" ht="31.5" customHeight="1">
      <c r="A58" s="95" t="s">
        <v>44</v>
      </c>
      <c r="B58" s="65"/>
      <c r="C58" s="11">
        <f>E58+D58</f>
        <v>347889</v>
      </c>
      <c r="D58" s="11">
        <v>347889</v>
      </c>
      <c r="E58" s="11">
        <v>0</v>
      </c>
      <c r="F58" s="11">
        <f>H58+G58</f>
        <v>107091</v>
      </c>
      <c r="G58" s="15">
        <v>107091</v>
      </c>
      <c r="H58" s="15">
        <f>E58*1.05</f>
        <v>0</v>
      </c>
      <c r="I58" s="11">
        <f>K58+J58</f>
        <v>0</v>
      </c>
      <c r="J58" s="15">
        <v>0</v>
      </c>
      <c r="K58" s="15">
        <f>H58*1.043</f>
        <v>0</v>
      </c>
      <c r="L58" s="41"/>
    </row>
    <row r="59" spans="1:12" ht="26.25" customHeight="1">
      <c r="A59" s="4"/>
      <c r="B59" s="103"/>
      <c r="C59" s="27"/>
      <c r="D59" s="27"/>
      <c r="E59" s="27"/>
      <c r="F59" s="27"/>
      <c r="G59" s="27"/>
      <c r="H59" s="27"/>
      <c r="I59" s="132" t="s">
        <v>120</v>
      </c>
      <c r="J59" s="132"/>
      <c r="K59" s="132"/>
      <c r="L59" s="27"/>
    </row>
    <row r="60" spans="1:12" ht="14.25">
      <c r="A60" s="71">
        <v>1</v>
      </c>
      <c r="B60" s="29">
        <v>2</v>
      </c>
      <c r="C60" s="10">
        <v>3</v>
      </c>
      <c r="D60" s="10">
        <v>4</v>
      </c>
      <c r="E60" s="10">
        <v>5</v>
      </c>
      <c r="F60" s="10">
        <v>6</v>
      </c>
      <c r="G60" s="10">
        <v>7</v>
      </c>
      <c r="H60" s="10">
        <v>8</v>
      </c>
      <c r="I60" s="10">
        <v>9</v>
      </c>
      <c r="J60" s="10">
        <v>10</v>
      </c>
      <c r="K60" s="10">
        <v>11</v>
      </c>
      <c r="L60" s="3"/>
    </row>
    <row r="61" spans="1:12" ht="16.5">
      <c r="A61" s="91" t="s">
        <v>4</v>
      </c>
      <c r="B61" s="65"/>
      <c r="C61" s="14"/>
      <c r="D61" s="14"/>
      <c r="E61" s="14"/>
      <c r="F61" s="14"/>
      <c r="G61" s="14"/>
      <c r="H61" s="14"/>
      <c r="I61" s="14"/>
      <c r="J61" s="14"/>
      <c r="K61" s="14"/>
      <c r="L61" s="17"/>
    </row>
    <row r="62" spans="1:12" ht="16.5">
      <c r="A62" s="72" t="s">
        <v>5</v>
      </c>
      <c r="B62" s="65"/>
      <c r="C62" s="14"/>
      <c r="D62" s="14"/>
      <c r="E62" s="14"/>
      <c r="F62" s="14"/>
      <c r="G62" s="14"/>
      <c r="H62" s="14"/>
      <c r="I62" s="14"/>
      <c r="J62" s="14"/>
      <c r="K62" s="14"/>
      <c r="L62" s="17"/>
    </row>
    <row r="63" spans="1:12" ht="16.5" customHeight="1">
      <c r="A63" s="91" t="s">
        <v>15</v>
      </c>
      <c r="B63" s="44"/>
      <c r="C63" s="13">
        <f>D63+E63</f>
        <v>471</v>
      </c>
      <c r="D63" s="13">
        <f>SUM(D64:D65)</f>
        <v>471</v>
      </c>
      <c r="E63" s="13">
        <v>0</v>
      </c>
      <c r="F63" s="13">
        <f>G63+H63</f>
        <v>187</v>
      </c>
      <c r="G63" s="13">
        <f>SUM(G64:G65)</f>
        <v>187</v>
      </c>
      <c r="H63" s="13">
        <v>0</v>
      </c>
      <c r="I63" s="13">
        <f>J63+K63</f>
        <v>0</v>
      </c>
      <c r="J63" s="13">
        <v>0</v>
      </c>
      <c r="K63" s="13">
        <v>0</v>
      </c>
      <c r="L63" s="18"/>
    </row>
    <row r="64" spans="1:12" ht="64.5" customHeight="1">
      <c r="A64" s="96" t="s">
        <v>45</v>
      </c>
      <c r="B64" s="65"/>
      <c r="C64" s="13">
        <f>D64+E64</f>
        <v>465</v>
      </c>
      <c r="D64" s="13">
        <v>465</v>
      </c>
      <c r="E64" s="13">
        <v>0</v>
      </c>
      <c r="F64" s="13">
        <f>G64+H64</f>
        <v>181</v>
      </c>
      <c r="G64" s="13">
        <v>181</v>
      </c>
      <c r="H64" s="13">
        <v>0</v>
      </c>
      <c r="I64" s="13">
        <f>J64+K64</f>
        <v>0</v>
      </c>
      <c r="J64" s="13">
        <v>0</v>
      </c>
      <c r="K64" s="13">
        <v>0</v>
      </c>
      <c r="L64" s="16"/>
    </row>
    <row r="65" spans="1:12" ht="32.25" customHeight="1">
      <c r="A65" s="96" t="s">
        <v>40</v>
      </c>
      <c r="B65" s="65"/>
      <c r="C65" s="13">
        <f>D65+E65</f>
        <v>6</v>
      </c>
      <c r="D65" s="13">
        <v>6</v>
      </c>
      <c r="E65" s="13">
        <v>0</v>
      </c>
      <c r="F65" s="13">
        <f>G65+H65</f>
        <v>6</v>
      </c>
      <c r="G65" s="13">
        <v>6</v>
      </c>
      <c r="H65" s="13">
        <v>0</v>
      </c>
      <c r="I65" s="13">
        <f>J65+K65</f>
        <v>0</v>
      </c>
      <c r="J65" s="13">
        <v>0</v>
      </c>
      <c r="K65" s="13">
        <v>0</v>
      </c>
      <c r="L65" s="16"/>
    </row>
    <row r="66" spans="1:12" ht="15">
      <c r="A66" s="72" t="s">
        <v>14</v>
      </c>
      <c r="B66" s="65"/>
      <c r="C66" s="28"/>
      <c r="D66" s="28"/>
      <c r="E66" s="28"/>
      <c r="F66" s="28"/>
      <c r="G66" s="28"/>
      <c r="H66" s="28"/>
      <c r="I66" s="28"/>
      <c r="J66" s="28"/>
      <c r="K66" s="28"/>
      <c r="L66" s="8"/>
    </row>
    <row r="67" spans="1:12" ht="43.5" customHeight="1">
      <c r="A67" s="78" t="s">
        <v>36</v>
      </c>
      <c r="B67" s="65"/>
      <c r="C67" s="20">
        <f>D67+E67</f>
        <v>738.6178343949044</v>
      </c>
      <c r="D67" s="20">
        <f>D58/D63</f>
        <v>738.6178343949044</v>
      </c>
      <c r="E67" s="20">
        <v>0</v>
      </c>
      <c r="F67" s="20">
        <f>G67+H67</f>
        <v>572.6791443850267</v>
      </c>
      <c r="G67" s="20">
        <f>G58/G63</f>
        <v>572.6791443850267</v>
      </c>
      <c r="H67" s="20">
        <v>0</v>
      </c>
      <c r="I67" s="20">
        <f>J67+K67</f>
        <v>0</v>
      </c>
      <c r="J67" s="20">
        <v>0</v>
      </c>
      <c r="K67" s="20">
        <v>0</v>
      </c>
      <c r="L67" s="8"/>
    </row>
    <row r="68" spans="1:12" ht="32.25" customHeight="1">
      <c r="A68" s="78" t="s">
        <v>61</v>
      </c>
      <c r="B68" s="65"/>
      <c r="C68" s="25">
        <f>D68+E68</f>
        <v>667.1161290322581</v>
      </c>
      <c r="D68" s="25">
        <f>310209/D64</f>
        <v>667.1161290322581</v>
      </c>
      <c r="E68" s="25">
        <v>0</v>
      </c>
      <c r="F68" s="25">
        <f>G68+H68</f>
        <v>412.31491712707185</v>
      </c>
      <c r="G68" s="25">
        <f>74629/G64</f>
        <v>412.31491712707185</v>
      </c>
      <c r="H68" s="25">
        <v>0</v>
      </c>
      <c r="I68" s="25">
        <f>J68+K68</f>
        <v>0</v>
      </c>
      <c r="J68" s="25">
        <v>0</v>
      </c>
      <c r="K68" s="25">
        <v>0</v>
      </c>
      <c r="L68" s="45"/>
    </row>
    <row r="69" spans="1:12" ht="32.25" customHeight="1">
      <c r="A69" s="78" t="s">
        <v>62</v>
      </c>
      <c r="B69" s="65"/>
      <c r="C69" s="20">
        <f>D69+E69</f>
        <v>6280</v>
      </c>
      <c r="D69" s="20">
        <f>37680/D65</f>
        <v>6280</v>
      </c>
      <c r="E69" s="25">
        <v>0</v>
      </c>
      <c r="F69" s="20">
        <f>G69+H69</f>
        <v>5410.333333333333</v>
      </c>
      <c r="G69" s="20">
        <f>32462/G65</f>
        <v>5410.333333333333</v>
      </c>
      <c r="H69" s="25">
        <v>0</v>
      </c>
      <c r="I69" s="25">
        <f>J69+K69</f>
        <v>0</v>
      </c>
      <c r="J69" s="25">
        <v>0</v>
      </c>
      <c r="K69" s="25">
        <v>0</v>
      </c>
      <c r="L69" s="45"/>
    </row>
    <row r="70" spans="1:12" ht="17.25" customHeight="1">
      <c r="A70" s="72" t="s">
        <v>16</v>
      </c>
      <c r="B70" s="65"/>
      <c r="C70" s="20"/>
      <c r="D70" s="20"/>
      <c r="E70" s="20"/>
      <c r="F70" s="20"/>
      <c r="G70" s="20"/>
      <c r="H70" s="20"/>
      <c r="I70" s="20"/>
      <c r="J70" s="20"/>
      <c r="K70" s="20"/>
      <c r="L70" s="8"/>
    </row>
    <row r="71" spans="1:12" ht="19.5" customHeight="1">
      <c r="A71" s="88" t="s">
        <v>20</v>
      </c>
      <c r="B71" s="65"/>
      <c r="C71" s="20">
        <f>D71+E71</f>
        <v>100</v>
      </c>
      <c r="D71" s="20">
        <v>100</v>
      </c>
      <c r="E71" s="20">
        <v>0</v>
      </c>
      <c r="F71" s="20">
        <f>G71+H71</f>
        <v>100</v>
      </c>
      <c r="G71" s="20">
        <v>100</v>
      </c>
      <c r="H71" s="20">
        <v>0</v>
      </c>
      <c r="I71" s="20">
        <f>J71+K71</f>
        <v>100</v>
      </c>
      <c r="J71" s="20">
        <v>100</v>
      </c>
      <c r="K71" s="20">
        <v>0</v>
      </c>
      <c r="L71" s="8"/>
    </row>
    <row r="72" spans="1:12" ht="27.75" customHeight="1">
      <c r="A72" s="89" t="s">
        <v>26</v>
      </c>
      <c r="B72" s="65"/>
      <c r="C72" s="46">
        <f>D72+E72</f>
        <v>0</v>
      </c>
      <c r="D72" s="46">
        <v>0</v>
      </c>
      <c r="E72" s="46">
        <v>0</v>
      </c>
      <c r="F72" s="46">
        <f>G72+H72</f>
        <v>30.783094607762823</v>
      </c>
      <c r="G72" s="46">
        <f>G58/D58*100</f>
        <v>30.783094607762823</v>
      </c>
      <c r="H72" s="46">
        <v>0</v>
      </c>
      <c r="I72" s="46">
        <f>J72+K72</f>
        <v>0</v>
      </c>
      <c r="J72" s="46">
        <v>0</v>
      </c>
      <c r="K72" s="46">
        <v>0</v>
      </c>
      <c r="L72" s="45"/>
    </row>
    <row r="73" spans="1:12" ht="15.75">
      <c r="A73" s="85" t="s">
        <v>73</v>
      </c>
      <c r="B73" s="23">
        <v>1513200</v>
      </c>
      <c r="C73" s="12"/>
      <c r="D73" s="12"/>
      <c r="E73" s="12"/>
      <c r="F73" s="12"/>
      <c r="G73" s="12"/>
      <c r="H73" s="12"/>
      <c r="I73" s="12"/>
      <c r="J73" s="12"/>
      <c r="K73" s="12"/>
      <c r="L73" s="17"/>
    </row>
    <row r="74" spans="1:13" ht="22.5" customHeight="1">
      <c r="A74" s="72" t="s">
        <v>42</v>
      </c>
      <c r="B74" s="65"/>
      <c r="C74" s="12"/>
      <c r="D74" s="12"/>
      <c r="E74" s="12"/>
      <c r="F74" s="12"/>
      <c r="G74" s="12"/>
      <c r="H74" s="12"/>
      <c r="I74" s="12"/>
      <c r="J74" s="12"/>
      <c r="K74" s="12"/>
      <c r="L74" s="17"/>
      <c r="M74" s="19"/>
    </row>
    <row r="75" spans="1:12" ht="20.25" customHeight="1">
      <c r="A75" s="141" t="s">
        <v>49</v>
      </c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6"/>
    </row>
    <row r="76" spans="1:12" ht="21" customHeight="1">
      <c r="A76" s="135" t="s">
        <v>7</v>
      </c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48"/>
    </row>
    <row r="77" spans="1:12" ht="19.5" customHeight="1">
      <c r="A77" s="90" t="s">
        <v>53</v>
      </c>
      <c r="B77" s="47"/>
      <c r="C77" s="49">
        <f aca="true" t="shared" si="0" ref="C77:K77">C78+C88</f>
        <v>784150</v>
      </c>
      <c r="D77" s="49">
        <f t="shared" si="0"/>
        <v>784150</v>
      </c>
      <c r="E77" s="49">
        <f t="shared" si="0"/>
        <v>0</v>
      </c>
      <c r="F77" s="49">
        <f t="shared" si="0"/>
        <v>936669</v>
      </c>
      <c r="G77" s="49">
        <f t="shared" si="0"/>
        <v>936669</v>
      </c>
      <c r="H77" s="49">
        <f t="shared" si="0"/>
        <v>0</v>
      </c>
      <c r="I77" s="49">
        <f t="shared" si="0"/>
        <v>392847</v>
      </c>
      <c r="J77" s="49">
        <f t="shared" si="0"/>
        <v>392847</v>
      </c>
      <c r="K77" s="49">
        <f t="shared" si="0"/>
        <v>0</v>
      </c>
      <c r="L77" s="70"/>
    </row>
    <row r="78" spans="1:13" ht="33" customHeight="1">
      <c r="A78" s="72" t="s">
        <v>29</v>
      </c>
      <c r="B78" s="65"/>
      <c r="C78" s="11">
        <f>E78+D78</f>
        <v>319620</v>
      </c>
      <c r="D78" s="11">
        <f>320820-1200</f>
        <v>319620</v>
      </c>
      <c r="E78" s="11">
        <v>0</v>
      </c>
      <c r="F78" s="11">
        <f>H78+G78</f>
        <v>367147</v>
      </c>
      <c r="G78" s="15">
        <v>367147</v>
      </c>
      <c r="H78" s="15">
        <f>E78*1.05</f>
        <v>0</v>
      </c>
      <c r="I78" s="11">
        <f>K78+J78</f>
        <v>392847</v>
      </c>
      <c r="J78" s="15">
        <v>392847</v>
      </c>
      <c r="K78" s="15">
        <f>H78*1.043</f>
        <v>0</v>
      </c>
      <c r="L78" s="41"/>
      <c r="M78" s="118"/>
    </row>
    <row r="79" spans="1:12" ht="18" customHeight="1">
      <c r="A79" s="91" t="s">
        <v>8</v>
      </c>
      <c r="B79" s="65"/>
      <c r="C79" s="14"/>
      <c r="D79" s="14"/>
      <c r="E79" s="14"/>
      <c r="F79" s="14"/>
      <c r="G79" s="14"/>
      <c r="H79" s="14"/>
      <c r="I79" s="14"/>
      <c r="J79" s="14"/>
      <c r="K79" s="14"/>
      <c r="L79" s="17"/>
    </row>
    <row r="80" spans="1:12" ht="16.5">
      <c r="A80" s="72" t="s">
        <v>9</v>
      </c>
      <c r="B80" s="65"/>
      <c r="C80" s="14"/>
      <c r="D80" s="14"/>
      <c r="E80" s="14"/>
      <c r="F80" s="14"/>
      <c r="G80" s="14"/>
      <c r="H80" s="14"/>
      <c r="I80" s="14"/>
      <c r="J80" s="14"/>
      <c r="K80" s="14"/>
      <c r="L80" s="16"/>
    </row>
    <row r="81" spans="1:15" s="9" customFormat="1" ht="19.5" customHeight="1">
      <c r="A81" s="91" t="s">
        <v>15</v>
      </c>
      <c r="B81" s="65"/>
      <c r="C81" s="13"/>
      <c r="D81" s="13"/>
      <c r="E81" s="13"/>
      <c r="F81" s="13"/>
      <c r="G81" s="13"/>
      <c r="H81" s="13"/>
      <c r="I81" s="13"/>
      <c r="J81" s="13"/>
      <c r="K81" s="13"/>
      <c r="L81" s="16"/>
      <c r="M81" s="18"/>
      <c r="O81" s="1"/>
    </row>
    <row r="82" spans="1:14" s="9" customFormat="1" ht="52.5" customHeight="1">
      <c r="A82" s="92" t="s">
        <v>31</v>
      </c>
      <c r="B82" s="65"/>
      <c r="C82" s="13">
        <f>D82+E82</f>
        <v>84</v>
      </c>
      <c r="D82" s="13">
        <f>81+3</f>
        <v>84</v>
      </c>
      <c r="E82" s="13">
        <v>0</v>
      </c>
      <c r="F82" s="13">
        <f>G82+H82</f>
        <v>92</v>
      </c>
      <c r="G82" s="13">
        <v>92</v>
      </c>
      <c r="H82" s="13">
        <v>0</v>
      </c>
      <c r="I82" s="13">
        <f>J82+K82</f>
        <v>92</v>
      </c>
      <c r="J82" s="13">
        <v>92</v>
      </c>
      <c r="K82" s="13">
        <v>0</v>
      </c>
      <c r="L82" s="18"/>
      <c r="N82" s="1"/>
    </row>
    <row r="83" spans="1:14" s="9" customFormat="1" ht="16.5">
      <c r="A83" s="72" t="s">
        <v>14</v>
      </c>
      <c r="B83" s="65"/>
      <c r="C83" s="14"/>
      <c r="D83" s="14"/>
      <c r="E83" s="14"/>
      <c r="F83" s="14"/>
      <c r="G83" s="14"/>
      <c r="H83" s="14"/>
      <c r="I83" s="14"/>
      <c r="J83" s="14"/>
      <c r="K83" s="14"/>
      <c r="L83" s="17"/>
      <c r="N83" s="1"/>
    </row>
    <row r="84" spans="1:14" s="9" customFormat="1" ht="45" customHeight="1">
      <c r="A84" s="78" t="s">
        <v>46</v>
      </c>
      <c r="B84" s="65"/>
      <c r="C84" s="20">
        <f>D84+E84</f>
        <v>3805</v>
      </c>
      <c r="D84" s="20">
        <f>D78/D82</f>
        <v>3805</v>
      </c>
      <c r="E84" s="20">
        <v>0</v>
      </c>
      <c r="F84" s="20">
        <f>G84+H84</f>
        <v>3990.728260869565</v>
      </c>
      <c r="G84" s="21">
        <f>G78/G82</f>
        <v>3990.728260869565</v>
      </c>
      <c r="H84" s="20">
        <v>0</v>
      </c>
      <c r="I84" s="20">
        <f>J84+K84</f>
        <v>4270.076086956522</v>
      </c>
      <c r="J84" s="21">
        <f>J78/J82</f>
        <v>4270.076086956522</v>
      </c>
      <c r="K84" s="20">
        <v>0</v>
      </c>
      <c r="L84" s="16"/>
      <c r="N84" s="1"/>
    </row>
    <row r="85" spans="1:14" s="9" customFormat="1" ht="15" customHeight="1">
      <c r="A85" s="72" t="s">
        <v>13</v>
      </c>
      <c r="B85" s="65"/>
      <c r="C85" s="14"/>
      <c r="D85" s="14"/>
      <c r="E85" s="14"/>
      <c r="F85" s="14"/>
      <c r="G85" s="14"/>
      <c r="H85" s="14"/>
      <c r="I85" s="14"/>
      <c r="J85" s="14"/>
      <c r="K85" s="14"/>
      <c r="L85" s="17"/>
      <c r="N85" s="1"/>
    </row>
    <row r="86" spans="1:14" s="9" customFormat="1" ht="17.25" customHeight="1">
      <c r="A86" s="89" t="s">
        <v>20</v>
      </c>
      <c r="B86" s="65"/>
      <c r="C86" s="20">
        <f>D86+E86</f>
        <v>100</v>
      </c>
      <c r="D86" s="20">
        <v>100</v>
      </c>
      <c r="E86" s="20">
        <v>0</v>
      </c>
      <c r="F86" s="20">
        <f>G86+H86</f>
        <v>100</v>
      </c>
      <c r="G86" s="20">
        <v>100</v>
      </c>
      <c r="H86" s="20">
        <v>0</v>
      </c>
      <c r="I86" s="20">
        <f>J86+K86</f>
        <v>100</v>
      </c>
      <c r="J86" s="20">
        <v>100</v>
      </c>
      <c r="K86" s="20">
        <v>0</v>
      </c>
      <c r="L86" s="8"/>
      <c r="N86" s="1"/>
    </row>
    <row r="87" spans="1:14" s="9" customFormat="1" ht="33" customHeight="1">
      <c r="A87" s="79" t="s">
        <v>27</v>
      </c>
      <c r="B87" s="65"/>
      <c r="C87" s="31">
        <f>D87+E87</f>
        <v>0</v>
      </c>
      <c r="D87" s="31">
        <v>0</v>
      </c>
      <c r="E87" s="31">
        <v>0</v>
      </c>
      <c r="F87" s="31">
        <f>G87+H87</f>
        <v>114.86984544146172</v>
      </c>
      <c r="G87" s="31">
        <f>G78/D78*100</f>
        <v>114.86984544146172</v>
      </c>
      <c r="H87" s="31">
        <v>0</v>
      </c>
      <c r="I87" s="31">
        <f>J87+K87</f>
        <v>106.99992101256446</v>
      </c>
      <c r="J87" s="31">
        <f>J78/G78*100</f>
        <v>106.99992101256446</v>
      </c>
      <c r="K87" s="31">
        <v>0</v>
      </c>
      <c r="L87" s="8"/>
      <c r="N87" s="1"/>
    </row>
    <row r="88" spans="1:12" ht="33" customHeight="1">
      <c r="A88" s="86" t="s">
        <v>23</v>
      </c>
      <c r="B88" s="65"/>
      <c r="C88" s="11">
        <f>E88+D88</f>
        <v>464530</v>
      </c>
      <c r="D88" s="11">
        <f>464530</f>
        <v>464530</v>
      </c>
      <c r="E88" s="11">
        <v>0</v>
      </c>
      <c r="F88" s="11">
        <f>H88+G88</f>
        <v>569522</v>
      </c>
      <c r="G88" s="15">
        <v>569522</v>
      </c>
      <c r="H88" s="15">
        <f>E88*1.05</f>
        <v>0</v>
      </c>
      <c r="I88" s="11">
        <f>K88+J88</f>
        <v>0</v>
      </c>
      <c r="J88" s="15">
        <v>0</v>
      </c>
      <c r="K88" s="15">
        <f>H88*1.043</f>
        <v>0</v>
      </c>
      <c r="L88" s="41"/>
    </row>
    <row r="89" spans="1:12" ht="17.25" customHeight="1">
      <c r="A89" s="91" t="s">
        <v>8</v>
      </c>
      <c r="B89" s="65"/>
      <c r="C89" s="12"/>
      <c r="D89" s="12"/>
      <c r="E89" s="12"/>
      <c r="F89" s="12"/>
      <c r="G89" s="12"/>
      <c r="H89" s="12"/>
      <c r="I89" s="12"/>
      <c r="J89" s="12"/>
      <c r="K89" s="12"/>
      <c r="L89" s="17"/>
    </row>
    <row r="90" spans="1:12" ht="15" customHeight="1">
      <c r="A90" s="72" t="s">
        <v>9</v>
      </c>
      <c r="B90" s="65"/>
      <c r="C90" s="12"/>
      <c r="D90" s="12"/>
      <c r="E90" s="12"/>
      <c r="F90" s="12"/>
      <c r="G90" s="12"/>
      <c r="H90" s="12"/>
      <c r="I90" s="12"/>
      <c r="J90" s="12"/>
      <c r="K90" s="12"/>
      <c r="L90" s="17"/>
    </row>
    <row r="91" spans="1:12" ht="23.25" customHeight="1">
      <c r="A91" s="91" t="s">
        <v>17</v>
      </c>
      <c r="B91" s="65"/>
      <c r="C91" s="13">
        <f>D91+E91</f>
        <v>190</v>
      </c>
      <c r="D91" s="13">
        <f>175+15</f>
        <v>190</v>
      </c>
      <c r="E91" s="13">
        <v>0</v>
      </c>
      <c r="F91" s="13">
        <f>G91+H91</f>
        <v>265</v>
      </c>
      <c r="G91" s="13">
        <v>265</v>
      </c>
      <c r="H91" s="13">
        <v>0</v>
      </c>
      <c r="I91" s="13">
        <f>J91+K91</f>
        <v>0</v>
      </c>
      <c r="J91" s="13">
        <v>0</v>
      </c>
      <c r="K91" s="13">
        <v>0</v>
      </c>
      <c r="L91" s="18"/>
    </row>
    <row r="92" spans="1:12" ht="26.25" customHeight="1">
      <c r="A92" s="4"/>
      <c r="B92" s="103"/>
      <c r="C92" s="27"/>
      <c r="D92" s="27"/>
      <c r="E92" s="27"/>
      <c r="F92" s="27"/>
      <c r="G92" s="27"/>
      <c r="H92" s="27"/>
      <c r="I92" s="132" t="s">
        <v>120</v>
      </c>
      <c r="J92" s="132"/>
      <c r="K92" s="132"/>
      <c r="L92" s="27"/>
    </row>
    <row r="93" spans="1:12" ht="14.25">
      <c r="A93" s="71">
        <v>1</v>
      </c>
      <c r="B93" s="29">
        <v>2</v>
      </c>
      <c r="C93" s="10">
        <v>3</v>
      </c>
      <c r="D93" s="10">
        <v>4</v>
      </c>
      <c r="E93" s="10">
        <v>5</v>
      </c>
      <c r="F93" s="10">
        <v>6</v>
      </c>
      <c r="G93" s="10">
        <v>7</v>
      </c>
      <c r="H93" s="10">
        <v>8</v>
      </c>
      <c r="I93" s="10">
        <v>9</v>
      </c>
      <c r="J93" s="10">
        <v>10</v>
      </c>
      <c r="K93" s="10">
        <v>11</v>
      </c>
      <c r="L93" s="3"/>
    </row>
    <row r="94" spans="1:12" ht="19.5" customHeight="1">
      <c r="A94" s="72" t="s">
        <v>14</v>
      </c>
      <c r="B94" s="65"/>
      <c r="C94" s="14"/>
      <c r="D94" s="14"/>
      <c r="E94" s="14"/>
      <c r="F94" s="14"/>
      <c r="G94" s="14"/>
      <c r="H94" s="14"/>
      <c r="I94" s="14"/>
      <c r="J94" s="14"/>
      <c r="K94" s="14"/>
      <c r="L94" s="17"/>
    </row>
    <row r="95" spans="1:12" ht="21" customHeight="1">
      <c r="A95" s="91" t="s">
        <v>18</v>
      </c>
      <c r="B95" s="65"/>
      <c r="C95" s="20">
        <f>D95+E95</f>
        <v>2444.8947368421054</v>
      </c>
      <c r="D95" s="20">
        <f>D88/D91</f>
        <v>2444.8947368421054</v>
      </c>
      <c r="E95" s="20">
        <v>0</v>
      </c>
      <c r="F95" s="20">
        <f>G95+H95</f>
        <v>2149.1396226415095</v>
      </c>
      <c r="G95" s="20">
        <f>G88/G91</f>
        <v>2149.1396226415095</v>
      </c>
      <c r="H95" s="20">
        <v>0</v>
      </c>
      <c r="I95" s="20">
        <f>J95+K95</f>
        <v>0</v>
      </c>
      <c r="J95" s="21">
        <v>0</v>
      </c>
      <c r="K95" s="20">
        <v>0</v>
      </c>
      <c r="L95" s="8"/>
    </row>
    <row r="96" spans="1:12" ht="18.75" customHeight="1">
      <c r="A96" s="72" t="s">
        <v>13</v>
      </c>
      <c r="B96" s="65"/>
      <c r="C96" s="12"/>
      <c r="D96" s="12"/>
      <c r="E96" s="12"/>
      <c r="F96" s="12"/>
      <c r="G96" s="12"/>
      <c r="H96" s="12"/>
      <c r="I96" s="12"/>
      <c r="J96" s="12"/>
      <c r="K96" s="12"/>
      <c r="L96" s="17"/>
    </row>
    <row r="97" spans="1:12" ht="33.75" customHeight="1">
      <c r="A97" s="89" t="s">
        <v>27</v>
      </c>
      <c r="B97" s="65"/>
      <c r="C97" s="31">
        <f>D97+E97</f>
        <v>0</v>
      </c>
      <c r="D97" s="31">
        <v>0</v>
      </c>
      <c r="E97" s="31">
        <v>0</v>
      </c>
      <c r="F97" s="31">
        <f>G97+H97</f>
        <v>122.60176953049317</v>
      </c>
      <c r="G97" s="31">
        <f>G88/D88*100</f>
        <v>122.60176953049317</v>
      </c>
      <c r="H97" s="31">
        <v>0</v>
      </c>
      <c r="I97" s="31">
        <f>J97+K97</f>
        <v>0</v>
      </c>
      <c r="J97" s="31">
        <v>0</v>
      </c>
      <c r="K97" s="31">
        <v>0</v>
      </c>
      <c r="L97" s="8"/>
    </row>
    <row r="98" spans="1:12" ht="18.75" customHeight="1">
      <c r="A98" s="68" t="s">
        <v>74</v>
      </c>
      <c r="B98" s="51">
        <v>1011010</v>
      </c>
      <c r="C98" s="52"/>
      <c r="D98" s="52"/>
      <c r="E98" s="52"/>
      <c r="F98" s="52"/>
      <c r="G98" s="52"/>
      <c r="H98" s="52"/>
      <c r="I98" s="52"/>
      <c r="J98" s="52"/>
      <c r="K98" s="52"/>
      <c r="L98" s="2"/>
    </row>
    <row r="99" spans="1:13" ht="29.25" customHeight="1">
      <c r="A99" s="72" t="s">
        <v>32</v>
      </c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2"/>
      <c r="M99" s="19"/>
    </row>
    <row r="100" spans="1:12" ht="36" customHeight="1">
      <c r="A100" s="134" t="s">
        <v>50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53"/>
    </row>
    <row r="101" spans="1:12" ht="33" customHeight="1">
      <c r="A101" s="136" t="s">
        <v>51</v>
      </c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  <c r="L101" s="54"/>
    </row>
    <row r="102" spans="1:12" ht="21" customHeight="1">
      <c r="A102" s="80" t="s">
        <v>53</v>
      </c>
      <c r="B102" s="55"/>
      <c r="C102" s="56">
        <f>D102+E102</f>
        <v>1580040</v>
      </c>
      <c r="D102" s="56">
        <f>D103+D112</f>
        <v>1580040</v>
      </c>
      <c r="E102" s="56">
        <f>E103+E112</f>
        <v>0</v>
      </c>
      <c r="F102" s="56">
        <f>G102+H102</f>
        <v>1625540</v>
      </c>
      <c r="G102" s="56">
        <f>G103+G112+G124</f>
        <v>1625540</v>
      </c>
      <c r="H102" s="56">
        <f>H103+H112</f>
        <v>0</v>
      </c>
      <c r="I102" s="56">
        <f>J102+K102</f>
        <v>0</v>
      </c>
      <c r="J102" s="56">
        <f>J103+J112</f>
        <v>0</v>
      </c>
      <c r="K102" s="56">
        <f>K103+K112</f>
        <v>0</v>
      </c>
      <c r="L102" s="54"/>
    </row>
    <row r="103" spans="1:12" ht="73.5" customHeight="1">
      <c r="A103" s="105" t="s">
        <v>55</v>
      </c>
      <c r="B103" s="65"/>
      <c r="C103" s="15">
        <f>D103+E103</f>
        <v>294840</v>
      </c>
      <c r="D103" s="15">
        <f>116424+178416</f>
        <v>294840</v>
      </c>
      <c r="E103" s="15">
        <v>0</v>
      </c>
      <c r="F103" s="15">
        <f>G103+H103</f>
        <v>294840</v>
      </c>
      <c r="G103" s="11">
        <v>294840</v>
      </c>
      <c r="H103" s="15">
        <f>E103*1.05</f>
        <v>0</v>
      </c>
      <c r="I103" s="15">
        <f>J103+K103</f>
        <v>0</v>
      </c>
      <c r="J103" s="15">
        <v>0</v>
      </c>
      <c r="K103" s="15">
        <f>H103*1.043</f>
        <v>0</v>
      </c>
      <c r="L103" s="26"/>
    </row>
    <row r="104" spans="1:12" ht="15">
      <c r="A104" s="52" t="s">
        <v>4</v>
      </c>
      <c r="B104" s="52"/>
      <c r="C104" s="57"/>
      <c r="D104" s="57"/>
      <c r="E104" s="57"/>
      <c r="F104" s="57"/>
      <c r="G104" s="57"/>
      <c r="H104" s="57"/>
      <c r="I104" s="57"/>
      <c r="J104" s="57"/>
      <c r="K104" s="57"/>
      <c r="L104" s="58"/>
    </row>
    <row r="105" spans="1:14" s="9" customFormat="1" ht="15">
      <c r="A105" s="75" t="s">
        <v>5</v>
      </c>
      <c r="B105" s="52"/>
      <c r="C105" s="57"/>
      <c r="D105" s="57"/>
      <c r="E105" s="57"/>
      <c r="F105" s="57"/>
      <c r="G105" s="57"/>
      <c r="H105" s="57"/>
      <c r="I105" s="57"/>
      <c r="J105" s="57"/>
      <c r="K105" s="57"/>
      <c r="L105" s="58"/>
      <c r="N105" s="1"/>
    </row>
    <row r="106" spans="1:14" s="9" customFormat="1" ht="77.25" customHeight="1">
      <c r="A106" s="79" t="s">
        <v>54</v>
      </c>
      <c r="B106" s="52"/>
      <c r="C106" s="59">
        <f>D106+E106</f>
        <v>150</v>
      </c>
      <c r="D106" s="59">
        <f>70+80</f>
        <v>150</v>
      </c>
      <c r="E106" s="59">
        <v>0</v>
      </c>
      <c r="F106" s="59">
        <f>+G106</f>
        <v>150</v>
      </c>
      <c r="G106" s="59">
        <v>150</v>
      </c>
      <c r="H106" s="59">
        <v>0</v>
      </c>
      <c r="I106" s="59">
        <f>J106+K106</f>
        <v>0</v>
      </c>
      <c r="J106" s="59">
        <v>0</v>
      </c>
      <c r="K106" s="59">
        <v>0</v>
      </c>
      <c r="L106" s="58"/>
      <c r="N106" s="1"/>
    </row>
    <row r="107" spans="1:14" s="9" customFormat="1" ht="21" customHeight="1">
      <c r="A107" s="88" t="s">
        <v>33</v>
      </c>
      <c r="B107" s="52"/>
      <c r="C107" s="59">
        <f>D107+E107</f>
        <v>252</v>
      </c>
      <c r="D107" s="59">
        <v>252</v>
      </c>
      <c r="E107" s="59">
        <v>0</v>
      </c>
      <c r="F107" s="59">
        <f>+G107</f>
        <v>252</v>
      </c>
      <c r="G107" s="59">
        <v>252</v>
      </c>
      <c r="H107" s="59">
        <v>0</v>
      </c>
      <c r="I107" s="59">
        <f>J107+K107</f>
        <v>0</v>
      </c>
      <c r="J107" s="59">
        <v>0</v>
      </c>
      <c r="K107" s="59">
        <v>0</v>
      </c>
      <c r="L107" s="58"/>
      <c r="N107" s="1"/>
    </row>
    <row r="108" spans="1:14" s="9" customFormat="1" ht="15" customHeight="1">
      <c r="A108" s="83" t="s">
        <v>14</v>
      </c>
      <c r="B108" s="52"/>
      <c r="C108" s="59"/>
      <c r="D108" s="59"/>
      <c r="E108" s="59"/>
      <c r="F108" s="59"/>
      <c r="G108" s="59"/>
      <c r="H108" s="59"/>
      <c r="I108" s="59"/>
      <c r="J108" s="59"/>
      <c r="K108" s="59"/>
      <c r="L108" s="58"/>
      <c r="N108" s="1"/>
    </row>
    <row r="109" spans="1:14" s="9" customFormat="1" ht="17.25" customHeight="1">
      <c r="A109" s="84" t="s">
        <v>37</v>
      </c>
      <c r="B109" s="52"/>
      <c r="C109" s="21">
        <f>D109+E109</f>
        <v>7.8</v>
      </c>
      <c r="D109" s="21">
        <v>7.8</v>
      </c>
      <c r="E109" s="21">
        <v>0</v>
      </c>
      <c r="F109" s="21">
        <f>+G109</f>
        <v>7.8</v>
      </c>
      <c r="G109" s="21">
        <v>7.8</v>
      </c>
      <c r="H109" s="21">
        <v>0</v>
      </c>
      <c r="I109" s="21">
        <f>J109+K109</f>
        <v>0</v>
      </c>
      <c r="J109" s="21">
        <v>0</v>
      </c>
      <c r="K109" s="21">
        <v>0</v>
      </c>
      <c r="L109" s="58"/>
      <c r="N109" s="1"/>
    </row>
    <row r="110" spans="1:14" s="9" customFormat="1" ht="17.25" customHeight="1">
      <c r="A110" s="72" t="s">
        <v>13</v>
      </c>
      <c r="B110" s="52"/>
      <c r="C110" s="21"/>
      <c r="D110" s="21"/>
      <c r="E110" s="21"/>
      <c r="F110" s="21"/>
      <c r="G110" s="21"/>
      <c r="H110" s="21"/>
      <c r="I110" s="21"/>
      <c r="J110" s="21"/>
      <c r="K110" s="21"/>
      <c r="L110" s="58"/>
      <c r="N110" s="1"/>
    </row>
    <row r="111" spans="1:14" s="9" customFormat="1" ht="17.25" customHeight="1">
      <c r="A111" s="79" t="s">
        <v>39</v>
      </c>
      <c r="B111" s="52"/>
      <c r="C111" s="64">
        <f>D111+E111</f>
        <v>0</v>
      </c>
      <c r="D111" s="64">
        <v>0</v>
      </c>
      <c r="E111" s="64">
        <v>0</v>
      </c>
      <c r="F111" s="64">
        <f>+G111</f>
        <v>100</v>
      </c>
      <c r="G111" s="64">
        <f>G103/D103*100</f>
        <v>100</v>
      </c>
      <c r="H111" s="64">
        <v>0</v>
      </c>
      <c r="I111" s="64">
        <f>J111+K111</f>
        <v>0</v>
      </c>
      <c r="J111" s="64">
        <v>0</v>
      </c>
      <c r="K111" s="64">
        <v>0</v>
      </c>
      <c r="L111" s="58"/>
      <c r="N111" s="1"/>
    </row>
    <row r="112" spans="1:15" s="9" customFormat="1" ht="75" customHeight="1">
      <c r="A112" s="105" t="s">
        <v>56</v>
      </c>
      <c r="B112" s="52"/>
      <c r="C112" s="15">
        <f>D112+E112</f>
        <v>1285200</v>
      </c>
      <c r="D112" s="15">
        <f>635040+650160</f>
        <v>1285200</v>
      </c>
      <c r="E112" s="15">
        <v>0</v>
      </c>
      <c r="F112" s="15">
        <f>G112+H112</f>
        <v>1285200</v>
      </c>
      <c r="G112" s="15">
        <v>1285200</v>
      </c>
      <c r="H112" s="15">
        <v>0</v>
      </c>
      <c r="I112" s="15">
        <f>J112+K112</f>
        <v>0</v>
      </c>
      <c r="J112" s="15">
        <v>0</v>
      </c>
      <c r="K112" s="15">
        <v>0</v>
      </c>
      <c r="L112" s="16"/>
      <c r="M112" s="58"/>
      <c r="O112" s="1"/>
    </row>
    <row r="113" spans="1:12" ht="17.25" customHeight="1">
      <c r="A113" s="52" t="s">
        <v>4</v>
      </c>
      <c r="B113" s="52"/>
      <c r="C113" s="21"/>
      <c r="D113" s="21"/>
      <c r="E113" s="21"/>
      <c r="F113" s="21"/>
      <c r="G113" s="21"/>
      <c r="H113" s="21"/>
      <c r="I113" s="21"/>
      <c r="J113" s="21"/>
      <c r="K113" s="21"/>
      <c r="L113" s="58"/>
    </row>
    <row r="114" spans="1:12" ht="17.25" customHeight="1">
      <c r="A114" s="75" t="s">
        <v>5</v>
      </c>
      <c r="B114" s="52"/>
      <c r="C114" s="21"/>
      <c r="D114" s="21"/>
      <c r="E114" s="21"/>
      <c r="F114" s="21"/>
      <c r="G114" s="21"/>
      <c r="H114" s="21"/>
      <c r="I114" s="21"/>
      <c r="J114" s="21"/>
      <c r="K114" s="21"/>
      <c r="L114" s="58"/>
    </row>
    <row r="115" spans="1:12" ht="59.25" customHeight="1">
      <c r="A115" s="79" t="s">
        <v>38</v>
      </c>
      <c r="B115" s="52"/>
      <c r="C115" s="59">
        <f>D115+E115</f>
        <v>500</v>
      </c>
      <c r="D115" s="59">
        <f>280+220</f>
        <v>500</v>
      </c>
      <c r="E115" s="59">
        <v>0</v>
      </c>
      <c r="F115" s="59">
        <f>G115+H115</f>
        <v>500</v>
      </c>
      <c r="G115" s="59">
        <v>500</v>
      </c>
      <c r="H115" s="59">
        <v>0</v>
      </c>
      <c r="I115" s="60">
        <f>J115+K115</f>
        <v>0</v>
      </c>
      <c r="J115" s="60">
        <v>0</v>
      </c>
      <c r="K115" s="60">
        <v>0</v>
      </c>
      <c r="L115" s="58"/>
    </row>
    <row r="116" spans="1:12" ht="17.25" customHeight="1">
      <c r="A116" s="88" t="s">
        <v>33</v>
      </c>
      <c r="B116" s="52"/>
      <c r="C116" s="59">
        <f>D116+E116</f>
        <v>252</v>
      </c>
      <c r="D116" s="59">
        <v>252</v>
      </c>
      <c r="E116" s="59">
        <v>0</v>
      </c>
      <c r="F116" s="59">
        <f>G116+H116</f>
        <v>252</v>
      </c>
      <c r="G116" s="59">
        <v>252</v>
      </c>
      <c r="H116" s="59">
        <v>0</v>
      </c>
      <c r="I116" s="60">
        <f>J116+K116</f>
        <v>0</v>
      </c>
      <c r="J116" s="60">
        <v>0</v>
      </c>
      <c r="K116" s="60">
        <v>0</v>
      </c>
      <c r="L116" s="58"/>
    </row>
    <row r="117" spans="1:12" ht="17.25" customHeight="1">
      <c r="A117" s="83" t="s">
        <v>14</v>
      </c>
      <c r="B117" s="52"/>
      <c r="C117" s="21"/>
      <c r="D117" s="21"/>
      <c r="E117" s="21"/>
      <c r="F117" s="59">
        <f>G117+H117</f>
        <v>0</v>
      </c>
      <c r="G117" s="59"/>
      <c r="H117" s="59"/>
      <c r="I117" s="21"/>
      <c r="J117" s="21"/>
      <c r="K117" s="21"/>
      <c r="L117" s="58"/>
    </row>
    <row r="118" spans="1:12" ht="17.25" customHeight="1">
      <c r="A118" s="84" t="s">
        <v>37</v>
      </c>
      <c r="B118" s="52"/>
      <c r="C118" s="21">
        <f>D118+E118</f>
        <v>10.2</v>
      </c>
      <c r="D118" s="21">
        <v>10.2</v>
      </c>
      <c r="E118" s="21">
        <v>0</v>
      </c>
      <c r="F118" s="61">
        <f>G118+H118</f>
        <v>10.2</v>
      </c>
      <c r="G118" s="21">
        <v>10.2</v>
      </c>
      <c r="H118" s="21">
        <v>0</v>
      </c>
      <c r="I118" s="21">
        <f>J118+K118</f>
        <v>0</v>
      </c>
      <c r="J118" s="21">
        <v>0</v>
      </c>
      <c r="K118" s="21">
        <v>0</v>
      </c>
      <c r="L118" s="58"/>
    </row>
    <row r="119" spans="1:12" ht="17.25" customHeight="1">
      <c r="A119" s="72" t="s">
        <v>13</v>
      </c>
      <c r="B119" s="52"/>
      <c r="C119" s="21"/>
      <c r="D119" s="21"/>
      <c r="E119" s="21"/>
      <c r="F119" s="61"/>
      <c r="G119" s="21"/>
      <c r="H119" s="21"/>
      <c r="I119" s="21"/>
      <c r="J119" s="21"/>
      <c r="K119" s="21"/>
      <c r="L119" s="58"/>
    </row>
    <row r="120" spans="1:12" ht="17.25" customHeight="1">
      <c r="A120" s="79" t="s">
        <v>39</v>
      </c>
      <c r="B120" s="52"/>
      <c r="C120" s="66">
        <f>D120+E120</f>
        <v>0</v>
      </c>
      <c r="D120" s="66">
        <v>0</v>
      </c>
      <c r="E120" s="66">
        <v>0</v>
      </c>
      <c r="F120" s="66">
        <f>G120+H120</f>
        <v>100</v>
      </c>
      <c r="G120" s="66">
        <f>G112/D112*100</f>
        <v>100</v>
      </c>
      <c r="H120" s="66">
        <v>0</v>
      </c>
      <c r="I120" s="66">
        <f>J120+K120</f>
        <v>0</v>
      </c>
      <c r="J120" s="66">
        <v>0</v>
      </c>
      <c r="K120" s="66">
        <v>0</v>
      </c>
      <c r="L120" s="58"/>
    </row>
    <row r="121" spans="1:12" ht="12" customHeight="1">
      <c r="A121" s="119"/>
      <c r="B121" s="103"/>
      <c r="C121" s="33"/>
      <c r="D121" s="33"/>
      <c r="E121" s="33"/>
      <c r="F121" s="33"/>
      <c r="G121" s="33"/>
      <c r="H121" s="33"/>
      <c r="I121" s="33"/>
      <c r="J121" s="33"/>
      <c r="K121" s="33"/>
      <c r="L121" s="33"/>
    </row>
    <row r="122" spans="1:12" ht="26.25" customHeight="1">
      <c r="A122" s="4"/>
      <c r="B122" s="103"/>
      <c r="C122" s="27"/>
      <c r="D122" s="27"/>
      <c r="E122" s="27"/>
      <c r="F122" s="27"/>
      <c r="G122" s="27"/>
      <c r="H122" s="27"/>
      <c r="I122" s="137" t="s">
        <v>120</v>
      </c>
      <c r="J122" s="137"/>
      <c r="K122" s="137"/>
      <c r="L122" s="27"/>
    </row>
    <row r="123" spans="1:12" ht="14.25">
      <c r="A123" s="71">
        <v>1</v>
      </c>
      <c r="B123" s="29">
        <v>2</v>
      </c>
      <c r="C123" s="10">
        <v>3</v>
      </c>
      <c r="D123" s="10">
        <v>4</v>
      </c>
      <c r="E123" s="10">
        <v>5</v>
      </c>
      <c r="F123" s="10">
        <v>6</v>
      </c>
      <c r="G123" s="10">
        <v>7</v>
      </c>
      <c r="H123" s="10">
        <v>8</v>
      </c>
      <c r="I123" s="10">
        <v>9</v>
      </c>
      <c r="J123" s="10">
        <v>10</v>
      </c>
      <c r="K123" s="10">
        <v>11</v>
      </c>
      <c r="L123" s="3"/>
    </row>
    <row r="124" spans="1:14" s="9" customFormat="1" ht="73.5" customHeight="1">
      <c r="A124" s="106" t="s">
        <v>85</v>
      </c>
      <c r="B124" s="52"/>
      <c r="C124" s="15">
        <f>D124+E124</f>
        <v>0</v>
      </c>
      <c r="D124" s="15">
        <v>0</v>
      </c>
      <c r="E124" s="15">
        <v>0</v>
      </c>
      <c r="F124" s="15">
        <f>G124+H124</f>
        <v>45500</v>
      </c>
      <c r="G124" s="15">
        <v>45500</v>
      </c>
      <c r="H124" s="15">
        <v>0</v>
      </c>
      <c r="I124" s="15">
        <f>J124+K124</f>
        <v>0</v>
      </c>
      <c r="J124" s="15">
        <v>0</v>
      </c>
      <c r="K124" s="15">
        <v>0</v>
      </c>
      <c r="L124" s="58"/>
      <c r="N124" s="1"/>
    </row>
    <row r="125" spans="1:14" s="9" customFormat="1" ht="17.25" customHeight="1">
      <c r="A125" s="79" t="s">
        <v>4</v>
      </c>
      <c r="B125" s="52"/>
      <c r="C125" s="66"/>
      <c r="D125" s="66"/>
      <c r="E125" s="66"/>
      <c r="F125" s="66"/>
      <c r="G125" s="66"/>
      <c r="H125" s="66"/>
      <c r="I125" s="66"/>
      <c r="J125" s="66"/>
      <c r="K125" s="66"/>
      <c r="L125" s="58"/>
      <c r="N125" s="1"/>
    </row>
    <row r="126" spans="1:14" s="9" customFormat="1" ht="17.25" customHeight="1">
      <c r="A126" s="74" t="s">
        <v>5</v>
      </c>
      <c r="B126" s="52"/>
      <c r="C126" s="66"/>
      <c r="D126" s="66"/>
      <c r="E126" s="66"/>
      <c r="F126" s="66"/>
      <c r="G126" s="66"/>
      <c r="H126" s="66"/>
      <c r="I126" s="66"/>
      <c r="J126" s="66"/>
      <c r="K126" s="66"/>
      <c r="L126" s="58"/>
      <c r="N126" s="1"/>
    </row>
    <row r="127" spans="1:14" s="9" customFormat="1" ht="76.5" customHeight="1">
      <c r="A127" s="92" t="s">
        <v>83</v>
      </c>
      <c r="B127" s="52"/>
      <c r="C127" s="30">
        <f>D127+E127</f>
        <v>0</v>
      </c>
      <c r="D127" s="30">
        <v>0</v>
      </c>
      <c r="E127" s="30">
        <v>0</v>
      </c>
      <c r="F127" s="30">
        <f>G127+H127</f>
        <v>650</v>
      </c>
      <c r="G127" s="30">
        <v>650</v>
      </c>
      <c r="H127" s="30">
        <v>0</v>
      </c>
      <c r="I127" s="30">
        <f>J127+K127</f>
        <v>0</v>
      </c>
      <c r="J127" s="30">
        <v>0</v>
      </c>
      <c r="K127" s="30">
        <v>0</v>
      </c>
      <c r="L127" s="58"/>
      <c r="N127" s="1"/>
    </row>
    <row r="128" spans="1:14" s="9" customFormat="1" ht="17.25" customHeight="1">
      <c r="A128" s="74" t="s">
        <v>14</v>
      </c>
      <c r="B128" s="52"/>
      <c r="C128" s="66"/>
      <c r="D128" s="66"/>
      <c r="E128" s="66"/>
      <c r="F128" s="66"/>
      <c r="G128" s="66"/>
      <c r="H128" s="66"/>
      <c r="I128" s="66"/>
      <c r="J128" s="66"/>
      <c r="K128" s="66"/>
      <c r="L128" s="58"/>
      <c r="N128" s="1"/>
    </row>
    <row r="129" spans="1:14" s="9" customFormat="1" ht="17.25" customHeight="1">
      <c r="A129" s="79" t="s">
        <v>84</v>
      </c>
      <c r="B129" s="52"/>
      <c r="C129" s="66">
        <f>D129+E129</f>
        <v>60</v>
      </c>
      <c r="D129" s="66">
        <v>60</v>
      </c>
      <c r="E129" s="66">
        <v>0</v>
      </c>
      <c r="F129" s="66">
        <f>G129+H129</f>
        <v>70</v>
      </c>
      <c r="G129" s="66">
        <f>+G124/G127</f>
        <v>70</v>
      </c>
      <c r="H129" s="66">
        <v>0</v>
      </c>
      <c r="I129" s="66">
        <f>J129+K129</f>
        <v>0</v>
      </c>
      <c r="J129" s="66">
        <v>0</v>
      </c>
      <c r="K129" s="66">
        <v>0</v>
      </c>
      <c r="L129" s="58"/>
      <c r="N129" s="1"/>
    </row>
    <row r="130" spans="1:14" s="9" customFormat="1" ht="17.25" customHeight="1">
      <c r="A130" s="86" t="s">
        <v>13</v>
      </c>
      <c r="B130" s="52"/>
      <c r="C130" s="66"/>
      <c r="D130" s="66"/>
      <c r="E130" s="66"/>
      <c r="F130" s="66"/>
      <c r="G130" s="66"/>
      <c r="H130" s="66"/>
      <c r="I130" s="66"/>
      <c r="J130" s="66"/>
      <c r="K130" s="66"/>
      <c r="L130" s="58"/>
      <c r="N130" s="1"/>
    </row>
    <row r="131" spans="1:14" s="9" customFormat="1" ht="17.25" customHeight="1">
      <c r="A131" s="79" t="s">
        <v>39</v>
      </c>
      <c r="B131" s="52"/>
      <c r="C131" s="66">
        <v>0</v>
      </c>
      <c r="D131" s="66">
        <v>0</v>
      </c>
      <c r="E131" s="66">
        <v>0</v>
      </c>
      <c r="F131" s="66">
        <f>+G131</f>
        <v>0</v>
      </c>
      <c r="G131" s="66">
        <v>0</v>
      </c>
      <c r="H131" s="66">
        <v>0</v>
      </c>
      <c r="I131" s="66">
        <v>0</v>
      </c>
      <c r="J131" s="66">
        <v>0</v>
      </c>
      <c r="K131" s="66">
        <v>0</v>
      </c>
      <c r="L131" s="58"/>
      <c r="N131" s="1"/>
    </row>
    <row r="132" spans="1:12" ht="33" customHeight="1">
      <c r="A132" s="86" t="s">
        <v>34</v>
      </c>
      <c r="B132" s="65"/>
      <c r="C132" s="32"/>
      <c r="D132" s="32"/>
      <c r="E132" s="32"/>
      <c r="F132" s="32"/>
      <c r="G132" s="32"/>
      <c r="H132" s="32"/>
      <c r="I132" s="32"/>
      <c r="J132" s="32"/>
      <c r="K132" s="32"/>
      <c r="L132" s="33"/>
    </row>
    <row r="133" spans="1:12" ht="39.75" customHeight="1">
      <c r="A133" s="134" t="s">
        <v>106</v>
      </c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53"/>
    </row>
    <row r="134" spans="1:12" ht="34.5" customHeight="1">
      <c r="A134" s="133" t="s">
        <v>107</v>
      </c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54"/>
    </row>
    <row r="135" spans="1:12" ht="18.75" customHeight="1">
      <c r="A135" s="80" t="s">
        <v>6</v>
      </c>
      <c r="B135" s="55"/>
      <c r="C135" s="56">
        <f>D135+E135</f>
        <v>5029000</v>
      </c>
      <c r="D135" s="56">
        <f>D137+D172</f>
        <v>5029000</v>
      </c>
      <c r="E135" s="56">
        <f>E137+E172</f>
        <v>0</v>
      </c>
      <c r="F135" s="56">
        <f>G135+H135</f>
        <v>5649790</v>
      </c>
      <c r="G135" s="56">
        <f>+G137+G154+G163+G172</f>
        <v>5649790</v>
      </c>
      <c r="H135" s="81">
        <v>0</v>
      </c>
      <c r="I135" s="81">
        <f>J135+K135</f>
        <v>0</v>
      </c>
      <c r="J135" s="81">
        <v>0</v>
      </c>
      <c r="K135" s="81">
        <v>0</v>
      </c>
      <c r="L135" s="54"/>
    </row>
    <row r="136" spans="1:12" ht="18.75" customHeight="1">
      <c r="A136" s="68" t="s">
        <v>75</v>
      </c>
      <c r="B136" s="51">
        <v>1011020</v>
      </c>
      <c r="C136" s="55"/>
      <c r="D136" s="55"/>
      <c r="E136" s="55"/>
      <c r="F136" s="55"/>
      <c r="G136" s="55"/>
      <c r="H136" s="55"/>
      <c r="I136" s="55"/>
      <c r="J136" s="55"/>
      <c r="K136" s="55"/>
      <c r="L136" s="54"/>
    </row>
    <row r="137" spans="1:12" ht="85.5" customHeight="1">
      <c r="A137" s="107" t="s">
        <v>101</v>
      </c>
      <c r="B137" s="65"/>
      <c r="C137" s="15">
        <f>D137+E137</f>
        <v>1470000</v>
      </c>
      <c r="D137" s="15">
        <f>857500+612500</f>
        <v>1470000</v>
      </c>
      <c r="E137" s="15">
        <v>0</v>
      </c>
      <c r="F137" s="15">
        <f>G137</f>
        <v>1602300</v>
      </c>
      <c r="G137" s="15">
        <v>1602300</v>
      </c>
      <c r="H137" s="15">
        <f>E137*1.05</f>
        <v>0</v>
      </c>
      <c r="I137" s="15">
        <f>J137+K137</f>
        <v>0</v>
      </c>
      <c r="J137" s="15">
        <v>0</v>
      </c>
      <c r="K137" s="15">
        <f>H137*1.043</f>
        <v>0</v>
      </c>
      <c r="L137" s="26"/>
    </row>
    <row r="138" spans="1:12" ht="15">
      <c r="A138" s="52" t="s">
        <v>4</v>
      </c>
      <c r="B138" s="52"/>
      <c r="C138" s="57"/>
      <c r="D138" s="57"/>
      <c r="E138" s="57"/>
      <c r="F138" s="57"/>
      <c r="G138" s="57"/>
      <c r="H138" s="57"/>
      <c r="I138" s="57"/>
      <c r="J138" s="57"/>
      <c r="K138" s="57"/>
      <c r="L138" s="58"/>
    </row>
    <row r="139" spans="1:12" ht="15">
      <c r="A139" s="75" t="s">
        <v>5</v>
      </c>
      <c r="B139" s="52"/>
      <c r="C139" s="57"/>
      <c r="D139" s="57"/>
      <c r="E139" s="57"/>
      <c r="F139" s="57"/>
      <c r="G139" s="57"/>
      <c r="H139" s="57"/>
      <c r="I139" s="57"/>
      <c r="J139" s="57"/>
      <c r="K139" s="57"/>
      <c r="L139" s="58"/>
    </row>
    <row r="140" spans="1:12" ht="90" customHeight="1">
      <c r="A140" s="79" t="s">
        <v>88</v>
      </c>
      <c r="B140" s="52"/>
      <c r="C140" s="59">
        <f>D140+E140</f>
        <v>1200</v>
      </c>
      <c r="D140" s="59">
        <f>300+400+500</f>
        <v>1200</v>
      </c>
      <c r="E140" s="59">
        <v>0</v>
      </c>
      <c r="F140" s="59">
        <f>G140</f>
        <v>1200</v>
      </c>
      <c r="G140" s="59">
        <v>1200</v>
      </c>
      <c r="H140" s="59">
        <v>0</v>
      </c>
      <c r="I140" s="59">
        <f>J140+K140</f>
        <v>0</v>
      </c>
      <c r="J140" s="59">
        <v>0</v>
      </c>
      <c r="K140" s="59">
        <v>0</v>
      </c>
      <c r="L140" s="58"/>
    </row>
    <row r="141" spans="1:12" ht="75" customHeight="1">
      <c r="A141" s="79" t="s">
        <v>89</v>
      </c>
      <c r="B141" s="52"/>
      <c r="C141" s="59">
        <v>0</v>
      </c>
      <c r="D141" s="59">
        <v>0</v>
      </c>
      <c r="E141" s="59">
        <v>0</v>
      </c>
      <c r="F141" s="59">
        <f>+G141</f>
        <v>15</v>
      </c>
      <c r="G141" s="59">
        <v>15</v>
      </c>
      <c r="H141" s="59">
        <v>0</v>
      </c>
      <c r="I141" s="59">
        <v>0</v>
      </c>
      <c r="J141" s="59">
        <v>0</v>
      </c>
      <c r="K141" s="59">
        <v>0</v>
      </c>
      <c r="L141" s="58"/>
    </row>
    <row r="142" spans="1:12" ht="76.5" customHeight="1">
      <c r="A142" s="79" t="s">
        <v>90</v>
      </c>
      <c r="B142" s="52"/>
      <c r="C142" s="59">
        <v>0</v>
      </c>
      <c r="D142" s="59">
        <v>0</v>
      </c>
      <c r="E142" s="59">
        <v>0</v>
      </c>
      <c r="F142" s="59">
        <f>+G142</f>
        <v>40</v>
      </c>
      <c r="G142" s="59">
        <v>40</v>
      </c>
      <c r="H142" s="59">
        <v>0</v>
      </c>
      <c r="I142" s="59">
        <v>0</v>
      </c>
      <c r="J142" s="59">
        <v>0</v>
      </c>
      <c r="K142" s="59">
        <v>0</v>
      </c>
      <c r="L142" s="58"/>
    </row>
    <row r="143" spans="1:12" ht="12" customHeight="1">
      <c r="A143" s="119"/>
      <c r="B143" s="103"/>
      <c r="C143" s="33"/>
      <c r="D143" s="33"/>
      <c r="E143" s="33"/>
      <c r="F143" s="33"/>
      <c r="G143" s="33"/>
      <c r="H143" s="33"/>
      <c r="I143" s="33"/>
      <c r="J143" s="33"/>
      <c r="K143" s="33"/>
      <c r="L143" s="33"/>
    </row>
    <row r="144" spans="1:12" ht="26.25" customHeight="1">
      <c r="A144" s="4"/>
      <c r="B144" s="103"/>
      <c r="C144" s="27"/>
      <c r="D144" s="27"/>
      <c r="E144" s="27"/>
      <c r="F144" s="27"/>
      <c r="G144" s="27"/>
      <c r="H144" s="27"/>
      <c r="I144" s="137" t="s">
        <v>120</v>
      </c>
      <c r="J144" s="137"/>
      <c r="K144" s="137"/>
      <c r="L144" s="27"/>
    </row>
    <row r="145" spans="1:12" ht="14.25">
      <c r="A145" s="71">
        <v>1</v>
      </c>
      <c r="B145" s="29">
        <v>2</v>
      </c>
      <c r="C145" s="10">
        <v>3</v>
      </c>
      <c r="D145" s="10">
        <v>4</v>
      </c>
      <c r="E145" s="10">
        <v>5</v>
      </c>
      <c r="F145" s="10">
        <v>6</v>
      </c>
      <c r="G145" s="10">
        <v>7</v>
      </c>
      <c r="H145" s="10">
        <v>8</v>
      </c>
      <c r="I145" s="10">
        <v>9</v>
      </c>
      <c r="J145" s="10">
        <v>10</v>
      </c>
      <c r="K145" s="10">
        <v>11</v>
      </c>
      <c r="L145" s="3"/>
    </row>
    <row r="146" spans="1:12" ht="33.75" customHeight="1">
      <c r="A146" s="82" t="s">
        <v>87</v>
      </c>
      <c r="B146" s="52"/>
      <c r="C146" s="59">
        <f>D146+E146</f>
        <v>175</v>
      </c>
      <c r="D146" s="59">
        <v>175</v>
      </c>
      <c r="E146" s="59">
        <v>0</v>
      </c>
      <c r="F146" s="59">
        <f>G146</f>
        <v>175</v>
      </c>
      <c r="G146" s="59">
        <v>175</v>
      </c>
      <c r="H146" s="59">
        <v>0</v>
      </c>
      <c r="I146" s="59">
        <f>J146+K146</f>
        <v>0</v>
      </c>
      <c r="J146" s="59">
        <v>0</v>
      </c>
      <c r="K146" s="59">
        <v>0</v>
      </c>
      <c r="L146" s="58"/>
    </row>
    <row r="147" spans="1:12" ht="28.5" customHeight="1">
      <c r="A147" s="82" t="s">
        <v>86</v>
      </c>
      <c r="B147" s="52"/>
      <c r="C147" s="59">
        <v>0</v>
      </c>
      <c r="D147" s="59">
        <v>0</v>
      </c>
      <c r="E147" s="59">
        <v>0</v>
      </c>
      <c r="F147" s="59">
        <f>+G147</f>
        <v>252</v>
      </c>
      <c r="G147" s="59">
        <v>252</v>
      </c>
      <c r="H147" s="59">
        <v>0</v>
      </c>
      <c r="I147" s="59">
        <v>0</v>
      </c>
      <c r="J147" s="59">
        <v>0</v>
      </c>
      <c r="K147" s="59">
        <v>0</v>
      </c>
      <c r="L147" s="58"/>
    </row>
    <row r="148" spans="1:12" ht="15" customHeight="1">
      <c r="A148" s="83" t="s">
        <v>14</v>
      </c>
      <c r="B148" s="52"/>
      <c r="C148" s="59"/>
      <c r="D148" s="59"/>
      <c r="E148" s="59"/>
      <c r="F148" s="59"/>
      <c r="G148" s="59"/>
      <c r="H148" s="59"/>
      <c r="I148" s="59"/>
      <c r="J148" s="59"/>
      <c r="K148" s="59"/>
      <c r="L148" s="58"/>
    </row>
    <row r="149" spans="1:12" ht="44.25" customHeight="1">
      <c r="A149" s="84" t="s">
        <v>91</v>
      </c>
      <c r="B149" s="52"/>
      <c r="C149" s="21">
        <f>D149+E149</f>
        <v>7</v>
      </c>
      <c r="D149" s="21">
        <v>7</v>
      </c>
      <c r="E149" s="21">
        <v>0</v>
      </c>
      <c r="F149" s="21">
        <f>G149</f>
        <v>7</v>
      </c>
      <c r="G149" s="21">
        <v>7</v>
      </c>
      <c r="H149" s="21">
        <v>0</v>
      </c>
      <c r="I149" s="21">
        <f>J149+K149</f>
        <v>0</v>
      </c>
      <c r="J149" s="21">
        <v>0</v>
      </c>
      <c r="K149" s="21">
        <v>0</v>
      </c>
      <c r="L149" s="16"/>
    </row>
    <row r="150" spans="1:12" ht="33.75" customHeight="1">
      <c r="A150" s="84" t="s">
        <v>92</v>
      </c>
      <c r="B150" s="52"/>
      <c r="C150" s="21">
        <v>0</v>
      </c>
      <c r="D150" s="21">
        <v>0</v>
      </c>
      <c r="E150" s="21">
        <v>0</v>
      </c>
      <c r="F150" s="21">
        <f>+G150</f>
        <v>7.8</v>
      </c>
      <c r="G150" s="21">
        <v>7.8</v>
      </c>
      <c r="H150" s="21">
        <v>0</v>
      </c>
      <c r="I150" s="21">
        <v>0</v>
      </c>
      <c r="J150" s="21">
        <v>0</v>
      </c>
      <c r="K150" s="21">
        <v>0</v>
      </c>
      <c r="L150" s="16"/>
    </row>
    <row r="151" spans="1:12" ht="33.75" customHeight="1">
      <c r="A151" s="84" t="s">
        <v>93</v>
      </c>
      <c r="B151" s="52"/>
      <c r="C151" s="21">
        <v>0</v>
      </c>
      <c r="D151" s="21">
        <v>0</v>
      </c>
      <c r="E151" s="21">
        <v>0</v>
      </c>
      <c r="F151" s="21">
        <f>+G151</f>
        <v>10.2</v>
      </c>
      <c r="G151" s="21">
        <v>10.2</v>
      </c>
      <c r="H151" s="21">
        <v>0</v>
      </c>
      <c r="I151" s="21">
        <v>0</v>
      </c>
      <c r="J151" s="21">
        <v>0</v>
      </c>
      <c r="K151" s="21">
        <v>0</v>
      </c>
      <c r="L151" s="16"/>
    </row>
    <row r="152" spans="1:12" ht="16.5" customHeight="1">
      <c r="A152" s="72" t="s">
        <v>13</v>
      </c>
      <c r="B152" s="52"/>
      <c r="C152" s="21"/>
      <c r="D152" s="21"/>
      <c r="E152" s="21"/>
      <c r="F152" s="21"/>
      <c r="G152" s="21"/>
      <c r="H152" s="21"/>
      <c r="I152" s="21"/>
      <c r="J152" s="21"/>
      <c r="K152" s="21"/>
      <c r="L152" s="16"/>
    </row>
    <row r="153" spans="1:12" ht="16.5" customHeight="1">
      <c r="A153" s="79" t="s">
        <v>39</v>
      </c>
      <c r="B153" s="52"/>
      <c r="C153" s="64">
        <f>D153+E153</f>
        <v>0</v>
      </c>
      <c r="D153" s="64">
        <v>0</v>
      </c>
      <c r="E153" s="64">
        <v>0</v>
      </c>
      <c r="F153" s="64">
        <f>G153+H153</f>
        <v>109.00000000000001</v>
      </c>
      <c r="G153" s="64">
        <f>G137/D137*100</f>
        <v>109.00000000000001</v>
      </c>
      <c r="H153" s="64">
        <v>0</v>
      </c>
      <c r="I153" s="64">
        <f>J153+K153</f>
        <v>0</v>
      </c>
      <c r="J153" s="64">
        <v>0</v>
      </c>
      <c r="K153" s="64">
        <v>0</v>
      </c>
      <c r="L153" s="16"/>
    </row>
    <row r="154" spans="1:14" s="9" customFormat="1" ht="88.5" customHeight="1">
      <c r="A154" s="106" t="s">
        <v>94</v>
      </c>
      <c r="B154" s="52"/>
      <c r="C154" s="15">
        <f>D154+E154</f>
        <v>0</v>
      </c>
      <c r="D154" s="15">
        <v>0</v>
      </c>
      <c r="E154" s="15">
        <v>0</v>
      </c>
      <c r="F154" s="15">
        <f>G154+H154</f>
        <v>105000</v>
      </c>
      <c r="G154" s="15">
        <v>105000</v>
      </c>
      <c r="H154" s="15">
        <v>0</v>
      </c>
      <c r="I154" s="15">
        <f>J154+K154</f>
        <v>0</v>
      </c>
      <c r="J154" s="15">
        <v>0</v>
      </c>
      <c r="K154" s="15">
        <v>0</v>
      </c>
      <c r="L154" s="58"/>
      <c r="N154" s="1"/>
    </row>
    <row r="155" spans="1:14" s="9" customFormat="1" ht="17.25" customHeight="1">
      <c r="A155" s="79" t="s">
        <v>4</v>
      </c>
      <c r="B155" s="52"/>
      <c r="C155" s="66"/>
      <c r="D155" s="66"/>
      <c r="E155" s="66"/>
      <c r="F155" s="66"/>
      <c r="G155" s="66"/>
      <c r="H155" s="66"/>
      <c r="I155" s="66"/>
      <c r="J155" s="66"/>
      <c r="K155" s="66"/>
      <c r="L155" s="58"/>
      <c r="N155" s="1"/>
    </row>
    <row r="156" spans="1:14" s="9" customFormat="1" ht="17.25" customHeight="1">
      <c r="A156" s="74" t="s">
        <v>5</v>
      </c>
      <c r="B156" s="52"/>
      <c r="C156" s="66"/>
      <c r="D156" s="66"/>
      <c r="E156" s="66"/>
      <c r="F156" s="66"/>
      <c r="G156" s="66"/>
      <c r="H156" s="66"/>
      <c r="I156" s="66"/>
      <c r="J156" s="66"/>
      <c r="K156" s="66"/>
      <c r="L156" s="58"/>
      <c r="N156" s="1"/>
    </row>
    <row r="157" spans="1:14" s="9" customFormat="1" ht="76.5" customHeight="1">
      <c r="A157" s="92" t="s">
        <v>95</v>
      </c>
      <c r="B157" s="52"/>
      <c r="C157" s="30">
        <f>D157+E157</f>
        <v>0</v>
      </c>
      <c r="D157" s="30">
        <v>0</v>
      </c>
      <c r="E157" s="30">
        <v>0</v>
      </c>
      <c r="F157" s="142">
        <f>G157+H157</f>
        <v>1500</v>
      </c>
      <c r="G157" s="142">
        <v>1500</v>
      </c>
      <c r="H157" s="30">
        <v>0</v>
      </c>
      <c r="I157" s="30">
        <f>J157+K157</f>
        <v>0</v>
      </c>
      <c r="J157" s="30">
        <v>0</v>
      </c>
      <c r="K157" s="30">
        <v>0</v>
      </c>
      <c r="L157" s="58"/>
      <c r="N157" s="1"/>
    </row>
    <row r="158" spans="1:14" s="9" customFormat="1" ht="17.25" customHeight="1">
      <c r="A158" s="74" t="s">
        <v>14</v>
      </c>
      <c r="B158" s="52"/>
      <c r="C158" s="66"/>
      <c r="D158" s="66"/>
      <c r="E158" s="66"/>
      <c r="F158" s="66"/>
      <c r="G158" s="66"/>
      <c r="H158" s="66"/>
      <c r="I158" s="66"/>
      <c r="J158" s="66"/>
      <c r="K158" s="66"/>
      <c r="L158" s="58"/>
      <c r="N158" s="1"/>
    </row>
    <row r="159" spans="1:14" s="9" customFormat="1" ht="17.25" customHeight="1">
      <c r="A159" s="79" t="s">
        <v>84</v>
      </c>
      <c r="B159" s="52"/>
      <c r="C159" s="66">
        <f>D159+E159</f>
        <v>0</v>
      </c>
      <c r="D159" s="66">
        <v>0</v>
      </c>
      <c r="E159" s="66">
        <v>0</v>
      </c>
      <c r="F159" s="66">
        <f>G159+H159</f>
        <v>70</v>
      </c>
      <c r="G159" s="66">
        <f>+G154/G157</f>
        <v>70</v>
      </c>
      <c r="H159" s="66">
        <v>0</v>
      </c>
      <c r="I159" s="66">
        <f>J159+K159</f>
        <v>0</v>
      </c>
      <c r="J159" s="66">
        <v>0</v>
      </c>
      <c r="K159" s="66">
        <v>0</v>
      </c>
      <c r="L159" s="58"/>
      <c r="N159" s="1"/>
    </row>
    <row r="160" spans="1:14" s="9" customFormat="1" ht="17.25" customHeight="1">
      <c r="A160" s="86" t="s">
        <v>13</v>
      </c>
      <c r="B160" s="52"/>
      <c r="C160" s="66"/>
      <c r="D160" s="66"/>
      <c r="E160" s="66"/>
      <c r="F160" s="66"/>
      <c r="G160" s="66"/>
      <c r="H160" s="66"/>
      <c r="I160" s="66"/>
      <c r="J160" s="66"/>
      <c r="K160" s="66"/>
      <c r="L160" s="58"/>
      <c r="N160" s="1"/>
    </row>
    <row r="161" spans="1:14" s="9" customFormat="1" ht="17.25" customHeight="1">
      <c r="A161" s="79" t="s">
        <v>39</v>
      </c>
      <c r="B161" s="52"/>
      <c r="C161" s="66">
        <v>0</v>
      </c>
      <c r="D161" s="66">
        <v>0</v>
      </c>
      <c r="E161" s="66">
        <v>0</v>
      </c>
      <c r="F161" s="66">
        <f>+G161</f>
        <v>0</v>
      </c>
      <c r="G161" s="66">
        <v>0</v>
      </c>
      <c r="H161" s="66">
        <v>0</v>
      </c>
      <c r="I161" s="66">
        <v>0</v>
      </c>
      <c r="J161" s="66">
        <v>0</v>
      </c>
      <c r="K161" s="66">
        <v>0</v>
      </c>
      <c r="L161" s="58"/>
      <c r="N161" s="1"/>
    </row>
    <row r="162" spans="1:14" s="9" customFormat="1" ht="17.25" customHeight="1">
      <c r="A162" s="85" t="s">
        <v>96</v>
      </c>
      <c r="B162" s="52"/>
      <c r="C162" s="66"/>
      <c r="D162" s="66"/>
      <c r="E162" s="66"/>
      <c r="F162" s="66"/>
      <c r="G162" s="66"/>
      <c r="H162" s="66"/>
      <c r="I162" s="66"/>
      <c r="J162" s="66"/>
      <c r="K162" s="66"/>
      <c r="L162" s="58"/>
      <c r="N162" s="1"/>
    </row>
    <row r="163" spans="1:14" s="9" customFormat="1" ht="73.5" customHeight="1">
      <c r="A163" s="106" t="s">
        <v>97</v>
      </c>
      <c r="B163" s="52"/>
      <c r="C163" s="15">
        <f>D163+E163</f>
        <v>0</v>
      </c>
      <c r="D163" s="15">
        <v>0</v>
      </c>
      <c r="E163" s="15">
        <v>0</v>
      </c>
      <c r="F163" s="15">
        <f>G163+H163</f>
        <v>490</v>
      </c>
      <c r="G163" s="15">
        <v>490</v>
      </c>
      <c r="H163" s="15">
        <v>0</v>
      </c>
      <c r="I163" s="15">
        <f>J163+K163</f>
        <v>0</v>
      </c>
      <c r="J163" s="15">
        <v>0</v>
      </c>
      <c r="K163" s="15">
        <v>0</v>
      </c>
      <c r="L163" s="58"/>
      <c r="N163" s="1"/>
    </row>
    <row r="164" spans="1:14" s="9" customFormat="1" ht="17.25" customHeight="1">
      <c r="A164" s="79" t="s">
        <v>4</v>
      </c>
      <c r="B164" s="52"/>
      <c r="C164" s="66"/>
      <c r="D164" s="66"/>
      <c r="E164" s="66"/>
      <c r="F164" s="66"/>
      <c r="G164" s="66"/>
      <c r="H164" s="66"/>
      <c r="I164" s="66"/>
      <c r="J164" s="66"/>
      <c r="K164" s="66"/>
      <c r="L164" s="58"/>
      <c r="N164" s="1"/>
    </row>
    <row r="165" spans="1:14" s="9" customFormat="1" ht="17.25" customHeight="1">
      <c r="A165" s="74" t="s">
        <v>5</v>
      </c>
      <c r="B165" s="52"/>
      <c r="C165" s="66"/>
      <c r="D165" s="66"/>
      <c r="E165" s="66"/>
      <c r="F165" s="66"/>
      <c r="G165" s="66"/>
      <c r="H165" s="66"/>
      <c r="I165" s="66"/>
      <c r="J165" s="66"/>
      <c r="K165" s="66"/>
      <c r="L165" s="58"/>
      <c r="N165" s="1"/>
    </row>
    <row r="166" spans="1:14" s="9" customFormat="1" ht="76.5" customHeight="1">
      <c r="A166" s="92" t="s">
        <v>98</v>
      </c>
      <c r="B166" s="52"/>
      <c r="C166" s="30">
        <f>D166+E166</f>
        <v>0</v>
      </c>
      <c r="D166" s="30">
        <v>0</v>
      </c>
      <c r="E166" s="30">
        <v>0</v>
      </c>
      <c r="F166" s="30">
        <f>G166+H166</f>
        <v>7</v>
      </c>
      <c r="G166" s="30">
        <v>7</v>
      </c>
      <c r="H166" s="30">
        <v>0</v>
      </c>
      <c r="I166" s="30">
        <f>J166+K166</f>
        <v>0</v>
      </c>
      <c r="J166" s="30">
        <v>0</v>
      </c>
      <c r="K166" s="30">
        <v>0</v>
      </c>
      <c r="L166" s="58"/>
      <c r="N166" s="1"/>
    </row>
    <row r="167" spans="1:14" s="9" customFormat="1" ht="17.25" customHeight="1">
      <c r="A167" s="74" t="s">
        <v>14</v>
      </c>
      <c r="B167" s="52"/>
      <c r="C167" s="66"/>
      <c r="D167" s="66"/>
      <c r="E167" s="66"/>
      <c r="F167" s="66"/>
      <c r="G167" s="66"/>
      <c r="H167" s="66"/>
      <c r="I167" s="66"/>
      <c r="J167" s="66"/>
      <c r="K167" s="66"/>
      <c r="L167" s="58"/>
      <c r="N167" s="1"/>
    </row>
    <row r="168" spans="1:14" s="9" customFormat="1" ht="17.25" customHeight="1">
      <c r="A168" s="79" t="s">
        <v>84</v>
      </c>
      <c r="B168" s="52"/>
      <c r="C168" s="66">
        <f>D168+E168</f>
        <v>0</v>
      </c>
      <c r="D168" s="66">
        <v>0</v>
      </c>
      <c r="E168" s="66">
        <v>0</v>
      </c>
      <c r="F168" s="66">
        <f>G168+H168</f>
        <v>70</v>
      </c>
      <c r="G168" s="66">
        <f>+G163/G166</f>
        <v>70</v>
      </c>
      <c r="H168" s="66">
        <v>0</v>
      </c>
      <c r="I168" s="66">
        <f>J168+K168</f>
        <v>0</v>
      </c>
      <c r="J168" s="66">
        <v>0</v>
      </c>
      <c r="K168" s="66">
        <v>0</v>
      </c>
      <c r="L168" s="58"/>
      <c r="N168" s="1"/>
    </row>
    <row r="169" spans="1:14" s="9" customFormat="1" ht="17.25" customHeight="1">
      <c r="A169" s="86" t="s">
        <v>13</v>
      </c>
      <c r="B169" s="52"/>
      <c r="C169" s="66"/>
      <c r="D169" s="66"/>
      <c r="E169" s="66"/>
      <c r="F169" s="66"/>
      <c r="G169" s="66"/>
      <c r="H169" s="66"/>
      <c r="I169" s="66"/>
      <c r="J169" s="66"/>
      <c r="K169" s="66"/>
      <c r="L169" s="58"/>
      <c r="N169" s="1"/>
    </row>
    <row r="170" spans="1:14" s="9" customFormat="1" ht="17.25" customHeight="1">
      <c r="A170" s="79" t="s">
        <v>39</v>
      </c>
      <c r="B170" s="52"/>
      <c r="C170" s="66">
        <v>0</v>
      </c>
      <c r="D170" s="66">
        <v>0</v>
      </c>
      <c r="E170" s="66">
        <v>0</v>
      </c>
      <c r="F170" s="66">
        <f>+G170</f>
        <v>0</v>
      </c>
      <c r="G170" s="66">
        <v>0</v>
      </c>
      <c r="H170" s="66">
        <v>0</v>
      </c>
      <c r="I170" s="66">
        <v>0</v>
      </c>
      <c r="J170" s="66">
        <v>0</v>
      </c>
      <c r="K170" s="66">
        <v>0</v>
      </c>
      <c r="L170" s="58"/>
      <c r="N170" s="1"/>
    </row>
    <row r="171" spans="1:12" ht="22.5" customHeight="1">
      <c r="A171" s="85" t="s">
        <v>76</v>
      </c>
      <c r="B171" s="51">
        <v>1013160</v>
      </c>
      <c r="C171" s="21"/>
      <c r="D171" s="21"/>
      <c r="E171" s="21"/>
      <c r="F171" s="21"/>
      <c r="G171" s="21"/>
      <c r="H171" s="21"/>
      <c r="I171" s="21"/>
      <c r="J171" s="21"/>
      <c r="K171" s="21"/>
      <c r="L171" s="58"/>
    </row>
    <row r="172" spans="1:11" ht="42" customHeight="1">
      <c r="A172" s="86" t="s">
        <v>99</v>
      </c>
      <c r="B172" s="65"/>
      <c r="C172" s="11">
        <f>D172+E172</f>
        <v>3559000</v>
      </c>
      <c r="D172" s="11">
        <f>3230000+329000</f>
        <v>3559000</v>
      </c>
      <c r="E172" s="11">
        <v>0</v>
      </c>
      <c r="F172" s="11">
        <f>+G172</f>
        <v>3942000</v>
      </c>
      <c r="G172" s="11">
        <v>3942000</v>
      </c>
      <c r="H172" s="11">
        <v>0</v>
      </c>
      <c r="I172" s="11">
        <f>J172+K172</f>
        <v>0</v>
      </c>
      <c r="J172" s="11">
        <v>0</v>
      </c>
      <c r="K172" s="11">
        <v>0</v>
      </c>
    </row>
    <row r="173" spans="1:12" ht="7.5" customHeight="1">
      <c r="A173" s="120"/>
      <c r="B173" s="104"/>
      <c r="C173" s="98"/>
      <c r="D173" s="98"/>
      <c r="E173" s="98"/>
      <c r="F173" s="98"/>
      <c r="G173" s="98"/>
      <c r="H173" s="98"/>
      <c r="I173" s="98"/>
      <c r="J173" s="98"/>
      <c r="K173" s="98"/>
      <c r="L173" s="18"/>
    </row>
    <row r="174" spans="1:12" ht="16.5" customHeight="1">
      <c r="A174" s="4"/>
      <c r="B174" s="103"/>
      <c r="C174" s="27"/>
      <c r="D174" s="27"/>
      <c r="E174" s="27"/>
      <c r="F174" s="27"/>
      <c r="G174" s="27"/>
      <c r="H174" s="27"/>
      <c r="I174" s="137" t="s">
        <v>120</v>
      </c>
      <c r="J174" s="137"/>
      <c r="K174" s="137"/>
      <c r="L174" s="27"/>
    </row>
    <row r="175" spans="1:12" ht="14.25">
      <c r="A175" s="71">
        <v>1</v>
      </c>
      <c r="B175" s="29">
        <v>2</v>
      </c>
      <c r="C175" s="10">
        <v>3</v>
      </c>
      <c r="D175" s="10">
        <v>4</v>
      </c>
      <c r="E175" s="10">
        <v>5</v>
      </c>
      <c r="F175" s="10">
        <v>6</v>
      </c>
      <c r="G175" s="10">
        <v>7</v>
      </c>
      <c r="H175" s="10">
        <v>8</v>
      </c>
      <c r="I175" s="10">
        <v>9</v>
      </c>
      <c r="J175" s="10">
        <v>10</v>
      </c>
      <c r="K175" s="10">
        <v>11</v>
      </c>
      <c r="L175" s="3"/>
    </row>
    <row r="176" spans="1:11" ht="15">
      <c r="A176" s="52" t="s">
        <v>4</v>
      </c>
      <c r="B176" s="65"/>
      <c r="C176" s="65"/>
      <c r="D176" s="65"/>
      <c r="E176" s="65"/>
      <c r="F176" s="65"/>
      <c r="G176" s="65"/>
      <c r="H176" s="65"/>
      <c r="I176" s="65"/>
      <c r="J176" s="65"/>
      <c r="K176" s="65"/>
    </row>
    <row r="177" spans="1:11" ht="14.25">
      <c r="A177" s="75" t="s">
        <v>5</v>
      </c>
      <c r="B177" s="65"/>
      <c r="C177" s="65"/>
      <c r="D177" s="65"/>
      <c r="E177" s="65"/>
      <c r="F177" s="65"/>
      <c r="G177" s="65"/>
      <c r="H177" s="65"/>
      <c r="I177" s="65"/>
      <c r="J177" s="65"/>
      <c r="K177" s="65"/>
    </row>
    <row r="178" spans="1:11" ht="43.5" customHeight="1">
      <c r="A178" s="101" t="s">
        <v>81</v>
      </c>
      <c r="B178" s="65"/>
      <c r="C178" s="50">
        <f>D178+E178</f>
        <v>8</v>
      </c>
      <c r="D178" s="50">
        <v>8</v>
      </c>
      <c r="E178" s="50">
        <v>0</v>
      </c>
      <c r="F178" s="50">
        <f>+G178</f>
        <v>8</v>
      </c>
      <c r="G178" s="50">
        <v>8</v>
      </c>
      <c r="H178" s="50">
        <v>0</v>
      </c>
      <c r="I178" s="50">
        <f>J178+K178</f>
        <v>0</v>
      </c>
      <c r="J178" s="50">
        <v>0</v>
      </c>
      <c r="K178" s="50">
        <v>0</v>
      </c>
    </row>
    <row r="179" spans="1:11" ht="33.75" customHeight="1">
      <c r="A179" s="101" t="s">
        <v>100</v>
      </c>
      <c r="B179" s="65"/>
      <c r="C179" s="50">
        <f>D179+E179</f>
        <v>700</v>
      </c>
      <c r="D179" s="50">
        <v>700</v>
      </c>
      <c r="E179" s="50">
        <v>0</v>
      </c>
      <c r="F179" s="50">
        <f>+G179</f>
        <v>700</v>
      </c>
      <c r="G179" s="50">
        <v>700</v>
      </c>
      <c r="H179" s="50">
        <v>0</v>
      </c>
      <c r="I179" s="50">
        <f>J179+K179</f>
        <v>0</v>
      </c>
      <c r="J179" s="50">
        <v>0</v>
      </c>
      <c r="K179" s="50">
        <v>0</v>
      </c>
    </row>
    <row r="180" spans="1:11" ht="16.5">
      <c r="A180" s="72" t="s">
        <v>14</v>
      </c>
      <c r="B180" s="65"/>
      <c r="C180" s="62"/>
      <c r="D180" s="62"/>
      <c r="E180" s="62"/>
      <c r="F180" s="62"/>
      <c r="G180" s="62"/>
      <c r="H180" s="62"/>
      <c r="I180" s="62"/>
      <c r="J180" s="62"/>
      <c r="K180" s="62"/>
    </row>
    <row r="181" spans="1:11" ht="48" customHeight="1">
      <c r="A181" s="87" t="s">
        <v>82</v>
      </c>
      <c r="B181" s="65"/>
      <c r="C181" s="20">
        <f>D181+E181</f>
        <v>10000</v>
      </c>
      <c r="D181" s="20">
        <v>10000</v>
      </c>
      <c r="E181" s="20">
        <v>0</v>
      </c>
      <c r="F181" s="20">
        <f>+G181</f>
        <v>11500</v>
      </c>
      <c r="G181" s="20">
        <v>11500</v>
      </c>
      <c r="H181" s="20">
        <v>0</v>
      </c>
      <c r="I181" s="20">
        <f>J181+K181</f>
        <v>0</v>
      </c>
      <c r="J181" s="20">
        <v>0</v>
      </c>
      <c r="K181" s="20">
        <v>0</v>
      </c>
    </row>
    <row r="182" spans="1:11" ht="31.5" customHeight="1">
      <c r="A182" s="87" t="s">
        <v>66</v>
      </c>
      <c r="B182" s="65"/>
      <c r="C182" s="20">
        <f>D182+E182</f>
        <v>4970</v>
      </c>
      <c r="D182" s="20">
        <v>4970</v>
      </c>
      <c r="E182" s="20">
        <v>0</v>
      </c>
      <c r="F182" s="20">
        <f>+G182</f>
        <v>5500</v>
      </c>
      <c r="G182" s="20">
        <v>5500</v>
      </c>
      <c r="H182" s="20">
        <v>0</v>
      </c>
      <c r="I182" s="20">
        <f>J182+K182</f>
        <v>0</v>
      </c>
      <c r="J182" s="20">
        <v>0</v>
      </c>
      <c r="K182" s="20">
        <v>0</v>
      </c>
    </row>
    <row r="183" spans="1:11" ht="14.25">
      <c r="A183" s="72" t="s">
        <v>13</v>
      </c>
      <c r="B183" s="65"/>
      <c r="C183" s="65"/>
      <c r="D183" s="65"/>
      <c r="E183" s="65"/>
      <c r="F183" s="65"/>
      <c r="G183" s="65"/>
      <c r="H183" s="65"/>
      <c r="I183" s="65"/>
      <c r="J183" s="65"/>
      <c r="K183" s="65"/>
    </row>
    <row r="184" spans="1:11" ht="16.5">
      <c r="A184" s="79" t="s">
        <v>39</v>
      </c>
      <c r="B184" s="65"/>
      <c r="C184" s="67">
        <f>D184+E184</f>
        <v>0</v>
      </c>
      <c r="D184" s="67">
        <v>0</v>
      </c>
      <c r="E184" s="67">
        <v>0</v>
      </c>
      <c r="F184" s="67">
        <f>G184+H184</f>
        <v>110.76144984546221</v>
      </c>
      <c r="G184" s="67">
        <f>G172/D172*100</f>
        <v>110.76144984546221</v>
      </c>
      <c r="H184" s="67">
        <v>0</v>
      </c>
      <c r="I184" s="67">
        <f>J184+K184</f>
        <v>0</v>
      </c>
      <c r="J184" s="67">
        <v>0</v>
      </c>
      <c r="K184" s="67">
        <v>0</v>
      </c>
    </row>
    <row r="185" spans="1:14" s="9" customFormat="1" ht="16.5">
      <c r="A185" s="85" t="s">
        <v>108</v>
      </c>
      <c r="B185" s="51">
        <v>1400000</v>
      </c>
      <c r="C185" s="67"/>
      <c r="D185" s="67"/>
      <c r="E185" s="67"/>
      <c r="F185" s="67"/>
      <c r="G185" s="67"/>
      <c r="H185" s="67"/>
      <c r="I185" s="67"/>
      <c r="J185" s="67"/>
      <c r="K185" s="67"/>
      <c r="N185" s="1"/>
    </row>
    <row r="186" spans="1:11" s="9" customFormat="1" ht="31.5" customHeight="1">
      <c r="A186" s="72" t="s">
        <v>67</v>
      </c>
      <c r="B186" s="65"/>
      <c r="C186" s="32"/>
      <c r="D186" s="32"/>
      <c r="E186" s="32"/>
      <c r="F186" s="32"/>
      <c r="G186" s="32"/>
      <c r="H186" s="32"/>
      <c r="I186" s="32"/>
      <c r="J186" s="32"/>
      <c r="K186" s="32"/>
    </row>
    <row r="187" spans="1:12" s="9" customFormat="1" ht="21" customHeight="1">
      <c r="A187" s="130" t="s">
        <v>70</v>
      </c>
      <c r="B187" s="130"/>
      <c r="C187" s="130"/>
      <c r="D187" s="130"/>
      <c r="E187" s="130"/>
      <c r="F187" s="130"/>
      <c r="G187" s="130"/>
      <c r="H187" s="130"/>
      <c r="I187" s="130"/>
      <c r="J187" s="130"/>
      <c r="K187" s="130"/>
      <c r="L187" s="43"/>
    </row>
    <row r="188" spans="1:12" s="9" customFormat="1" ht="22.5" customHeight="1">
      <c r="A188" s="139" t="s">
        <v>68</v>
      </c>
      <c r="B188" s="139"/>
      <c r="C188" s="139"/>
      <c r="D188" s="139"/>
      <c r="E188" s="139"/>
      <c r="F188" s="139"/>
      <c r="G188" s="139"/>
      <c r="H188" s="139"/>
      <c r="I188" s="139"/>
      <c r="J188" s="139"/>
      <c r="K188" s="139"/>
      <c r="L188" s="73"/>
    </row>
    <row r="189" spans="1:14" s="9" customFormat="1" ht="31.5" customHeight="1">
      <c r="A189" s="74" t="s">
        <v>69</v>
      </c>
      <c r="B189" s="39"/>
      <c r="C189" s="11">
        <f>E189+D189</f>
        <v>536500</v>
      </c>
      <c r="D189" s="11">
        <v>536500</v>
      </c>
      <c r="E189" s="11">
        <v>0</v>
      </c>
      <c r="F189" s="11">
        <f>H189+G189</f>
        <v>562235</v>
      </c>
      <c r="G189" s="15">
        <v>562235</v>
      </c>
      <c r="H189" s="15">
        <f>E189*1.05</f>
        <v>0</v>
      </c>
      <c r="I189" s="11">
        <f>K189+J189</f>
        <v>0</v>
      </c>
      <c r="J189" s="15">
        <v>0</v>
      </c>
      <c r="K189" s="15">
        <f>H189*1.043</f>
        <v>0</v>
      </c>
      <c r="L189" s="16"/>
      <c r="N189" s="1"/>
    </row>
    <row r="190" spans="1:14" s="9" customFormat="1" ht="18" customHeight="1">
      <c r="A190" s="52" t="s">
        <v>4</v>
      </c>
      <c r="B190" s="102"/>
      <c r="C190" s="12"/>
      <c r="D190" s="12"/>
      <c r="E190" s="12"/>
      <c r="F190" s="12"/>
      <c r="G190" s="12"/>
      <c r="H190" s="12"/>
      <c r="I190" s="12"/>
      <c r="J190" s="12"/>
      <c r="K190" s="12"/>
      <c r="L190" s="17"/>
      <c r="N190" s="1"/>
    </row>
    <row r="191" spans="1:14" s="9" customFormat="1" ht="15">
      <c r="A191" s="75" t="s">
        <v>5</v>
      </c>
      <c r="B191" s="102"/>
      <c r="C191" s="12"/>
      <c r="D191" s="12"/>
      <c r="E191" s="12"/>
      <c r="F191" s="12"/>
      <c r="G191" s="12"/>
      <c r="H191" s="12"/>
      <c r="I191" s="12"/>
      <c r="J191" s="12"/>
      <c r="K191" s="12"/>
      <c r="L191" s="17"/>
      <c r="N191" s="1"/>
    </row>
    <row r="192" spans="1:14" s="9" customFormat="1" ht="33.75" customHeight="1">
      <c r="A192" s="76" t="s">
        <v>109</v>
      </c>
      <c r="B192" s="102"/>
      <c r="C192" s="13">
        <f>D192+E192</f>
        <v>918</v>
      </c>
      <c r="D192" s="50">
        <f>D193+D194+D195+D196</f>
        <v>918</v>
      </c>
      <c r="E192" s="13">
        <v>0</v>
      </c>
      <c r="F192" s="50">
        <f>G192+H192</f>
        <v>1418</v>
      </c>
      <c r="G192" s="50">
        <f>G193+G194+G195+G196</f>
        <v>1418</v>
      </c>
      <c r="H192" s="13">
        <v>0</v>
      </c>
      <c r="I192" s="13">
        <f>J192+K192</f>
        <v>0</v>
      </c>
      <c r="J192" s="13">
        <v>0</v>
      </c>
      <c r="K192" s="13">
        <v>0</v>
      </c>
      <c r="L192" s="18"/>
      <c r="M192" s="129"/>
      <c r="N192" s="1"/>
    </row>
    <row r="193" spans="1:14" s="9" customFormat="1" ht="33.75" customHeight="1">
      <c r="A193" s="79" t="s">
        <v>110</v>
      </c>
      <c r="B193" s="102"/>
      <c r="C193" s="13">
        <f>D193+E193</f>
        <v>534</v>
      </c>
      <c r="D193" s="50">
        <v>534</v>
      </c>
      <c r="E193" s="50">
        <v>0</v>
      </c>
      <c r="F193" s="50">
        <f>G193+H193</f>
        <v>1046</v>
      </c>
      <c r="G193" s="50">
        <v>1046</v>
      </c>
      <c r="H193" s="50">
        <v>0</v>
      </c>
      <c r="I193" s="50">
        <f>J193+K193</f>
        <v>0</v>
      </c>
      <c r="J193" s="50">
        <v>0</v>
      </c>
      <c r="K193" s="50">
        <v>0</v>
      </c>
      <c r="L193" s="18"/>
      <c r="M193" s="129"/>
      <c r="N193" s="1"/>
    </row>
    <row r="194" spans="1:14" s="9" customFormat="1" ht="33.75" customHeight="1">
      <c r="A194" s="79" t="s">
        <v>111</v>
      </c>
      <c r="B194" s="102"/>
      <c r="C194" s="13">
        <f>D194+E194</f>
        <v>20</v>
      </c>
      <c r="D194" s="50">
        <v>20</v>
      </c>
      <c r="E194" s="50">
        <v>0</v>
      </c>
      <c r="F194" s="50">
        <f>G194+H194</f>
        <v>20</v>
      </c>
      <c r="G194" s="50">
        <v>20</v>
      </c>
      <c r="H194" s="50">
        <v>0</v>
      </c>
      <c r="I194" s="50">
        <f>J194+K194</f>
        <v>0</v>
      </c>
      <c r="J194" s="50">
        <v>0</v>
      </c>
      <c r="K194" s="50">
        <v>0</v>
      </c>
      <c r="L194" s="18"/>
      <c r="M194" s="129"/>
      <c r="N194" s="1"/>
    </row>
    <row r="195" spans="1:14" s="9" customFormat="1" ht="33.75" customHeight="1">
      <c r="A195" s="74" t="s">
        <v>112</v>
      </c>
      <c r="B195" s="102"/>
      <c r="C195" s="13">
        <f>D195+E195</f>
        <v>184</v>
      </c>
      <c r="D195" s="50">
        <v>184</v>
      </c>
      <c r="E195" s="50">
        <v>0</v>
      </c>
      <c r="F195" s="50">
        <f>G195+H195</f>
        <v>172</v>
      </c>
      <c r="G195" s="50">
        <v>172</v>
      </c>
      <c r="H195" s="50">
        <v>0</v>
      </c>
      <c r="I195" s="50">
        <f>J195+K195</f>
        <v>0</v>
      </c>
      <c r="J195" s="50">
        <v>0</v>
      </c>
      <c r="K195" s="50">
        <v>0</v>
      </c>
      <c r="L195" s="18"/>
      <c r="M195" s="129"/>
      <c r="N195" s="1"/>
    </row>
    <row r="196" spans="1:14" s="9" customFormat="1" ht="33.75" customHeight="1">
      <c r="A196" s="74" t="s">
        <v>113</v>
      </c>
      <c r="B196" s="102"/>
      <c r="C196" s="13">
        <f>D196+E196</f>
        <v>180</v>
      </c>
      <c r="D196" s="50">
        <v>180</v>
      </c>
      <c r="E196" s="50">
        <v>0</v>
      </c>
      <c r="F196" s="50">
        <f>G196+H196</f>
        <v>180</v>
      </c>
      <c r="G196" s="50">
        <v>180</v>
      </c>
      <c r="H196" s="50">
        <v>0</v>
      </c>
      <c r="I196" s="50">
        <f>J196+K196</f>
        <v>0</v>
      </c>
      <c r="J196" s="50">
        <v>0</v>
      </c>
      <c r="K196" s="50">
        <v>0</v>
      </c>
      <c r="L196" s="18"/>
      <c r="M196" s="129"/>
      <c r="N196" s="1"/>
    </row>
    <row r="197" spans="1:14" s="9" customFormat="1" ht="17.25" customHeight="1">
      <c r="A197" s="77" t="s">
        <v>14</v>
      </c>
      <c r="B197" s="102"/>
      <c r="C197" s="14"/>
      <c r="D197" s="14"/>
      <c r="E197" s="14"/>
      <c r="F197" s="14"/>
      <c r="G197" s="14"/>
      <c r="H197" s="14"/>
      <c r="I197" s="14"/>
      <c r="J197" s="14"/>
      <c r="K197" s="14"/>
      <c r="L197" s="17"/>
      <c r="M197" s="129"/>
      <c r="N197" s="1"/>
    </row>
    <row r="198" spans="1:14" s="9" customFormat="1" ht="30">
      <c r="A198" s="78" t="s">
        <v>114</v>
      </c>
      <c r="B198" s="102"/>
      <c r="C198" s="20">
        <f>D198+E198</f>
        <v>584.4226579520697</v>
      </c>
      <c r="D198" s="20">
        <f>D189/D192</f>
        <v>584.4226579520697</v>
      </c>
      <c r="E198" s="20">
        <v>0</v>
      </c>
      <c r="F198" s="20">
        <f>G198+H198</f>
        <v>396.49858956276444</v>
      </c>
      <c r="G198" s="20">
        <f>G189/G192</f>
        <v>396.49858956276444</v>
      </c>
      <c r="H198" s="20">
        <v>0</v>
      </c>
      <c r="I198" s="20">
        <f>J198+K198</f>
        <v>0</v>
      </c>
      <c r="J198" s="21">
        <v>0</v>
      </c>
      <c r="K198" s="20">
        <v>0</v>
      </c>
      <c r="L198" s="8"/>
      <c r="N198" s="1"/>
    </row>
    <row r="199" spans="1:14" s="122" customFormat="1" ht="33.75" customHeight="1">
      <c r="A199" s="79" t="s">
        <v>115</v>
      </c>
      <c r="B199" s="121"/>
      <c r="C199" s="20">
        <f>D199+E199</f>
        <v>483.75280898876406</v>
      </c>
      <c r="D199" s="20">
        <f>258324/D193</f>
        <v>483.75280898876406</v>
      </c>
      <c r="E199" s="20">
        <v>0</v>
      </c>
      <c r="F199" s="20">
        <f>G199+H199</f>
        <v>375.2533460803059</v>
      </c>
      <c r="G199" s="20">
        <f>392515/G193</f>
        <v>375.2533460803059</v>
      </c>
      <c r="H199" s="20">
        <v>0</v>
      </c>
      <c r="I199" s="20">
        <f>J199+K199</f>
        <v>0</v>
      </c>
      <c r="J199" s="20">
        <v>0</v>
      </c>
      <c r="K199" s="20">
        <v>0</v>
      </c>
      <c r="L199" s="18"/>
      <c r="N199" s="123"/>
    </row>
    <row r="200" spans="1:14" s="122" customFormat="1" ht="33.75" customHeight="1">
      <c r="A200" s="79" t="s">
        <v>116</v>
      </c>
      <c r="B200" s="121"/>
      <c r="C200" s="20">
        <f>D200+E200</f>
        <v>2917.2</v>
      </c>
      <c r="D200" s="20">
        <f>58344/D194</f>
        <v>2917.2</v>
      </c>
      <c r="E200" s="20">
        <v>0</v>
      </c>
      <c r="F200" s="20">
        <f>G200+H200</f>
        <v>252.5</v>
      </c>
      <c r="G200" s="20">
        <f>5050/G194</f>
        <v>252.5</v>
      </c>
      <c r="H200" s="20">
        <v>0</v>
      </c>
      <c r="I200" s="20">
        <f>J200+K200</f>
        <v>0</v>
      </c>
      <c r="J200" s="20">
        <v>0</v>
      </c>
      <c r="K200" s="20">
        <v>0</v>
      </c>
      <c r="L200" s="18"/>
      <c r="N200" s="123"/>
    </row>
    <row r="201" spans="1:14" s="122" customFormat="1" ht="33.75" customHeight="1">
      <c r="A201" s="74" t="s">
        <v>117</v>
      </c>
      <c r="B201" s="121"/>
      <c r="C201" s="20">
        <f>D201+E201</f>
        <v>326.2608695652174</v>
      </c>
      <c r="D201" s="20">
        <f>60032/D195</f>
        <v>326.2608695652174</v>
      </c>
      <c r="E201" s="20">
        <v>0</v>
      </c>
      <c r="F201" s="20">
        <f>G201+H201</f>
        <v>381.80232558139534</v>
      </c>
      <c r="G201" s="20">
        <f>65670/G195</f>
        <v>381.80232558139534</v>
      </c>
      <c r="H201" s="20">
        <v>0</v>
      </c>
      <c r="I201" s="20">
        <f>J201+K201</f>
        <v>0</v>
      </c>
      <c r="J201" s="20">
        <v>0</v>
      </c>
      <c r="K201" s="20">
        <v>0</v>
      </c>
      <c r="L201" s="18"/>
      <c r="N201" s="123"/>
    </row>
    <row r="202" spans="1:14" s="122" customFormat="1" ht="33.75" customHeight="1">
      <c r="A202" s="74" t="s">
        <v>118</v>
      </c>
      <c r="B202" s="121"/>
      <c r="C202" s="20">
        <f>D202+E202</f>
        <v>887.7777777777778</v>
      </c>
      <c r="D202" s="20">
        <f>159800/D196</f>
        <v>887.7777777777778</v>
      </c>
      <c r="E202" s="20">
        <v>0</v>
      </c>
      <c r="F202" s="20">
        <f>G202+H202</f>
        <v>550</v>
      </c>
      <c r="G202" s="20">
        <f>99000/G196</f>
        <v>550</v>
      </c>
      <c r="H202" s="20">
        <v>0</v>
      </c>
      <c r="I202" s="20">
        <f>J202+K202</f>
        <v>0</v>
      </c>
      <c r="J202" s="20">
        <v>0</v>
      </c>
      <c r="K202" s="20">
        <v>0</v>
      </c>
      <c r="L202" s="18"/>
      <c r="N202" s="123"/>
    </row>
    <row r="203" spans="1:14" s="9" customFormat="1" ht="16.5">
      <c r="A203" s="72" t="s">
        <v>13</v>
      </c>
      <c r="B203" s="102"/>
      <c r="C203" s="20"/>
      <c r="D203" s="20"/>
      <c r="E203" s="20"/>
      <c r="F203" s="20"/>
      <c r="G203" s="21"/>
      <c r="H203" s="20"/>
      <c r="I203" s="20"/>
      <c r="J203" s="21"/>
      <c r="K203" s="20"/>
      <c r="L203" s="8"/>
      <c r="N203" s="1"/>
    </row>
    <row r="204" spans="1:14" s="9" customFormat="1" ht="26.25" customHeight="1">
      <c r="A204" s="79" t="s">
        <v>39</v>
      </c>
      <c r="B204" s="102"/>
      <c r="C204" s="31">
        <f>D204+E204</f>
        <v>0</v>
      </c>
      <c r="D204" s="31">
        <v>0</v>
      </c>
      <c r="E204" s="31">
        <v>0</v>
      </c>
      <c r="F204" s="31">
        <f>G204+H204</f>
        <v>104.79683131407269</v>
      </c>
      <c r="G204" s="64">
        <f>G189/D189*100</f>
        <v>104.79683131407269</v>
      </c>
      <c r="H204" s="31">
        <v>0</v>
      </c>
      <c r="I204" s="31">
        <f>J204+K204</f>
        <v>0</v>
      </c>
      <c r="J204" s="64">
        <v>0</v>
      </c>
      <c r="K204" s="31">
        <v>0</v>
      </c>
      <c r="L204" s="8"/>
      <c r="N204" s="1"/>
    </row>
    <row r="205" spans="12:15" ht="12.75">
      <c r="L205" s="69"/>
      <c r="M205" s="69"/>
      <c r="N205" s="69"/>
      <c r="O205" s="69"/>
    </row>
    <row r="207" spans="1:3" ht="18.75">
      <c r="A207" s="109" t="s">
        <v>102</v>
      </c>
      <c r="B207" s="108"/>
      <c r="C207" s="109"/>
    </row>
    <row r="208" spans="1:5" ht="18.75">
      <c r="A208" s="109" t="s">
        <v>103</v>
      </c>
      <c r="B208" s="108"/>
      <c r="E208" s="108" t="s">
        <v>104</v>
      </c>
    </row>
  </sheetData>
  <sheetProtection/>
  <mergeCells count="35">
    <mergeCell ref="H1:K1"/>
    <mergeCell ref="A187:K187"/>
    <mergeCell ref="A188:K188"/>
    <mergeCell ref="H2:K2"/>
    <mergeCell ref="D9:E9"/>
    <mergeCell ref="A7:A10"/>
    <mergeCell ref="C9:C10"/>
    <mergeCell ref="I59:K59"/>
    <mergeCell ref="I92:K92"/>
    <mergeCell ref="A75:K75"/>
    <mergeCell ref="M192:M197"/>
    <mergeCell ref="A134:K134"/>
    <mergeCell ref="A133:K133"/>
    <mergeCell ref="A76:K76"/>
    <mergeCell ref="A101:K101"/>
    <mergeCell ref="I144:K144"/>
    <mergeCell ref="I174:K174"/>
    <mergeCell ref="A100:K100"/>
    <mergeCell ref="I122:K122"/>
    <mergeCell ref="F9:F10"/>
    <mergeCell ref="M23:M24"/>
    <mergeCell ref="A56:K56"/>
    <mergeCell ref="A57:K57"/>
    <mergeCell ref="I36:K36"/>
    <mergeCell ref="A17:A19"/>
    <mergeCell ref="A5:K5"/>
    <mergeCell ref="G9:H9"/>
    <mergeCell ref="I7:K8"/>
    <mergeCell ref="A16:K16"/>
    <mergeCell ref="A15:K15"/>
    <mergeCell ref="I9:I10"/>
    <mergeCell ref="J9:K9"/>
    <mergeCell ref="B7:B10"/>
    <mergeCell ref="C7:E8"/>
    <mergeCell ref="F7:H8"/>
  </mergeCells>
  <printOptions horizontalCentered="1"/>
  <pageMargins left="0.7874015748031497" right="0.7874015748031497" top="0.96" bottom="0.53" header="0.5118110236220472" footer="0.3937007874015748"/>
  <pageSetup horizontalDpi="600" verticalDpi="600" orientation="landscape" paperSize="9" scale="54" r:id="rId1"/>
  <rowBreaks count="6" manualBreakCount="6">
    <brk id="35" max="11" man="1"/>
    <brk id="58" max="11" man="1"/>
    <brk id="91" max="11" man="1"/>
    <brk id="121" max="11" man="1"/>
    <brk id="143" max="11" man="1"/>
    <brk id="172" max="11" man="1"/>
  </rowBreaks>
  <colBreaks count="1" manualBreakCount="1">
    <brk id="12" max="2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2017-09-26T14:03:30Z</cp:lastPrinted>
  <dcterms:created xsi:type="dcterms:W3CDTF">1996-10-08T23:32:33Z</dcterms:created>
  <dcterms:modified xsi:type="dcterms:W3CDTF">2017-10-20T13:01:12Z</dcterms:modified>
  <cp:category/>
  <cp:version/>
  <cp:contentType/>
  <cp:contentStatus/>
</cp:coreProperties>
</file>