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15" windowWidth="15750" windowHeight="13080" activeTab="0"/>
  </bookViews>
  <sheets>
    <sheet name="ОСНОВНЕ" sheetId="1" r:id="rId1"/>
  </sheets>
  <definedNames>
    <definedName name="_xlnm.Print_Area" localSheetId="0">'ОСНОВНЕ'!$A$1:$L$217</definedName>
  </definedNames>
  <calcPr fullCalcOnLoad="1"/>
</workbook>
</file>

<file path=xl/sharedStrings.xml><?xml version="1.0" encoding="utf-8"?>
<sst xmlns="http://schemas.openxmlformats.org/spreadsheetml/2006/main" count="413" uniqueCount="186">
  <si>
    <t>у тому числі кошти міського бюджету</t>
  </si>
  <si>
    <t>Всього на виконання програми</t>
  </si>
  <si>
    <t>Всього на виконання підпрограми</t>
  </si>
  <si>
    <t>- громадянам, яким виповнилося 100 і більше років – мешканцям міста Суми (щомісячна стипендія);</t>
  </si>
  <si>
    <t>- одиноким громадянам похилого віку, інвалідам (благодійні обіди);</t>
  </si>
  <si>
    <t>- надання грошової допомоги на проведення поховання деяких категорій осіб;</t>
  </si>
  <si>
    <t>грн.</t>
  </si>
  <si>
    <t>Підпрограма 5.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</si>
  <si>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</si>
  <si>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Коштів не потребує</t>
  </si>
  <si>
    <t>Кошти під-приємств та підприємців</t>
  </si>
  <si>
    <t>- особам з обмеженими фізичними можливостями (оплата послуг з доступу до інформаційної мережі Інтернет);</t>
  </si>
  <si>
    <t>Міський бюджет</t>
  </si>
  <si>
    <r>
      <t>Підпрограма 1. Турбота про громадян міста, які потребують особливої уваги.</t>
    </r>
    <r>
      <rPr>
        <i/>
        <sz val="12"/>
        <rFont val="Times New Roman"/>
        <family val="1"/>
      </rPr>
      <t xml:space="preserve"> </t>
    </r>
  </si>
  <si>
    <r>
      <t>Мета: Вшанування ветеранів війни та праці, соціальна підтримка  інвалідів,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</si>
  <si>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r>
      <t>Підпрограма 2. Соціальні гарантії громадянам міста.</t>
    </r>
    <r>
      <rPr>
        <i/>
        <sz val="12"/>
        <rFont val="Times New Roman"/>
        <family val="1"/>
      </rPr>
      <t xml:space="preserve"> </t>
    </r>
  </si>
  <si>
    <t xml:space="preserve">                                                                                                                                                                                                                                                               </t>
  </si>
  <si>
    <t>обсяг витрат</t>
  </si>
  <si>
    <r>
      <t>Завдання 2.</t>
    </r>
    <r>
      <rPr>
        <sz val="10"/>
        <rFont val="Times New Roman"/>
        <family val="1"/>
      </rPr>
      <t xml:space="preserve"> Продовжити впровадження системи адресної підтримки соціально малозахищених громадян шляхом закріплення їх за підприємствами, організаціями міста та окремими підприємцями.</t>
    </r>
  </si>
  <si>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</si>
  <si>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</si>
  <si>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r>
      <t xml:space="preserve">Завдання 1. </t>
    </r>
    <r>
      <rPr>
        <sz val="10"/>
        <rFont val="Times New Roman"/>
        <family val="1"/>
      </rPr>
      <t>Забезпечити надання матеріальної допомоги окремим громадянам:</t>
    </r>
  </si>
  <si>
    <t>- ветеранам підпільно-партизанського руху -мешканцям міста Суми (виплата щомісячної стипендії);</t>
  </si>
  <si>
    <t>- громадянам міста, які опинилися в складних життєвих обставинах (надання  матеріальної допомоги);</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</si>
  <si>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</si>
  <si>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</si>
  <si>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3. Надання фінансової підтримки громадським організаціям інвалідів і ветеранів, діяльність яких має соціальну спрямованість.</t>
  </si>
  <si>
    <t>Мета: Фінансова допомога громадським організаціям інвалідів і ветеранів для захисту інтересів інвалідів та ветеранів, інтеграції інвалідів у суспільство.</t>
  </si>
  <si>
    <r>
      <t>Завдання 1.</t>
    </r>
    <r>
      <rPr>
        <sz val="10"/>
        <rFont val="Times New Roman"/>
        <family val="1"/>
      </rPr>
      <t xml:space="preserve">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r>
  </si>
  <si>
    <t>- учасникам бойових дій, які захищали та визволяли місто Суми від фашистських загарбників у період Великої Вітчизняної війни – мешканцям міста Суми (щомісячна виплата);</t>
  </si>
  <si>
    <t>Мета: виплата компенсації за пільговий проїзд електротранспортом окремих категорій громадян.</t>
  </si>
  <si>
    <r>
      <t>Завдання 1.</t>
    </r>
    <r>
      <rPr>
        <b/>
        <sz val="11"/>
        <rFont val="Times New Roman"/>
        <family val="1"/>
      </rPr>
      <t xml:space="preserve"> </t>
    </r>
    <r>
      <rPr>
        <sz val="10"/>
        <rFont val="Times New Roman"/>
        <family val="1"/>
      </rPr>
      <t>Проведення розрахунків за пільговий проїзд електротранспортом  Почесних донорів України - мешканців міста Суми (100 % пільги).</t>
    </r>
  </si>
  <si>
    <r>
      <t xml:space="preserve">Завдання 1. </t>
    </r>
    <r>
      <rPr>
        <sz val="10"/>
        <rFont val="Times New Roman"/>
        <family val="1"/>
      </rPr>
      <t>Забезпечення надання пільг населенню на оплату житлово-комунальних послуг і природного газу:</t>
    </r>
  </si>
  <si>
    <r>
      <t xml:space="preserve">Завдання 2. </t>
    </r>
    <r>
      <rPr>
        <sz val="10"/>
        <rFont val="Times New Roman"/>
        <family val="1"/>
      </rPr>
      <t>Забезпечити виплату соціальних гарантій громадянам, які мають заслуги перед містом:</t>
    </r>
  </si>
  <si>
    <r>
      <t>Завдання 2.</t>
    </r>
    <r>
      <rPr>
        <sz val="10"/>
        <rFont val="Times New Roman"/>
        <family val="1"/>
      </rPr>
      <t xml:space="preserve"> Забезпечити надання соціальних гарантій, встановлених Сумською міською радою:</t>
    </r>
  </si>
  <si>
    <t>- Почесним громадянам міста Суми (виплата щомісячної грошової винагороди);</t>
  </si>
  <si>
    <t>- Почесним громадянам міста Суми (100 % пільги);</t>
  </si>
  <si>
    <t>- інваліду 1 групи з дитинства, майстру спорту України з пауерліфтингу та армспорту, Чемпіону України та Європи з пауерліфтингу Педоренку М.М. (щомісячна стипендія);</t>
  </si>
  <si>
    <r>
      <t xml:space="preserve">Завдання 1. </t>
    </r>
    <r>
      <rPr>
        <sz val="10"/>
        <rFont val="Times New Roman"/>
        <family val="1"/>
      </rPr>
      <t>Забезпечити надання пільг по оплаті за житлово-комунальні послуги:</t>
    </r>
  </si>
  <si>
    <t>2016 рік (план)</t>
  </si>
  <si>
    <t>2018 рік (прогноз)</t>
  </si>
  <si>
    <r>
      <t xml:space="preserve">Виконавчий комітет </t>
    </r>
    <r>
      <rPr>
        <b/>
        <sz val="9"/>
        <rFont val="Times New Roman"/>
        <family val="1"/>
      </rPr>
      <t>Сумської міської ради</t>
    </r>
  </si>
  <si>
    <t>Джерела фінансу-вання</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</si>
  <si>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</si>
  <si>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</si>
  <si>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r>
      <t xml:space="preserve">Завдання 1. </t>
    </r>
    <r>
      <rPr>
        <sz val="10"/>
        <rFont val="Times New Roman"/>
        <family val="1"/>
      </rPr>
      <t>Забезпечити безоплатне придбання ліків за рецептами лікарів громадянам, які постраждали внаслідок Чорнобильської катастрофи.</t>
    </r>
  </si>
  <si>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</si>
  <si>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осіб, які постраждали внаслідок Чорнобильської катастрофи.</t>
  </si>
  <si>
    <r>
      <t xml:space="preserve">ДСЗН </t>
    </r>
    <r>
      <rPr>
        <b/>
        <sz val="9"/>
        <rFont val="Times New Roman"/>
        <family val="1"/>
      </rPr>
      <t>Сумської міської ради</t>
    </r>
  </si>
  <si>
    <r>
      <t xml:space="preserve">Завдання 4. </t>
    </r>
    <r>
      <rPr>
        <sz val="10"/>
        <rFont val="Times New Roman"/>
        <family val="1"/>
      </rPr>
      <t xml:space="preserve">Забезпечення надання пільг з послуг зв’язку </t>
    </r>
  </si>
  <si>
    <t>Підпрограма 12. Надання пільг, встановлених чинним законодавством</t>
  </si>
  <si>
    <t>Перелік завдань міської програми  «Місто Суми - територія добра та милосердя» на 2016-2018 роки»</t>
  </si>
  <si>
    <r>
      <t>ДСЗН</t>
    </r>
    <r>
      <rPr>
        <b/>
        <sz val="10"/>
        <rFont val="Times New Roman"/>
        <family val="1"/>
      </rPr>
      <t xml:space="preserve"> Сумської міської ради</t>
    </r>
  </si>
  <si>
    <r>
      <t xml:space="preserve">ДСЗН </t>
    </r>
    <r>
      <rPr>
        <b/>
        <sz val="10"/>
        <rFont val="Times New Roman"/>
        <family val="1"/>
      </rPr>
      <t>Сумської міської ради</t>
    </r>
  </si>
  <si>
    <t>- опікунам, у яких під опікою перебуває двоє та більше повнолітніх недієздатних осіб (надання одноразової матеріальної допомоги);</t>
  </si>
  <si>
    <t>- Почесним громадянам міста Суми (забезпечення поховання та проведення поминального обіду);</t>
  </si>
  <si>
    <t>- учасникам бойових дій та інвалідам війни, яким виповнилося 95 і більше років – мешканцям міста Суми (щомісячна стипендія);</t>
  </si>
  <si>
    <r>
      <t>Завдання 2.</t>
    </r>
    <r>
      <rPr>
        <b/>
        <sz val="11"/>
        <rFont val="Times New Roman"/>
        <family val="1"/>
      </rPr>
      <t xml:space="preserve"> </t>
    </r>
    <r>
      <rPr>
        <sz val="10"/>
        <rFont val="Times New Roman"/>
        <family val="1"/>
      </rPr>
      <t>Забезпечення проведення розрахунків за пільговий проїзд окремих категорій громадян електротранспортом.</t>
    </r>
  </si>
  <si>
    <r>
      <t>Завдання 3. З</t>
    </r>
    <r>
      <rPr>
        <sz val="10"/>
        <rFont val="Times New Roman"/>
        <family val="1"/>
      </rPr>
      <t>абезпечення надання інших передбачених законодавством пільг громадянам, які постраждали внаслідок Чорнобильської катастрофи.</t>
    </r>
  </si>
  <si>
    <t xml:space="preserve"> - особам, які мають особливі заслуги перед Батьківщиною (компенсація витрат на автомобільне паливо); </t>
  </si>
  <si>
    <t xml:space="preserve"> - інвалідам війни та учасникам бойових дій (надання пільг на проїзд на залізничному транспорті у міжміському сполученні); </t>
  </si>
  <si>
    <t>- проведення капітального ремоннту будинків та квартир;</t>
  </si>
  <si>
    <t>Всього на виконання підпрограми:</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</si>
  <si>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</si>
  <si>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</si>
  <si>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</si>
  <si>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спеціальний фонд</t>
  </si>
  <si>
    <t>загальний           фонд</t>
  </si>
  <si>
    <t>- дітям з багатодітних сімей,  які вступили до вищих навчальних закладів (надання одноразової матеріальної допомоги);</t>
  </si>
  <si>
    <t>- сім'ям осіб, які загинули під час участі у Революції Гідності          (50 % пільги)</t>
  </si>
  <si>
    <r>
      <t>Завдання 1.</t>
    </r>
    <r>
      <rPr>
        <b/>
        <sz val="11"/>
        <rFont val="Times New Roman"/>
        <family val="1"/>
      </rPr>
      <t xml:space="preserve">  </t>
    </r>
    <r>
      <rPr>
        <sz val="10"/>
        <rFont val="Times New Roman"/>
        <family val="1"/>
      </rPr>
      <t>Забезпечення проведення розрахунків з підприємствами автомобільного транспорту за пільговий проїзд окремих категорій громадян.</t>
    </r>
  </si>
  <si>
    <t>- дітям загиблих при виконанні службового обов'язку під час проведення антитерористичної операції (надання одноразової матеріальної допомоги);</t>
  </si>
  <si>
    <t>- сім'ям загиблих або померлих військовослужбовців, мешканців міста Суми (надання одноразової матеріальної допомоги на виготовлення, встановлення намогильної споруди та елементів благоустрою на могилах);</t>
  </si>
  <si>
    <t>- добровольцям - учасникам антитерористичної операції, мешканцям міста Суми (надання разової грошової допомоги);</t>
  </si>
  <si>
    <t>- матерям дітей  віком до 7 років, батьки яких загинули під час антитерористичної операції (надання одноразової матеріальної допомоги для покриття витрат пов'язаних з перебуванням матері у Дитячому оздоровчому центрі "Червона гвоздика").</t>
  </si>
  <si>
    <t>- сім'ям загиблих при виконанні службового обов'язку або померлих в період проходження військової служби під час проведення антитероритсичної операції (надання матеріальної допомоги на доукомплектування намогильних споруд);</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</si>
  <si>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матеріальної допомоги на проведення благоустрою місця поховання);</t>
  </si>
  <si>
    <t xml:space="preserve"> - добровольцям – учасникам антитерористичної операції (щомісячна адресна грошова допомога на отримання транспортних послуг);</t>
  </si>
  <si>
    <t>- сім'ям добровольців - учасників антитерористичної операції - мешканцям міста Суми (75% пільги).</t>
  </si>
  <si>
    <t>- сім'ям загиблих під час проведення антитерористичної операції мешканців міста Суми (50 % пільги, а у разі втрати права на отримання пільг за рахунок коштів державного бюджету - 100% пільги);</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</si>
  <si>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одноразової матеріальної допомоги на виготовлення, встановлення намогильної споруди та елементів благоустрою на могилі);</t>
  </si>
  <si>
    <t>Управління освіти і науки Сумської міської ради</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</si>
  <si>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</si>
  <si>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ДСЗН    Сумської міської ради</t>
  </si>
  <si>
    <r>
      <t xml:space="preserve">Завдання 5. </t>
    </r>
    <r>
      <rPr>
        <sz val="10"/>
        <rFont val="Times New Roman"/>
        <family val="1"/>
      </rPr>
      <t xml:space="preserve">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 </t>
    </r>
  </si>
  <si>
    <r>
      <t xml:space="preserve">Завдання 6. </t>
    </r>
    <r>
      <rPr>
        <sz val="10"/>
        <rFont val="Times New Roman"/>
        <family val="1"/>
      </rPr>
      <t>Забезпечити надання пільг громадським організаціям по оплаті за користування комунальними послугами.</t>
    </r>
  </si>
  <si>
    <r>
      <t xml:space="preserve">Завдання 1. </t>
    </r>
    <r>
      <rPr>
        <sz val="10"/>
        <rFont val="Times New Roman"/>
        <family val="1"/>
      </rPr>
      <t>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</si>
  <si>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2. </t>
    </r>
    <r>
      <rPr>
        <sz val="10"/>
        <rFont val="Times New Roman"/>
        <family val="1"/>
      </rPr>
      <t>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</si>
  <si>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t>- сім’ям, в яких виховуються онкохворі діти - мешканцям міста Суми (50 % пільги);</t>
  </si>
  <si>
    <t>- сім’ям учасників антитерористичної операції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</si>
  <si>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-дітям, мешканцям міста Суми, батьки яких загинули при виконанні службового обов'язку або померли в період проходження військової служби під час антитерористичної операції (щомісячна грошова допомога);</t>
  </si>
  <si>
    <t>- учасникам бойових дій та інвалідам війни з числа осіб, які брали безпосередню участь у бойових діях під час Великої Вітчизняної війни та війни з Японією - мешканцям міста Суми (виплата разової грошової допомоги);</t>
  </si>
  <si>
    <t xml:space="preserve">- дітям до 18 років, мешканцям міста Суми, батьки яких загинули під час проведення антитерористичної операції (надання одноразової матеріальної допомоги до 25 річниці Дня незалежності України); </t>
  </si>
  <si>
    <t xml:space="preserve"> - сім’ям учасників бойових дій та сім’ям загиблих учасників антитерористичної операції - мешканцям міста Суми (щомісячне відшкодування вартості спожитих житлово-комунальних послуг); </t>
  </si>
  <si>
    <t>- сім'ям загиблих при виконанні службового обов'язку під час проведення антитероритсичної операції (надання матеріальної допомоги на вирішення соціально-побутових питань);</t>
  </si>
  <si>
    <t xml:space="preserve"> - учасникам антитерористичної операції,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мешканцям міста Суми (надання матеріальної допомоги);</t>
  </si>
  <si>
    <t>- відшкодування витрат КП "Спеціалізований комбінат" за організацію та проведення поховання померлого Героя Радянського Союзу, Почесного громадянина міста Суми                    Батєхи В.О.;</t>
  </si>
  <si>
    <t>- відшкодування витрат          КП громадського харчування Сумської обласної ради за послуги по обслуговуванню поминального обіду за померлим Героєм Радянського Союзу, Почесним громадянином міста Суми Батєхою В.О.;</t>
  </si>
  <si>
    <r>
      <t>Завдання 4.</t>
    </r>
    <r>
      <rPr>
        <sz val="10"/>
        <rFont val="Times New Roman"/>
        <family val="1"/>
      </rPr>
      <t xml:space="preserve"> Забезпечити поховання загиблих осіб, які захищали незалежність, суверенітет та територіальну цілісність України і брали безпосередню участь в антитерорристичній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r>
  </si>
  <si>
    <t>- сім'ям інвалідів І-ІІ груп по зору - мешканцям міста Суми                     (50 % пільги);</t>
  </si>
  <si>
    <t>- Почесним донорам України - мешканцям міста Суми                 (25 % пільги);</t>
  </si>
  <si>
    <t>- Почесним громадянам міста Суми (компенсація вартості самостійного санаторно-курортного лікування);</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</si>
  <si>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</si>
  <si>
    <r>
      <t xml:space="preserve">Завдання 1. </t>
    </r>
    <r>
      <rPr>
        <sz val="10"/>
        <rFont val="Times New Roman"/>
        <family val="1"/>
      </rPr>
      <t>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r>
  </si>
  <si>
    <t>- інвалідам з дитинства I та II групи з діагнозом ДЦП (крім інвалідів І А групи) та дітям-інвалідам з діагнозом ДЦП - мешканцям міста Суми (50 % пільги), а також інвалідам з дитинства І А групи з діагнозом ДЦП (100% пільги);</t>
  </si>
  <si>
    <r>
      <t xml:space="preserve">Завдання 5. </t>
    </r>
    <r>
      <rPr>
        <sz val="9"/>
        <rFont val="Times New Roman"/>
        <family val="1"/>
      </rPr>
      <t>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r>
  </si>
  <si>
    <t xml:space="preserve"> - Манько І.О. (цільова матеріальна допомога  на придбання системи кохлеарної імплантації для дитини-інваліда Манько Данііла);</t>
  </si>
  <si>
    <t xml:space="preserve"> -  громадянам, які постраждали внаслідок Чорнобильської катастрофи категорії 2 - мешканцям міста Суми (надання одноразової матеріальної допомоги до 30-х роковин Чорнобильської катастрофи);</t>
  </si>
  <si>
    <t>- Дегтярьову А.О. (цільова матеріальна допомога для лікування дитини-інваліда Дегтярьова Олександра);</t>
  </si>
  <si>
    <r>
      <rPr>
        <b/>
        <sz val="10"/>
        <rFont val="Times New Roman"/>
        <family val="1"/>
      </rPr>
      <t>Завдання 5.</t>
    </r>
    <r>
      <rPr>
        <sz val="10"/>
        <rFont val="Times New Roman"/>
        <family val="1"/>
      </rPr>
      <t xml:space="preserve"> Забезпечити новорічними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t>
    </r>
  </si>
  <si>
    <t>- особам з психічними захворюваннями, розумовою відсталістю, а також хворим на ДЦП (надання матеріальної допомоги для відшкодування вартості оздоровлення);</t>
  </si>
  <si>
    <t>- відшкодування витрат КП "Спеціалізований комбінат" та ПП Лорд за організацію та проведення поховання померлого Почесного громадянина міста Суми Кравченка О.Й.;</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</si>
  <si>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</si>
  <si>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 xml:space="preserve">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 </t>
  </si>
  <si>
    <r>
      <t xml:space="preserve">Завдання 1. </t>
    </r>
    <r>
      <rPr>
        <sz val="10"/>
        <rFont val="Times New Roman"/>
        <family val="1"/>
      </rPr>
      <t>Надання транспортних послуг "Соціальне таксі" людям з обмеженими фізичними можливостями.</t>
    </r>
  </si>
  <si>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</si>
  <si>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 особам, яким виповнюється 100 і більше років з метою вшанування їх з нагоди Дня народження (надання одноразової грошової допомоги);</t>
  </si>
  <si>
    <t>Мета, завдання, КПКВК</t>
  </si>
  <si>
    <t>- Почесним донорам України - мешканцям міста Суми (надання одноразової матеріальної допомоги);</t>
  </si>
  <si>
    <t>- інвалідам війни І групи з числа учасників бойових дій в Афганістані (воїнам-інтернаціоналістам), мешканцям міста Суми (виплата щомісячної грошової допомоги).</t>
  </si>
  <si>
    <t>- інвалідам війни з числа учасників антитерористичної операції, мешканцям міста Суми (надання одноразової матеріальної допомоги до 25 річниці Дня незалежності України);</t>
  </si>
  <si>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</si>
  <si>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t>- військовослужбовцям, які проходять військову службу за контрактом у Збройних Силах України, мешканцям міста Суми (надання одноразової матеріальної допомоги);</t>
  </si>
  <si>
    <t>КПКВК 1513400 (ДСЗН Сумської міської ради), КПКВК 0313400 (Виконавчий комітет Сумської міської ради)</t>
  </si>
  <si>
    <t>КПКВК 1513202 (ДСЗН Сумської міської ради)</t>
  </si>
  <si>
    <t>КПКВК 1513190 (ДСЗН Сумської міської ради)</t>
  </si>
  <si>
    <t>КПКВК 1513201 (ДСЗН Сумської міської ради)</t>
  </si>
  <si>
    <t>КПКВК 1513038 (ДСЗН Сумської міської ради)</t>
  </si>
  <si>
    <t>КПКВК 1513050 (ДСЗН Сумської міської ради)</t>
  </si>
  <si>
    <t>КПКВК 1011010 (Управління освіти і науки Сумської міської ради)</t>
  </si>
  <si>
    <t>КПКВК 1011020 (Управління освіти і науки Сумської міської ради)</t>
  </si>
  <si>
    <t>КПКВК 1013160 (Управління освіти і науки Сумської міської ради)</t>
  </si>
  <si>
    <t>КПКВК 1011070 (Управління освіти і науки Сумської міської ради)</t>
  </si>
  <si>
    <t>КПКВК 1513104 (ДСЗН Сумської міської ради)</t>
  </si>
  <si>
    <t>КПКВК 1513220 (ДСЗН Сумської міської ради)</t>
  </si>
  <si>
    <t>КПКВК 1513035 (ДСЗН Сумської міської ради)</t>
  </si>
  <si>
    <t>КПКВК 1513033 (ДСЗН Сумської міської ради)</t>
  </si>
  <si>
    <t>КПКВК 1513034 (ДСЗН Сумської міської ради)</t>
  </si>
  <si>
    <t>КПКВК 1513031 (ДСЗН Сумської міської ради)</t>
  </si>
  <si>
    <t>КПКВК 1513037 (ДСЗН Сумської міської ради)</t>
  </si>
  <si>
    <t>КПКВК 1518800 (ДСЗН Сумської міської ради)</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</si>
  <si>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</si>
  <si>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</si>
  <si>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r>
      <t xml:space="preserve">Завдання 1. </t>
    </r>
    <r>
      <rPr>
        <sz val="10"/>
        <rFont val="Times New Roman"/>
        <family val="1"/>
      </rPr>
      <t>Забезпечення інформування мешканців міста Суми про прийняте рішення про призначення (непризначення) житлової субсидії.</t>
    </r>
  </si>
  <si>
    <r>
      <t xml:space="preserve">Завдання 2. </t>
    </r>
    <r>
      <rPr>
        <sz val="10"/>
        <rFont val="Times New Roman"/>
        <family val="1"/>
      </rPr>
      <t>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r>
  </si>
  <si>
    <t xml:space="preserve"> - Садовському П.Б. (цільова матеріальна допомога  на проведення операції по трансплантації нирки).</t>
  </si>
  <si>
    <t>- сину померлого Героя Радянського Союзу Батехи Василя Панасовича (надання одноразової матеріальної допомоги на виготовлення, встановлення намогильної споруди на місці його поховання та упорядкування місця поховання);</t>
  </si>
  <si>
    <r>
      <t xml:space="preserve">Завдання 6. </t>
    </r>
    <r>
      <rPr>
        <sz val="10"/>
        <rFont val="Times New Roman"/>
        <family val="1"/>
      </rPr>
      <t>Проведення розрахунків за пільговий проїзд окремих категорій громадян залізничним транспортом приміського сполучення.</t>
    </r>
  </si>
  <si>
    <t>- Качан О.Г. (надання цільової матеріальної допомоги для дороговартісного лікування онкологічного захворювання її сина Качана Олександра Васильовича, 1998 року народження, особи з інвалідністю І групи з дитинства);</t>
  </si>
  <si>
    <t>- особі з інвалідністю ІІІ групи з дитинства з ураженням опорно-рухового апарату Перловій А.О. (надання цільової матеріальної допомоги  для ендопротезування лівого кульшового суглобу).</t>
  </si>
  <si>
    <t>- Скляровій Л.О. (надання цільової матеріальної допомоги для дороговартісного лікування кетогенною дієтою її доньки Склярової Карини, 2004 року народження, дитини з інвалідностю);</t>
  </si>
  <si>
    <t>- сім'ям, в яких виховуються діти, хворі на онкологічні та онкогематологічні захворювання (надання одноразової матеріальної допомоги для придбання лікарських засобів, виробів медичного призначення та проведення обстежень);</t>
  </si>
  <si>
    <t>- особам, що супроводжують постраждалого внаслідок Чорнобильської катастрофи 1 категорії, якому встановлено інвалідність 1 групи та якому за висновком лікувально-профілактичного закладу необхідна постійна стороння допомога (надання одноразової матеріальної допомоги для компенсації вартості санаторно-курортної путівки).</t>
  </si>
  <si>
    <t>- проведення реконструкції жилої квартири, в якій зареєстрована та проживає особа з інвалідністю, що пересувається за допомогою крісла колісного.</t>
  </si>
  <si>
    <r>
      <t>Завдання 5.</t>
    </r>
    <r>
      <rPr>
        <sz val="10"/>
        <rFont val="Times New Roman"/>
        <family val="1"/>
      </rPr>
      <t xml:space="preserve"> Забезпечити новорічними подарунками вихованців дошкільних  навчальних закладів, які потребують особливої соціальної уваги та підтримки:</t>
    </r>
  </si>
  <si>
    <t xml:space="preserve"> - дітей раннього віку,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</si>
  <si>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r>
      <t xml:space="preserve">Завдання 3. </t>
    </r>
    <r>
      <rPr>
        <sz val="10"/>
        <rFont val="Times New Roman"/>
        <family val="1"/>
      </rPr>
      <t>Забезпечити новорічними подарунками учнів загальноосвітніх навчальних закладів, вихованців та учнів навчально-виховних комплексів, які потребують особливої соціальної уваги та підтримки:</t>
    </r>
  </si>
  <si>
    <t xml:space="preserve"> -  громадянам, які постраждали внаслідок Чорнобильської катастрофи категорії 1 та дітям-інвалідам, захворювання яких пов’язане з Чорнобильською катастрофою - мешканцям міста Суми (надання одноразової матеріальної допомоги до 30-х роковин Чорнобильської катастрофи);</t>
  </si>
  <si>
    <r>
      <t xml:space="preserve">Завдання 4. </t>
    </r>
    <r>
      <rPr>
        <sz val="10"/>
        <rFont val="Times New Roman"/>
        <family val="1"/>
      </rPr>
      <t>Організація оздоровлення та забезпечення відпочинком дітей, які потребують особливої соціальної уваги та підтримки:</t>
    </r>
  </si>
  <si>
    <t>В.о. директора департаменту соціального захисту населення</t>
  </si>
  <si>
    <t>Сумської міської ради</t>
  </si>
  <si>
    <t>С.Б. Маринченко</t>
  </si>
  <si>
    <t>Додаток 4                                                                до міської програми "Місто Суми - територія добра та милосердя" на 2016-2018 роки"</t>
  </si>
  <si>
    <t>Підпрограма 8.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загинули або отримали тілесні ушкодження під час участі у Революції Гідності.</t>
  </si>
  <si>
    <t>Мета: забезпечення надання соціальних гарантій вихованцям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загинули або отримали тілесні ушкодження під час участі у Революції Гідності.</t>
  </si>
  <si>
    <t>Підпрограма 9. Соціальна підтримка учнів та вихованців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загинули або отримали тілесні ушкодження під час участі у Революції Гідності.</t>
  </si>
  <si>
    <t>Мета: забезпечення надання соціальних гарантій учням та вихованцям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загинули або отримали тілесні ушкодження під час участі у Революції Гідності.</t>
  </si>
  <si>
    <r>
      <t xml:space="preserve"> - </t>
    </r>
    <r>
      <rPr>
        <sz val="10"/>
        <rFont val="Times New Roman"/>
        <family val="1"/>
      </rPr>
      <t xml:space="preserve"> учнів  загальноосвітніх навчальних закладів, вихованців та учнів навчально виховних комплексів, батьки яких загинули або отримали тілесні ушкодження під час участі у Революції Гідності.</t>
    </r>
  </si>
  <si>
    <t xml:space="preserve"> - дітей раннього віку, дошкільного віку дошкільних навчальних закладів, батьки яких загинули або отримали тілесні ушкодження під час участі у Революції Гідності.</t>
  </si>
  <si>
    <t xml:space="preserve">  - дітей раннього віку дошкільних навчальних закладів, батьки яких є учасниками бойових дій в Афганістані;</t>
  </si>
  <si>
    <t xml:space="preserve">  - дітей дошкільного віку дошкільних навчальних закладів, батьки яких є учасниками бойових дій в Афганістані;</t>
  </si>
  <si>
    <t xml:space="preserve"> - дітей раннього віку, дошкільного віку дошкільних навчальних закладів, батьки яких є учасниками бойових дій в Афганістані;</t>
  </si>
  <si>
    <r>
      <t xml:space="preserve"> - </t>
    </r>
    <r>
      <rPr>
        <sz val="10"/>
        <rFont val="Times New Roman"/>
        <family val="1"/>
      </rPr>
      <t xml:space="preserve"> учнів  загальноосвітніх навчальних закладів, батьки яких загинули або отримали тілесні ушкодження під час участі у Революції Гідності.</t>
    </r>
  </si>
  <si>
    <r>
      <t xml:space="preserve">Завдання 3. </t>
    </r>
    <r>
      <rPr>
        <sz val="10"/>
        <rFont val="Times New Roman"/>
        <family val="1"/>
      </rPr>
      <t>Забезпечити безкоштовним харчуванням дітей раннього віку дошкільних навчальних закладів:</t>
    </r>
  </si>
  <si>
    <t xml:space="preserve"> - дітей раннього віку дошкільних навчальних закладів, батьки яких загинули або отримали тілесні ушкодження під час участі у Революції Гідності.</t>
  </si>
  <si>
    <r>
      <t xml:space="preserve">Завдання 4. </t>
    </r>
    <r>
      <rPr>
        <sz val="10"/>
        <rFont val="Times New Roman"/>
        <family val="1"/>
      </rPr>
      <t>Забезпечити безкоштовним харчуванням дітей дошкільного віку дошкільних навчальних закладів:</t>
    </r>
  </si>
  <si>
    <t xml:space="preserve"> - дітей дошкільного віку дошкільних навчальних закладів, батьки яких загинули або отримали тілесні ушкодження під час участі у Революції Гідності.</t>
  </si>
  <si>
    <r>
      <t xml:space="preserve">Завдання 2. </t>
    </r>
    <r>
      <rPr>
        <sz val="10"/>
        <rFont val="Times New Roman"/>
        <family val="1"/>
      </rPr>
      <t>Забезпечити безкоштовним харчуванням  учнів загальноосвітніх навчальних закладів:</t>
    </r>
  </si>
  <si>
    <r>
      <t xml:space="preserve"> - </t>
    </r>
    <r>
      <rPr>
        <sz val="10"/>
        <rFont val="Times New Roman"/>
        <family val="1"/>
      </rPr>
      <t>учнів загальноосвітніх навчальних закладів, батьки яких є учасниками бойових дій в Афганістані;</t>
    </r>
  </si>
  <si>
    <r>
      <t xml:space="preserve"> - </t>
    </r>
    <r>
      <rPr>
        <sz val="10"/>
        <rFont val="Times New Roman"/>
        <family val="1"/>
      </rPr>
      <t>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t>
    </r>
  </si>
  <si>
    <r>
      <t xml:space="preserve"> - </t>
    </r>
    <r>
      <rPr>
        <sz val="10"/>
        <rFont val="Times New Roman"/>
        <family val="1"/>
      </rPr>
      <t>учнів загальноосвітніх навчальних закладів, вихованців та учнів навчально-виховних комплексів, батьки яких є учасниками бойових дій в Афганістані;</t>
    </r>
  </si>
  <si>
    <t>- забезпечення безкоштовними путівками до позаміського дитячого закладу оздоровлення та відпочинку дітей, батьки яких загинули або отримали поранення при виконанні службового обов’язку під час антитерористичної операції;</t>
  </si>
  <si>
    <t>- забезпечення безкоштовними путівками до позаміських дитячих закладів оздоровлення та відпочинку (м. Суми) дітей, батьки яких є учасниками бойових дій в Афганістані;</t>
  </si>
  <si>
    <t>- забезпечення безкоштовними путівками до позаміських дитячих закладів оздоровлення та відпочинку  (м. Суми) дітей, батьки яких загинули або отримали тілесні ушкодження під час участі у Революції Гідності.</t>
  </si>
  <si>
    <t>Продовження додатка 4</t>
  </si>
  <si>
    <r>
      <t>Завдання 3.</t>
    </r>
    <r>
      <rPr>
        <sz val="10"/>
        <rFont val="Times New Roman"/>
        <family val="1"/>
      </rPr>
      <t xml:space="preserve"> Забезпечити проведення заходів для ветеранів війни та праці, осіб з інвалідністю та дітей з інвалідністю, громадян постраждалих внаслідок аварії на ЧАЕС (вшанування під час проведення в місті святкових заходів, відзначення пам’ятних дат).</t>
    </r>
  </si>
</sst>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
    <numFmt numFmtId="210" formatCode="0.000"/>
    <numFmt numFmtId="211" formatCode="#,##0.0"/>
    <numFmt numFmtId="212" formatCode="#,##0.000"/>
    <numFmt numFmtId="213" formatCode="#,##0.0000"/>
  </numFmts>
  <fonts count="51">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9"/>
      <name val="Times New Roman"/>
      <family val="1"/>
    </font>
    <font>
      <b/>
      <sz val="13"/>
      <name val="Times New Roman"/>
      <family val="1"/>
    </font>
    <font>
      <sz val="11"/>
      <name val="Times New Roman"/>
      <family val="1"/>
    </font>
    <font>
      <i/>
      <sz val="12"/>
      <name val="Times New Roman"/>
      <family val="1"/>
    </font>
    <font>
      <u val="single"/>
      <sz val="10"/>
      <color indexed="12"/>
      <name val="Arial"/>
      <family val="2"/>
    </font>
    <font>
      <u val="single"/>
      <sz val="10"/>
      <color indexed="36"/>
      <name val="Arial"/>
      <family val="2"/>
    </font>
    <font>
      <b/>
      <sz val="10.5"/>
      <name val="Times New Roman"/>
      <family val="1"/>
    </font>
    <font>
      <sz val="8"/>
      <name val="Arial"/>
      <family val="2"/>
    </font>
    <font>
      <sz val="14"/>
      <name val="Times New Roman"/>
      <family val="1"/>
    </font>
    <font>
      <sz val="9"/>
      <name val="Times New Roman"/>
      <family val="1"/>
    </font>
    <font>
      <sz val="13"/>
      <name val="Arial"/>
      <family val="2"/>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1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11"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0" fillId="31" borderId="0" applyNumberFormat="0" applyBorder="0" applyAlignment="0" applyProtection="0"/>
  </cellStyleXfs>
  <cellXfs count="87">
    <xf numFmtId="0" fontId="0" fillId="0" borderId="0" xfId="0" applyAlignment="1">
      <alignment/>
    </xf>
    <xf numFmtId="4" fontId="2" fillId="32" borderId="10" xfId="0" applyNumberFormat="1" applyFont="1" applyFill="1" applyBorder="1" applyAlignment="1">
      <alignment horizontal="center" vertical="center"/>
    </xf>
    <xf numFmtId="0" fontId="0" fillId="32" borderId="0" xfId="0" applyFont="1" applyFill="1" applyAlignment="1">
      <alignment/>
    </xf>
    <xf numFmtId="0" fontId="0" fillId="32" borderId="0" xfId="0" applyFont="1" applyFill="1" applyAlignment="1">
      <alignment/>
    </xf>
    <xf numFmtId="0" fontId="0" fillId="32" borderId="0" xfId="0" applyFont="1" applyFill="1" applyAlignment="1">
      <alignment/>
    </xf>
    <xf numFmtId="0" fontId="16" fillId="32" borderId="0" xfId="0" applyFont="1" applyFill="1" applyAlignment="1">
      <alignment/>
    </xf>
    <xf numFmtId="0" fontId="14" fillId="32" borderId="0" xfId="0" applyFont="1" applyFill="1" applyAlignment="1">
      <alignment horizontal="left"/>
    </xf>
    <xf numFmtId="0" fontId="14" fillId="32" borderId="0" xfId="0" applyFont="1" applyFill="1" applyAlignment="1">
      <alignment/>
    </xf>
    <xf numFmtId="0" fontId="0" fillId="32" borderId="0" xfId="0" applyFill="1" applyAlignment="1">
      <alignment/>
    </xf>
    <xf numFmtId="0" fontId="1" fillId="32" borderId="0" xfId="0" applyFont="1" applyFill="1" applyBorder="1" applyAlignment="1">
      <alignment horizontal="center"/>
    </xf>
    <xf numFmtId="0" fontId="0" fillId="32" borderId="0" xfId="0" applyFont="1" applyFill="1" applyBorder="1" applyAlignment="1">
      <alignment/>
    </xf>
    <xf numFmtId="0" fontId="0" fillId="32" borderId="0" xfId="0" applyFont="1" applyFill="1" applyBorder="1" applyAlignment="1">
      <alignment/>
    </xf>
    <xf numFmtId="0" fontId="1" fillId="32" borderId="0" xfId="0" applyFont="1" applyFill="1" applyBorder="1" applyAlignment="1">
      <alignment/>
    </xf>
    <xf numFmtId="0" fontId="1" fillId="32" borderId="10" xfId="0" applyFont="1" applyFill="1" applyBorder="1" applyAlignment="1">
      <alignment horizontal="center" vertical="center" wrapText="1"/>
    </xf>
    <xf numFmtId="0" fontId="2" fillId="32" borderId="10" xfId="0" applyFont="1" applyFill="1" applyBorder="1" applyAlignment="1">
      <alignment horizontal="center" vertical="center" textRotation="255" wrapText="1"/>
    </xf>
    <xf numFmtId="0" fontId="2" fillId="32" borderId="10" xfId="0" applyFont="1" applyFill="1" applyBorder="1" applyAlignment="1">
      <alignment horizontal="center" vertical="center" wrapText="1"/>
    </xf>
    <xf numFmtId="0" fontId="2" fillId="32" borderId="10" xfId="0" applyFont="1" applyFill="1" applyBorder="1" applyAlignment="1">
      <alignment vertical="top" wrapText="1"/>
    </xf>
    <xf numFmtId="4" fontId="2" fillId="32" borderId="10" xfId="0" applyNumberFormat="1" applyFont="1" applyFill="1" applyBorder="1" applyAlignment="1">
      <alignment horizontal="center" vertical="center" wrapText="1"/>
    </xf>
    <xf numFmtId="0" fontId="2" fillId="32" borderId="10" xfId="0" applyFont="1" applyFill="1" applyBorder="1" applyAlignment="1">
      <alignment horizontal="justify" vertical="top" wrapText="1"/>
    </xf>
    <xf numFmtId="4" fontId="0" fillId="32" borderId="0" xfId="0" applyNumberFormat="1" applyFont="1" applyFill="1" applyBorder="1" applyAlignment="1">
      <alignment/>
    </xf>
    <xf numFmtId="4" fontId="1" fillId="32" borderId="10" xfId="0" applyNumberFormat="1"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32" borderId="10" xfId="0" applyFont="1" applyFill="1" applyBorder="1" applyAlignment="1">
      <alignment horizontal="justify" wrapText="1"/>
    </xf>
    <xf numFmtId="0" fontId="12" fillId="32" borderId="10" xfId="0" applyFont="1" applyFill="1" applyBorder="1" applyAlignment="1">
      <alignment vertical="top" wrapText="1"/>
    </xf>
    <xf numFmtId="0" fontId="0" fillId="32" borderId="10" xfId="0" applyFont="1" applyFill="1" applyBorder="1" applyAlignment="1">
      <alignment horizontal="center" vertical="center"/>
    </xf>
    <xf numFmtId="0" fontId="0" fillId="32" borderId="10" xfId="0" applyFont="1" applyFill="1" applyBorder="1" applyAlignment="1">
      <alignment wrapText="1"/>
    </xf>
    <xf numFmtId="0" fontId="1" fillId="32" borderId="0" xfId="0" applyFont="1" applyFill="1" applyBorder="1" applyAlignment="1">
      <alignment horizontal="justify" vertical="center" wrapText="1"/>
    </xf>
    <xf numFmtId="0" fontId="1" fillId="32" borderId="0" xfId="0" applyFont="1" applyFill="1" applyBorder="1" applyAlignment="1">
      <alignment horizontal="center" vertical="center" wrapText="1"/>
    </xf>
    <xf numFmtId="4" fontId="2" fillId="32" borderId="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2" fillId="32" borderId="0" xfId="0" applyNumberFormat="1" applyFont="1" applyFill="1" applyBorder="1" applyAlignment="1">
      <alignment horizontal="center" vertical="center" wrapText="1"/>
    </xf>
    <xf numFmtId="4" fontId="1" fillId="32" borderId="0" xfId="0" applyNumberFormat="1" applyFont="1" applyFill="1" applyBorder="1" applyAlignment="1">
      <alignment horizontal="center" vertical="center" wrapText="1"/>
    </xf>
    <xf numFmtId="0" fontId="5" fillId="32" borderId="0" xfId="0" applyFont="1" applyFill="1" applyBorder="1" applyAlignment="1">
      <alignment horizontal="center" vertical="center" wrapText="1"/>
    </xf>
    <xf numFmtId="0" fontId="8" fillId="32" borderId="0" xfId="0" applyFont="1" applyFill="1" applyBorder="1" applyAlignment="1">
      <alignment horizontal="left" vertical="top" wrapText="1"/>
    </xf>
    <xf numFmtId="0" fontId="0" fillId="32" borderId="0" xfId="0" applyFont="1" applyFill="1" applyBorder="1" applyAlignment="1">
      <alignment/>
    </xf>
    <xf numFmtId="209" fontId="8" fillId="32" borderId="0" xfId="0" applyNumberFormat="1" applyFont="1" applyFill="1" applyBorder="1" applyAlignment="1">
      <alignment horizontal="center" vertical="center"/>
    </xf>
    <xf numFmtId="0" fontId="14" fillId="32" borderId="0" xfId="0" applyFont="1" applyFill="1" applyBorder="1" applyAlignment="1">
      <alignment horizontal="center" vertical="center" textRotation="180"/>
    </xf>
    <xf numFmtId="0" fontId="2" fillId="32" borderId="10" xfId="0" applyFont="1" applyFill="1" applyBorder="1" applyAlignment="1">
      <alignment horizontal="center" vertical="top" wrapText="1"/>
    </xf>
    <xf numFmtId="0" fontId="5" fillId="32" borderId="10" xfId="0" applyFont="1" applyFill="1" applyBorder="1" applyAlignment="1">
      <alignment horizontal="center" wrapText="1"/>
    </xf>
    <xf numFmtId="49" fontId="1" fillId="32" borderId="10" xfId="0" applyNumberFormat="1" applyFont="1" applyFill="1" applyBorder="1" applyAlignment="1">
      <alignment horizontal="justify"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justify" vertical="center" wrapText="1"/>
    </xf>
    <xf numFmtId="0" fontId="1" fillId="32" borderId="10" xfId="0" applyFont="1" applyFill="1" applyBorder="1" applyAlignment="1">
      <alignment horizontal="justify" vertical="center"/>
    </xf>
    <xf numFmtId="2" fontId="1"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justify" vertical="center" wrapText="1"/>
    </xf>
    <xf numFmtId="0" fontId="1" fillId="32" borderId="10" xfId="0" applyNumberFormat="1"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Font="1" applyFill="1" applyBorder="1" applyAlignment="1">
      <alignment horizontal="justify" vertical="center"/>
    </xf>
    <xf numFmtId="49" fontId="2" fillId="32" borderId="10" xfId="0" applyNumberFormat="1" applyFont="1" applyFill="1" applyBorder="1" applyAlignment="1">
      <alignment horizontal="justify" vertical="center" wrapText="1"/>
    </xf>
    <xf numFmtId="0" fontId="12" fillId="32" borderId="10" xfId="0" applyFont="1" applyFill="1" applyBorder="1" applyAlignment="1">
      <alignment horizontal="left" vertical="center" wrapText="1"/>
    </xf>
    <xf numFmtId="0" fontId="2" fillId="32" borderId="10" xfId="0" applyFont="1" applyFill="1" applyBorder="1" applyAlignment="1">
      <alignment horizontal="justify" vertical="center" wrapText="1" shrinkToFit="1"/>
    </xf>
    <xf numFmtId="2" fontId="1" fillId="32" borderId="10" xfId="0" applyNumberFormat="1" applyFont="1" applyFill="1" applyBorder="1" applyAlignment="1">
      <alignment horizontal="center" vertical="center"/>
    </xf>
    <xf numFmtId="0" fontId="4" fillId="32" borderId="10" xfId="0" applyFont="1" applyFill="1" applyBorder="1" applyAlignment="1">
      <alignment horizontal="justify" vertical="center" wrapText="1"/>
    </xf>
    <xf numFmtId="49" fontId="1" fillId="32" borderId="11" xfId="0" applyNumberFormat="1" applyFont="1" applyFill="1" applyBorder="1" applyAlignment="1">
      <alignment horizontal="justify" vertical="center" wrapText="1"/>
    </xf>
    <xf numFmtId="49" fontId="2" fillId="32" borderId="10" xfId="0" applyNumberFormat="1" applyFont="1" applyFill="1" applyBorder="1" applyAlignment="1">
      <alignment horizontal="justify" vertical="center"/>
    </xf>
    <xf numFmtId="0" fontId="8" fillId="32" borderId="10" xfId="0" applyFont="1" applyFill="1" applyBorder="1" applyAlignment="1">
      <alignment horizontal="justify" vertical="center"/>
    </xf>
    <xf numFmtId="0" fontId="2" fillId="32" borderId="10" xfId="0" applyFont="1" applyFill="1" applyBorder="1" applyAlignment="1">
      <alignment horizontal="center" vertical="center"/>
    </xf>
    <xf numFmtId="4" fontId="8" fillId="32" borderId="10" xfId="0" applyNumberFormat="1" applyFont="1" applyFill="1" applyBorder="1" applyAlignment="1">
      <alignment horizontal="center" vertical="center" wrapText="1"/>
    </xf>
    <xf numFmtId="0" fontId="6" fillId="32" borderId="10" xfId="0" applyFont="1" applyFill="1" applyBorder="1" applyAlignment="1">
      <alignment horizontal="justify" vertical="center" wrapText="1" shrinkToFit="1"/>
    </xf>
    <xf numFmtId="49" fontId="7" fillId="32" borderId="0" xfId="0" applyNumberFormat="1" applyFont="1" applyFill="1" applyBorder="1" applyAlignment="1">
      <alignment vertical="center" wrapText="1"/>
    </xf>
    <xf numFmtId="4" fontId="5" fillId="32" borderId="10" xfId="0" applyNumberFormat="1" applyFont="1" applyFill="1" applyBorder="1" applyAlignment="1">
      <alignment horizontal="center" vertical="center"/>
    </xf>
    <xf numFmtId="4" fontId="8" fillId="32" borderId="10" xfId="0" applyNumberFormat="1" applyFont="1" applyFill="1" applyBorder="1" applyAlignment="1">
      <alignment horizontal="center" vertical="center"/>
    </xf>
    <xf numFmtId="0" fontId="2" fillId="32" borderId="0" xfId="0" applyFont="1" applyFill="1" applyBorder="1" applyAlignment="1">
      <alignment horizontal="justify" vertical="center" wrapText="1" shrinkToFit="1"/>
    </xf>
    <xf numFmtId="0" fontId="0" fillId="32" borderId="0" xfId="0" applyFont="1" applyFill="1" applyAlignment="1">
      <alignment horizontal="left"/>
    </xf>
    <xf numFmtId="0" fontId="14" fillId="32" borderId="0" xfId="0" applyFont="1" applyFill="1" applyAlignment="1">
      <alignment/>
    </xf>
    <xf numFmtId="4" fontId="0" fillId="32" borderId="0" xfId="0" applyNumberFormat="1" applyFont="1" applyFill="1" applyAlignment="1">
      <alignment/>
    </xf>
    <xf numFmtId="0" fontId="4" fillId="32" borderId="10" xfId="0" applyFont="1" applyFill="1" applyBorder="1" applyAlignment="1">
      <alignment horizontal="justify" vertical="center" wrapText="1"/>
    </xf>
    <xf numFmtId="0" fontId="7" fillId="32" borderId="10" xfId="0" applyFont="1" applyFill="1" applyBorder="1" applyAlignment="1">
      <alignment horizontal="left" vertical="top" wrapText="1"/>
    </xf>
    <xf numFmtId="0" fontId="4" fillId="32" borderId="10" xfId="0" applyFont="1" applyFill="1" applyBorder="1" applyAlignment="1">
      <alignment horizontal="left" vertical="top" wrapText="1"/>
    </xf>
    <xf numFmtId="0" fontId="8" fillId="32" borderId="10" xfId="0" applyFont="1" applyFill="1" applyBorder="1" applyAlignment="1">
      <alignment horizontal="left" vertical="top" wrapText="1"/>
    </xf>
    <xf numFmtId="0" fontId="8" fillId="32" borderId="10" xfId="0" applyFont="1" applyFill="1" applyBorder="1" applyAlignment="1">
      <alignment horizontal="left" vertical="center" wrapText="1"/>
    </xf>
    <xf numFmtId="209" fontId="8" fillId="32" borderId="12" xfId="0" applyNumberFormat="1" applyFont="1" applyFill="1" applyBorder="1" applyAlignment="1">
      <alignment horizontal="right" vertical="center"/>
    </xf>
    <xf numFmtId="0" fontId="8" fillId="32" borderId="10" xfId="0" applyFont="1" applyFill="1" applyBorder="1" applyAlignment="1">
      <alignment horizontal="justify" vertical="center" wrapText="1"/>
    </xf>
    <xf numFmtId="209" fontId="8" fillId="32" borderId="0" xfId="0" applyNumberFormat="1" applyFont="1" applyFill="1" applyBorder="1" applyAlignment="1">
      <alignment horizontal="right" vertical="center"/>
    </xf>
    <xf numFmtId="0" fontId="2" fillId="32" borderId="10" xfId="0" applyFont="1" applyFill="1" applyBorder="1" applyAlignment="1">
      <alignment horizontal="center" vertical="center" wrapText="1"/>
    </xf>
    <xf numFmtId="0" fontId="4" fillId="32" borderId="10" xfId="0" applyFont="1" applyFill="1" applyBorder="1" applyAlignment="1">
      <alignment vertical="top" wrapText="1"/>
    </xf>
    <xf numFmtId="0" fontId="3" fillId="32" borderId="0" xfId="0" applyFont="1" applyFill="1" applyAlignment="1">
      <alignment horizontal="center" vertical="center"/>
    </xf>
    <xf numFmtId="0" fontId="5" fillId="32" borderId="10" xfId="0" applyFont="1" applyFill="1" applyBorder="1" applyAlignment="1">
      <alignment horizontal="center" vertical="top" wrapText="1"/>
    </xf>
    <xf numFmtId="0" fontId="7" fillId="32" borderId="10" xfId="0" applyFont="1" applyFill="1" applyBorder="1" applyAlignment="1">
      <alignment horizontal="justify" vertical="center" wrapText="1"/>
    </xf>
    <xf numFmtId="49" fontId="7" fillId="32" borderId="10" xfId="0" applyNumberFormat="1" applyFont="1" applyFill="1" applyBorder="1" applyAlignment="1">
      <alignment horizontal="left" vertical="center" wrapText="1"/>
    </xf>
    <xf numFmtId="0" fontId="7" fillId="32" borderId="10" xfId="0" applyFont="1" applyFill="1" applyBorder="1" applyAlignment="1">
      <alignment horizontal="left" vertical="center" wrapText="1"/>
    </xf>
    <xf numFmtId="0" fontId="14" fillId="32" borderId="0" xfId="0" applyFont="1" applyFill="1" applyAlignment="1">
      <alignment horizontal="center"/>
    </xf>
    <xf numFmtId="0" fontId="14" fillId="32" borderId="0" xfId="0" applyFont="1" applyFill="1" applyAlignment="1">
      <alignment horizontal="left" vertical="center" wrapText="1"/>
    </xf>
    <xf numFmtId="0" fontId="4" fillId="32" borderId="10" xfId="0" applyFont="1" applyFill="1" applyBorder="1" applyAlignment="1">
      <alignment horizontal="left" vertical="center" wrapText="1"/>
    </xf>
    <xf numFmtId="0" fontId="8" fillId="32" borderId="10" xfId="0" applyFont="1" applyFill="1" applyBorder="1" applyAlignment="1">
      <alignment horizontal="justify" vertical="center"/>
    </xf>
    <xf numFmtId="0" fontId="1" fillId="32" borderId="10" xfId="0" applyFont="1" applyFill="1" applyBorder="1" applyAlignment="1">
      <alignment horizontal="justify" vertical="center" wrapText="1" shrinkToFit="1"/>
    </xf>
    <xf numFmtId="0" fontId="2" fillId="32" borderId="10" xfId="0" applyNumberFormat="1"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18"/>
  <sheetViews>
    <sheetView tabSelected="1" view="pageBreakPreview" zoomScaleSheetLayoutView="100" workbookViewId="0" topLeftCell="A143">
      <selection activeCell="A148" sqref="A148:L163"/>
    </sheetView>
  </sheetViews>
  <sheetFormatPr defaultColWidth="9.140625" defaultRowHeight="12.75"/>
  <cols>
    <col min="1" max="1" width="50.28125" style="4" customWidth="1"/>
    <col min="2" max="2" width="10.421875" style="4" customWidth="1"/>
    <col min="3" max="3" width="13.421875" style="4" customWidth="1"/>
    <col min="4" max="4" width="13.8515625" style="4" customWidth="1"/>
    <col min="5" max="5" width="12.28125" style="4" customWidth="1"/>
    <col min="6" max="6" width="13.28125" style="3" customWidth="1"/>
    <col min="7" max="7" width="12.57421875" style="3" customWidth="1"/>
    <col min="8" max="8" width="12.00390625" style="3" customWidth="1"/>
    <col min="9" max="10" width="12.7109375" style="3" customWidth="1"/>
    <col min="11" max="11" width="12.00390625" style="3" customWidth="1"/>
    <col min="12" max="12" width="13.28125" style="4" customWidth="1"/>
    <col min="13" max="14" width="9.140625" style="4" customWidth="1"/>
    <col min="15" max="15" width="12.7109375" style="4" bestFit="1" customWidth="1"/>
    <col min="16" max="16384" width="9.140625" style="4" customWidth="1"/>
  </cols>
  <sheetData>
    <row r="1" spans="1:5" ht="12.75">
      <c r="A1" s="2"/>
      <c r="B1" s="2"/>
      <c r="C1" s="2"/>
      <c r="D1" s="2"/>
      <c r="E1" s="2"/>
    </row>
    <row r="2" spans="9:12" ht="16.5" customHeight="1">
      <c r="I2" s="81"/>
      <c r="J2" s="81"/>
      <c r="K2" s="81"/>
      <c r="L2" s="5"/>
    </row>
    <row r="3" spans="9:12" ht="129" customHeight="1">
      <c r="I3" s="82" t="s">
        <v>162</v>
      </c>
      <c r="J3" s="82"/>
      <c r="K3" s="82"/>
      <c r="L3" s="82"/>
    </row>
    <row r="4" spans="9:12" ht="17.25" customHeight="1">
      <c r="I4" s="6"/>
      <c r="J4" s="7"/>
      <c r="K4" s="7"/>
      <c r="L4" s="8"/>
    </row>
    <row r="5" spans="9:12" ht="17.25" customHeight="1">
      <c r="I5" s="6"/>
      <c r="J5" s="7"/>
      <c r="K5" s="7"/>
      <c r="L5" s="8"/>
    </row>
    <row r="6" ht="18" customHeight="1"/>
    <row r="7" spans="1:12" ht="18.75" customHeight="1">
      <c r="A7" s="76" t="s">
        <v>51</v>
      </c>
      <c r="B7" s="76"/>
      <c r="C7" s="76"/>
      <c r="D7" s="76"/>
      <c r="E7" s="76"/>
      <c r="F7" s="76"/>
      <c r="G7" s="76"/>
      <c r="H7" s="76"/>
      <c r="I7" s="76"/>
      <c r="J7" s="76"/>
      <c r="K7" s="76"/>
      <c r="L7" s="76"/>
    </row>
    <row r="8" spans="1:12" s="10" customFormat="1" ht="12.75">
      <c r="A8" s="9" t="s">
        <v>16</v>
      </c>
      <c r="F8" s="11"/>
      <c r="G8" s="11"/>
      <c r="H8" s="11"/>
      <c r="I8" s="11"/>
      <c r="J8" s="11"/>
      <c r="K8" s="11"/>
      <c r="L8" s="12" t="s">
        <v>6</v>
      </c>
    </row>
    <row r="9" spans="1:12" s="10" customFormat="1" ht="18.75" customHeight="1">
      <c r="A9" s="74" t="s">
        <v>117</v>
      </c>
      <c r="B9" s="74" t="s">
        <v>42</v>
      </c>
      <c r="C9" s="77" t="s">
        <v>39</v>
      </c>
      <c r="D9" s="77"/>
      <c r="E9" s="77"/>
      <c r="F9" s="77" t="s">
        <v>43</v>
      </c>
      <c r="G9" s="77"/>
      <c r="H9" s="77"/>
      <c r="I9" s="77" t="s">
        <v>40</v>
      </c>
      <c r="J9" s="77"/>
      <c r="K9" s="77"/>
      <c r="L9" s="74" t="s">
        <v>20</v>
      </c>
    </row>
    <row r="10" spans="1:12" s="10" customFormat="1" ht="24.75" customHeight="1">
      <c r="A10" s="74"/>
      <c r="B10" s="74"/>
      <c r="C10" s="74" t="s">
        <v>17</v>
      </c>
      <c r="D10" s="74" t="s">
        <v>0</v>
      </c>
      <c r="E10" s="74"/>
      <c r="F10" s="74" t="s">
        <v>17</v>
      </c>
      <c r="G10" s="74" t="s">
        <v>0</v>
      </c>
      <c r="H10" s="74"/>
      <c r="I10" s="74" t="s">
        <v>17</v>
      </c>
      <c r="J10" s="74" t="s">
        <v>0</v>
      </c>
      <c r="K10" s="74"/>
      <c r="L10" s="74"/>
    </row>
    <row r="11" spans="1:12" s="10" customFormat="1" ht="32.25" customHeight="1">
      <c r="A11" s="74"/>
      <c r="B11" s="74"/>
      <c r="C11" s="74"/>
      <c r="D11" s="13" t="s">
        <v>67</v>
      </c>
      <c r="E11" s="13" t="s">
        <v>66</v>
      </c>
      <c r="F11" s="74"/>
      <c r="G11" s="13" t="s">
        <v>67</v>
      </c>
      <c r="H11" s="13" t="s">
        <v>66</v>
      </c>
      <c r="I11" s="74"/>
      <c r="J11" s="13" t="s">
        <v>67</v>
      </c>
      <c r="K11" s="13" t="s">
        <v>66</v>
      </c>
      <c r="L11" s="74"/>
    </row>
    <row r="12" spans="1:12" s="10" customFormat="1" ht="14.25" customHeight="1">
      <c r="A12" s="14">
        <v>1</v>
      </c>
      <c r="B12" s="14">
        <v>2</v>
      </c>
      <c r="C12" s="14">
        <v>3</v>
      </c>
      <c r="D12" s="14">
        <v>4</v>
      </c>
      <c r="E12" s="14">
        <v>5</v>
      </c>
      <c r="F12" s="14">
        <v>6</v>
      </c>
      <c r="G12" s="14">
        <v>7</v>
      </c>
      <c r="H12" s="14">
        <v>8</v>
      </c>
      <c r="I12" s="14">
        <v>9</v>
      </c>
      <c r="J12" s="15">
        <v>10</v>
      </c>
      <c r="K12" s="15">
        <v>11</v>
      </c>
      <c r="L12" s="15">
        <v>12</v>
      </c>
    </row>
    <row r="13" spans="1:15" s="10" customFormat="1" ht="30.75" customHeight="1">
      <c r="A13" s="16" t="s">
        <v>1</v>
      </c>
      <c r="B13" s="15"/>
      <c r="C13" s="17">
        <f>SUM(C16,C22,C82,C86,C100,C123,C127,C175,C179,C184,C134,C152,C207)</f>
        <v>32921871</v>
      </c>
      <c r="D13" s="17">
        <f>SUM(D16,D22,D82,D86,D100,D123,D127,D175,D179,D184,D134,D152,D207)</f>
        <v>32139871</v>
      </c>
      <c r="E13" s="17">
        <f>SUM(E16,E22,E82,E86,E100,E123,E127,E175,E179,E184)</f>
        <v>747000</v>
      </c>
      <c r="F13" s="17">
        <f aca="true" t="shared" si="0" ref="F13:K13">SUM(F16,F22,F82,F86,F100,F123,F127,F175,F179,F184,F134,F152,F207)</f>
        <v>48153122</v>
      </c>
      <c r="G13" s="17">
        <f t="shared" si="0"/>
        <v>47959870</v>
      </c>
      <c r="H13" s="17">
        <f t="shared" si="0"/>
        <v>154612</v>
      </c>
      <c r="I13" s="17">
        <f t="shared" si="0"/>
        <v>49477534</v>
      </c>
      <c r="J13" s="17">
        <f t="shared" si="0"/>
        <v>49147189</v>
      </c>
      <c r="K13" s="17">
        <f t="shared" si="0"/>
        <v>289000</v>
      </c>
      <c r="L13" s="18"/>
      <c r="O13" s="19"/>
    </row>
    <row r="14" spans="1:12" s="10" customFormat="1" ht="22.5" customHeight="1">
      <c r="A14" s="68" t="s">
        <v>13</v>
      </c>
      <c r="B14" s="68"/>
      <c r="C14" s="68"/>
      <c r="D14" s="68"/>
      <c r="E14" s="68"/>
      <c r="F14" s="68"/>
      <c r="G14" s="68"/>
      <c r="H14" s="68"/>
      <c r="I14" s="68"/>
      <c r="J14" s="68"/>
      <c r="K14" s="68"/>
      <c r="L14" s="68"/>
    </row>
    <row r="15" spans="1:12" s="10" customFormat="1" ht="33" customHeight="1">
      <c r="A15" s="69" t="s">
        <v>14</v>
      </c>
      <c r="B15" s="69"/>
      <c r="C15" s="69"/>
      <c r="D15" s="69"/>
      <c r="E15" s="69"/>
      <c r="F15" s="69"/>
      <c r="G15" s="69"/>
      <c r="H15" s="69"/>
      <c r="I15" s="69"/>
      <c r="J15" s="69"/>
      <c r="K15" s="69"/>
      <c r="L15" s="69"/>
    </row>
    <row r="16" spans="1:12" s="10" customFormat="1" ht="12.75">
      <c r="A16" s="16" t="s">
        <v>2</v>
      </c>
      <c r="B16" s="15"/>
      <c r="C16" s="17">
        <v>35000</v>
      </c>
      <c r="D16" s="17">
        <f>SUM(D17,D18)</f>
        <v>0</v>
      </c>
      <c r="E16" s="17">
        <f aca="true" t="shared" si="1" ref="E16:K16">SUM(E17,E18)</f>
        <v>0</v>
      </c>
      <c r="F16" s="17">
        <f t="shared" si="1"/>
        <v>38640</v>
      </c>
      <c r="G16" s="17">
        <f t="shared" si="1"/>
        <v>0</v>
      </c>
      <c r="H16" s="17">
        <f t="shared" si="1"/>
        <v>0</v>
      </c>
      <c r="I16" s="17">
        <f t="shared" si="1"/>
        <v>41345</v>
      </c>
      <c r="J16" s="17">
        <f t="shared" si="1"/>
        <v>0</v>
      </c>
      <c r="K16" s="17">
        <f t="shared" si="1"/>
        <v>0</v>
      </c>
      <c r="L16" s="18"/>
    </row>
    <row r="17" spans="1:12" s="10" customFormat="1" ht="82.5" customHeight="1">
      <c r="A17" s="18" t="s">
        <v>121</v>
      </c>
      <c r="B17" s="13" t="s">
        <v>9</v>
      </c>
      <c r="C17" s="17">
        <v>0</v>
      </c>
      <c r="D17" s="20">
        <v>0</v>
      </c>
      <c r="E17" s="20">
        <v>0</v>
      </c>
      <c r="F17" s="17">
        <v>0</v>
      </c>
      <c r="G17" s="20">
        <v>0</v>
      </c>
      <c r="H17" s="20">
        <v>0</v>
      </c>
      <c r="I17" s="17">
        <v>0</v>
      </c>
      <c r="J17" s="20">
        <v>0</v>
      </c>
      <c r="K17" s="20">
        <v>0</v>
      </c>
      <c r="L17" s="21" t="s">
        <v>52</v>
      </c>
    </row>
    <row r="18" spans="1:12" s="10" customFormat="1" ht="57.75" customHeight="1">
      <c r="A18" s="22" t="s">
        <v>18</v>
      </c>
      <c r="B18" s="13" t="s">
        <v>10</v>
      </c>
      <c r="C18" s="17">
        <v>35000</v>
      </c>
      <c r="D18" s="20">
        <v>0</v>
      </c>
      <c r="E18" s="20">
        <v>0</v>
      </c>
      <c r="F18" s="17">
        <f>ROUND(C18*1.104,0)</f>
        <v>38640</v>
      </c>
      <c r="G18" s="20">
        <v>0</v>
      </c>
      <c r="H18" s="20">
        <v>0</v>
      </c>
      <c r="I18" s="17">
        <v>41345</v>
      </c>
      <c r="J18" s="20">
        <v>0</v>
      </c>
      <c r="K18" s="20">
        <v>0</v>
      </c>
      <c r="L18" s="21" t="s">
        <v>53</v>
      </c>
    </row>
    <row r="19" spans="1:12" s="10" customFormat="1" ht="22.5" customHeight="1">
      <c r="A19" s="67" t="s">
        <v>123</v>
      </c>
      <c r="B19" s="67"/>
      <c r="C19" s="67"/>
      <c r="D19" s="67"/>
      <c r="E19" s="67"/>
      <c r="F19" s="67"/>
      <c r="G19" s="67"/>
      <c r="H19" s="67"/>
      <c r="I19" s="67"/>
      <c r="J19" s="67"/>
      <c r="K19" s="67"/>
      <c r="L19" s="67"/>
    </row>
    <row r="20" spans="1:12" s="10" customFormat="1" ht="24" customHeight="1">
      <c r="A20" s="75" t="s">
        <v>15</v>
      </c>
      <c r="B20" s="75"/>
      <c r="C20" s="75"/>
      <c r="D20" s="75"/>
      <c r="E20" s="75"/>
      <c r="F20" s="75"/>
      <c r="G20" s="75"/>
      <c r="H20" s="75"/>
      <c r="I20" s="75"/>
      <c r="J20" s="75"/>
      <c r="K20" s="75"/>
      <c r="L20" s="75"/>
    </row>
    <row r="21" spans="1:12" s="10" customFormat="1" ht="21.75" customHeight="1">
      <c r="A21" s="69" t="s">
        <v>19</v>
      </c>
      <c r="B21" s="69"/>
      <c r="C21" s="69"/>
      <c r="D21" s="69"/>
      <c r="E21" s="69"/>
      <c r="F21" s="69"/>
      <c r="G21" s="69"/>
      <c r="H21" s="69"/>
      <c r="I21" s="69"/>
      <c r="J21" s="69"/>
      <c r="K21" s="69"/>
      <c r="L21" s="69"/>
    </row>
    <row r="22" spans="1:12" s="10" customFormat="1" ht="24" customHeight="1">
      <c r="A22" s="23" t="s">
        <v>62</v>
      </c>
      <c r="B22" s="24"/>
      <c r="C22" s="1">
        <f>E22+D22</f>
        <v>7015216</v>
      </c>
      <c r="D22" s="1">
        <f>D23+D59+D75+D78+D76+D77</f>
        <v>7015216</v>
      </c>
      <c r="E22" s="1">
        <f>E23+E59+E75+E78</f>
        <v>0</v>
      </c>
      <c r="F22" s="1">
        <f>F23+F59+F75+F78+F76+F77</f>
        <v>5908305</v>
      </c>
      <c r="G22" s="1">
        <f>G23+G59+G75+G78+G76+G77</f>
        <v>5908305</v>
      </c>
      <c r="H22" s="1">
        <f>H23+H59+H75+H78</f>
        <v>0</v>
      </c>
      <c r="I22" s="17">
        <f>J22+K22</f>
        <v>6478630</v>
      </c>
      <c r="J22" s="17">
        <f>J23+J59+J75+J78</f>
        <v>6403630</v>
      </c>
      <c r="K22" s="17">
        <f>K23+K59+K75+K78</f>
        <v>75000</v>
      </c>
      <c r="L22" s="25"/>
    </row>
    <row r="23" spans="1:12" s="10" customFormat="1" ht="27" customHeight="1">
      <c r="A23" s="18" t="s">
        <v>21</v>
      </c>
      <c r="B23" s="24"/>
      <c r="C23" s="1">
        <f>D23+E23</f>
        <v>6380696</v>
      </c>
      <c r="D23" s="1">
        <f>+D27+D28+D29+D30+D31+D32+D33+D34+D35+D36+D37+D44+D45+D46+D38+D42+D43</f>
        <v>6380696</v>
      </c>
      <c r="E23" s="1">
        <f>+E27+E28+E29+E30+E31+E32+E33+E34+E35+E36+E37+E44+E45+E46</f>
        <v>0</v>
      </c>
      <c r="F23" s="17">
        <f>G23+H23</f>
        <v>5309728</v>
      </c>
      <c r="G23" s="1">
        <f>+G27+G28+G29+G30+G31+G32+G33+G34+G35+G36+G37+G44+G45+G46+G47+G48+G49+G50+G51+G52+G53+G54</f>
        <v>5309728</v>
      </c>
      <c r="H23" s="1">
        <f>+H27+H28+H29+H30+H31+H32+H33+H34+H35+H36+H37+H44+H45+H46</f>
        <v>0</v>
      </c>
      <c r="I23" s="17">
        <f>J23+K23</f>
        <v>5515352</v>
      </c>
      <c r="J23" s="1">
        <f>+J27+J28+J29+J30+J31+J32+J33+J34+J35+J36+J37+J44+J45+J46+J47+J48+J49+J58</f>
        <v>5515352</v>
      </c>
      <c r="K23" s="1">
        <f>+K27+K28+K29+K30+K31+K32+K33+K34+K35+K36+K37+K44+K45+K46</f>
        <v>0</v>
      </c>
      <c r="L23" s="25"/>
    </row>
    <row r="24" spans="1:12" s="10" customFormat="1" ht="12" customHeight="1">
      <c r="A24" s="26"/>
      <c r="B24" s="27"/>
      <c r="C24" s="28"/>
      <c r="D24" s="29"/>
      <c r="E24" s="29"/>
      <c r="F24" s="30"/>
      <c r="G24" s="31"/>
      <c r="H24" s="29"/>
      <c r="I24" s="28"/>
      <c r="J24" s="31"/>
      <c r="K24" s="29"/>
      <c r="L24" s="32"/>
    </row>
    <row r="25" spans="1:14" s="34" customFormat="1" ht="23.25" customHeight="1">
      <c r="A25" s="33"/>
      <c r="C25" s="35"/>
      <c r="D25" s="35"/>
      <c r="E25" s="35"/>
      <c r="F25" s="35"/>
      <c r="G25" s="35"/>
      <c r="H25" s="35"/>
      <c r="I25" s="73" t="s">
        <v>184</v>
      </c>
      <c r="J25" s="73"/>
      <c r="K25" s="73"/>
      <c r="L25" s="73"/>
      <c r="N25" s="36"/>
    </row>
    <row r="26" spans="1:14" s="34" customFormat="1" ht="14.25">
      <c r="A26" s="21">
        <v>1</v>
      </c>
      <c r="B26" s="37">
        <v>2</v>
      </c>
      <c r="C26" s="38">
        <v>3</v>
      </c>
      <c r="D26" s="38">
        <v>4</v>
      </c>
      <c r="E26" s="38">
        <v>5</v>
      </c>
      <c r="F26" s="38">
        <v>6</v>
      </c>
      <c r="G26" s="38">
        <v>7</v>
      </c>
      <c r="H26" s="38">
        <v>8</v>
      </c>
      <c r="I26" s="38">
        <v>9</v>
      </c>
      <c r="J26" s="38">
        <v>10</v>
      </c>
      <c r="K26" s="38">
        <v>11</v>
      </c>
      <c r="L26" s="38">
        <v>12</v>
      </c>
      <c r="N26" s="36"/>
    </row>
    <row r="27" spans="1:12" s="10" customFormat="1" ht="43.5" customHeight="1">
      <c r="A27" s="39" t="s">
        <v>23</v>
      </c>
      <c r="B27" s="13" t="s">
        <v>12</v>
      </c>
      <c r="C27" s="1">
        <f aca="true" t="shared" si="2" ref="C27:C78">D27+E27</f>
        <v>2190000</v>
      </c>
      <c r="D27" s="40">
        <v>2190000</v>
      </c>
      <c r="E27" s="40">
        <v>0</v>
      </c>
      <c r="F27" s="17">
        <f>+G27+H27</f>
        <v>3400000</v>
      </c>
      <c r="G27" s="20">
        <f>1900000+500000+500000+500000</f>
        <v>3400000</v>
      </c>
      <c r="H27" s="40">
        <v>0</v>
      </c>
      <c r="I27" s="1">
        <f>J27+K27</f>
        <v>3500000</v>
      </c>
      <c r="J27" s="20">
        <v>3500000</v>
      </c>
      <c r="K27" s="40">
        <v>0</v>
      </c>
      <c r="L27" s="21" t="s">
        <v>53</v>
      </c>
    </row>
    <row r="28" spans="1:12" s="10" customFormat="1" ht="39.75" customHeight="1">
      <c r="A28" s="41" t="s">
        <v>5</v>
      </c>
      <c r="B28" s="13" t="s">
        <v>12</v>
      </c>
      <c r="C28" s="1">
        <f t="shared" si="2"/>
        <v>316773</v>
      </c>
      <c r="D28" s="40">
        <v>316773</v>
      </c>
      <c r="E28" s="40">
        <v>0</v>
      </c>
      <c r="F28" s="17">
        <f>+G28+H28</f>
        <v>377874</v>
      </c>
      <c r="G28" s="20">
        <v>377874</v>
      </c>
      <c r="H28" s="40">
        <v>0</v>
      </c>
      <c r="I28" s="1">
        <f>J28+K28</f>
        <v>400098</v>
      </c>
      <c r="J28" s="20">
        <v>400098</v>
      </c>
      <c r="K28" s="40">
        <v>0</v>
      </c>
      <c r="L28" s="21" t="s">
        <v>53</v>
      </c>
    </row>
    <row r="29" spans="1:12" s="10" customFormat="1" ht="67.5" customHeight="1">
      <c r="A29" s="42" t="s">
        <v>95</v>
      </c>
      <c r="B29" s="13" t="s">
        <v>12</v>
      </c>
      <c r="C29" s="17">
        <f t="shared" si="2"/>
        <v>1087970</v>
      </c>
      <c r="D29" s="20">
        <v>1087970</v>
      </c>
      <c r="E29" s="43">
        <v>0</v>
      </c>
      <c r="F29" s="17">
        <v>0</v>
      </c>
      <c r="G29" s="20">
        <v>0</v>
      </c>
      <c r="H29" s="40">
        <v>0</v>
      </c>
      <c r="I29" s="1">
        <v>0</v>
      </c>
      <c r="J29" s="20">
        <v>0</v>
      </c>
      <c r="K29" s="40">
        <v>0</v>
      </c>
      <c r="L29" s="21" t="s">
        <v>48</v>
      </c>
    </row>
    <row r="30" spans="1:12" s="10" customFormat="1" ht="45" customHeight="1">
      <c r="A30" s="39" t="s">
        <v>71</v>
      </c>
      <c r="B30" s="13" t="s">
        <v>12</v>
      </c>
      <c r="C30" s="17">
        <f t="shared" si="2"/>
        <v>150000</v>
      </c>
      <c r="D30" s="20">
        <v>150000</v>
      </c>
      <c r="E30" s="43">
        <v>0</v>
      </c>
      <c r="F30" s="17">
        <v>0</v>
      </c>
      <c r="G30" s="20">
        <v>0</v>
      </c>
      <c r="H30" s="40">
        <v>0</v>
      </c>
      <c r="I30" s="1">
        <v>0</v>
      </c>
      <c r="J30" s="20">
        <v>0</v>
      </c>
      <c r="K30" s="40">
        <v>0</v>
      </c>
      <c r="L30" s="21" t="s">
        <v>48</v>
      </c>
    </row>
    <row r="31" spans="1:12" s="10" customFormat="1" ht="39.75" customHeight="1">
      <c r="A31" s="39" t="s">
        <v>116</v>
      </c>
      <c r="B31" s="13" t="s">
        <v>12</v>
      </c>
      <c r="C31" s="17">
        <f t="shared" si="2"/>
        <v>4028</v>
      </c>
      <c r="D31" s="20">
        <v>4028</v>
      </c>
      <c r="E31" s="20">
        <v>0</v>
      </c>
      <c r="F31" s="17">
        <f>+G31+H31</f>
        <v>14111</v>
      </c>
      <c r="G31" s="20">
        <f>5520+8591</f>
        <v>14111</v>
      </c>
      <c r="H31" s="40">
        <v>0</v>
      </c>
      <c r="I31" s="1">
        <f aca="true" t="shared" si="3" ref="I31:I49">J31+K31</f>
        <v>18103</v>
      </c>
      <c r="J31" s="20">
        <v>18103</v>
      </c>
      <c r="K31" s="40">
        <v>0</v>
      </c>
      <c r="L31" s="21" t="s">
        <v>53</v>
      </c>
    </row>
    <row r="32" spans="1:12" s="11" customFormat="1" ht="51" customHeight="1">
      <c r="A32" s="39" t="s">
        <v>72</v>
      </c>
      <c r="B32" s="13" t="s">
        <v>12</v>
      </c>
      <c r="C32" s="17">
        <f t="shared" si="2"/>
        <v>190000</v>
      </c>
      <c r="D32" s="20">
        <f>60000+130000</f>
        <v>190000</v>
      </c>
      <c r="E32" s="20">
        <v>0</v>
      </c>
      <c r="F32" s="17">
        <f>G32+H32</f>
        <v>0</v>
      </c>
      <c r="G32" s="20">
        <v>0</v>
      </c>
      <c r="H32" s="40">
        <v>0</v>
      </c>
      <c r="I32" s="1">
        <f t="shared" si="3"/>
        <v>0</v>
      </c>
      <c r="J32" s="20">
        <v>0</v>
      </c>
      <c r="K32" s="40">
        <v>0</v>
      </c>
      <c r="L32" s="21" t="s">
        <v>48</v>
      </c>
    </row>
    <row r="33" spans="1:12" s="11" customFormat="1" ht="42.75" customHeight="1">
      <c r="A33" s="39" t="s">
        <v>73</v>
      </c>
      <c r="B33" s="13" t="s">
        <v>12</v>
      </c>
      <c r="C33" s="17">
        <f t="shared" si="2"/>
        <v>3680</v>
      </c>
      <c r="D33" s="20">
        <v>3680</v>
      </c>
      <c r="E33" s="20">
        <v>0</v>
      </c>
      <c r="F33" s="17">
        <f>G33+H33</f>
        <v>0</v>
      </c>
      <c r="G33" s="20">
        <v>0</v>
      </c>
      <c r="H33" s="40">
        <v>0</v>
      </c>
      <c r="I33" s="1">
        <f t="shared" si="3"/>
        <v>0</v>
      </c>
      <c r="J33" s="20">
        <v>0</v>
      </c>
      <c r="K33" s="40">
        <v>0</v>
      </c>
      <c r="L33" s="21" t="s">
        <v>48</v>
      </c>
    </row>
    <row r="34" spans="1:12" s="11" customFormat="1" ht="69.75" customHeight="1">
      <c r="A34" s="41" t="s">
        <v>157</v>
      </c>
      <c r="B34" s="13" t="s">
        <v>12</v>
      </c>
      <c r="C34" s="17">
        <f t="shared" si="2"/>
        <v>348611</v>
      </c>
      <c r="D34" s="20">
        <v>348611</v>
      </c>
      <c r="E34" s="20">
        <v>0</v>
      </c>
      <c r="F34" s="17">
        <f>G34+H34</f>
        <v>0</v>
      </c>
      <c r="G34" s="20">
        <v>0</v>
      </c>
      <c r="H34" s="40">
        <v>0</v>
      </c>
      <c r="I34" s="1">
        <f t="shared" si="3"/>
        <v>0</v>
      </c>
      <c r="J34" s="20">
        <f>ROUND(G34*1.055,0)</f>
        <v>0</v>
      </c>
      <c r="K34" s="40">
        <v>0</v>
      </c>
      <c r="L34" s="21" t="s">
        <v>48</v>
      </c>
    </row>
    <row r="35" spans="1:12" s="11" customFormat="1" ht="64.5" customHeight="1">
      <c r="A35" s="44" t="s">
        <v>74</v>
      </c>
      <c r="B35" s="13" t="s">
        <v>12</v>
      </c>
      <c r="C35" s="17">
        <f t="shared" si="2"/>
        <v>22680</v>
      </c>
      <c r="D35" s="20">
        <v>22680</v>
      </c>
      <c r="E35" s="20">
        <v>0</v>
      </c>
      <c r="F35" s="17">
        <f>G35+H35</f>
        <v>0</v>
      </c>
      <c r="G35" s="20">
        <v>0</v>
      </c>
      <c r="H35" s="40">
        <v>0</v>
      </c>
      <c r="I35" s="1">
        <f t="shared" si="3"/>
        <v>0</v>
      </c>
      <c r="J35" s="20">
        <v>0</v>
      </c>
      <c r="K35" s="40">
        <v>0</v>
      </c>
      <c r="L35" s="21" t="s">
        <v>48</v>
      </c>
    </row>
    <row r="36" spans="1:12" s="11" customFormat="1" ht="68.25" customHeight="1">
      <c r="A36" s="39" t="s">
        <v>75</v>
      </c>
      <c r="B36" s="13" t="s">
        <v>12</v>
      </c>
      <c r="C36" s="17">
        <f t="shared" si="2"/>
        <v>19941</v>
      </c>
      <c r="D36" s="20">
        <v>19941</v>
      </c>
      <c r="E36" s="20">
        <v>0</v>
      </c>
      <c r="F36" s="17">
        <f>G36+H36</f>
        <v>0</v>
      </c>
      <c r="G36" s="20">
        <v>0</v>
      </c>
      <c r="H36" s="40">
        <v>0</v>
      </c>
      <c r="I36" s="1">
        <f t="shared" si="3"/>
        <v>0</v>
      </c>
      <c r="J36" s="20">
        <v>0</v>
      </c>
      <c r="K36" s="40">
        <v>0</v>
      </c>
      <c r="L36" s="21" t="s">
        <v>48</v>
      </c>
    </row>
    <row r="37" spans="1:12" s="11" customFormat="1" ht="105" customHeight="1">
      <c r="A37" s="45" t="s">
        <v>76</v>
      </c>
      <c r="B37" s="13" t="s">
        <v>12</v>
      </c>
      <c r="C37" s="17">
        <f t="shared" si="2"/>
        <v>1149360</v>
      </c>
      <c r="D37" s="20">
        <v>1149360</v>
      </c>
      <c r="E37" s="20">
        <v>0</v>
      </c>
      <c r="F37" s="17">
        <v>0</v>
      </c>
      <c r="G37" s="20">
        <v>0</v>
      </c>
      <c r="H37" s="40">
        <v>0</v>
      </c>
      <c r="I37" s="1">
        <v>0</v>
      </c>
      <c r="J37" s="20">
        <v>0</v>
      </c>
      <c r="K37" s="40">
        <v>0</v>
      </c>
      <c r="L37" s="21" t="s">
        <v>48</v>
      </c>
    </row>
    <row r="38" spans="1:12" s="11" customFormat="1" ht="44.25" customHeight="1">
      <c r="A38" s="45" t="s">
        <v>106</v>
      </c>
      <c r="B38" s="13" t="s">
        <v>12</v>
      </c>
      <c r="C38" s="17">
        <f t="shared" si="2"/>
        <v>375000</v>
      </c>
      <c r="D38" s="20">
        <v>375000</v>
      </c>
      <c r="E38" s="20">
        <v>0</v>
      </c>
      <c r="F38" s="17">
        <v>0</v>
      </c>
      <c r="G38" s="20">
        <v>0</v>
      </c>
      <c r="H38" s="40">
        <v>0</v>
      </c>
      <c r="I38" s="1">
        <v>0</v>
      </c>
      <c r="J38" s="20">
        <v>0</v>
      </c>
      <c r="K38" s="40">
        <v>0</v>
      </c>
      <c r="L38" s="21" t="s">
        <v>48</v>
      </c>
    </row>
    <row r="39" spans="1:12" s="10" customFormat="1" ht="8.25" customHeight="1">
      <c r="A39" s="26"/>
      <c r="B39" s="27"/>
      <c r="C39" s="28"/>
      <c r="D39" s="29"/>
      <c r="E39" s="29"/>
      <c r="F39" s="30"/>
      <c r="G39" s="31"/>
      <c r="H39" s="29"/>
      <c r="I39" s="28"/>
      <c r="J39" s="31"/>
      <c r="K39" s="29"/>
      <c r="L39" s="32"/>
    </row>
    <row r="40" spans="1:14" s="34" customFormat="1" ht="18.75" customHeight="1">
      <c r="A40" s="33"/>
      <c r="C40" s="35"/>
      <c r="D40" s="35"/>
      <c r="E40" s="35"/>
      <c r="F40" s="35"/>
      <c r="G40" s="35"/>
      <c r="H40" s="35"/>
      <c r="I40" s="73" t="s">
        <v>184</v>
      </c>
      <c r="J40" s="73"/>
      <c r="K40" s="73"/>
      <c r="L40" s="73"/>
      <c r="N40" s="36"/>
    </row>
    <row r="41" spans="1:14" s="34" customFormat="1" ht="14.25">
      <c r="A41" s="21">
        <v>1</v>
      </c>
      <c r="B41" s="37">
        <v>2</v>
      </c>
      <c r="C41" s="38">
        <v>3</v>
      </c>
      <c r="D41" s="38">
        <v>4</v>
      </c>
      <c r="E41" s="38">
        <v>5</v>
      </c>
      <c r="F41" s="38">
        <v>6</v>
      </c>
      <c r="G41" s="38">
        <v>7</v>
      </c>
      <c r="H41" s="38">
        <v>8</v>
      </c>
      <c r="I41" s="38">
        <v>9</v>
      </c>
      <c r="J41" s="38">
        <v>10</v>
      </c>
      <c r="K41" s="38">
        <v>11</v>
      </c>
      <c r="L41" s="38">
        <v>12</v>
      </c>
      <c r="N41" s="36"/>
    </row>
    <row r="42" spans="1:12" s="11" customFormat="1" ht="52.5" customHeight="1">
      <c r="A42" s="41" t="s">
        <v>107</v>
      </c>
      <c r="B42" s="13" t="s">
        <v>12</v>
      </c>
      <c r="C42" s="17">
        <f t="shared" si="2"/>
        <v>372653</v>
      </c>
      <c r="D42" s="20">
        <v>372653</v>
      </c>
      <c r="E42" s="20">
        <v>0</v>
      </c>
      <c r="F42" s="17">
        <v>0</v>
      </c>
      <c r="G42" s="20">
        <v>0</v>
      </c>
      <c r="H42" s="40">
        <v>0</v>
      </c>
      <c r="I42" s="1">
        <v>0</v>
      </c>
      <c r="J42" s="20">
        <v>0</v>
      </c>
      <c r="K42" s="40">
        <v>0</v>
      </c>
      <c r="L42" s="21" t="s">
        <v>48</v>
      </c>
    </row>
    <row r="43" spans="1:12" s="11" customFormat="1" ht="36.75" customHeight="1">
      <c r="A43" s="44" t="s">
        <v>108</v>
      </c>
      <c r="B43" s="13" t="s">
        <v>12</v>
      </c>
      <c r="C43" s="17">
        <f t="shared" si="2"/>
        <v>150000</v>
      </c>
      <c r="D43" s="20">
        <v>150000</v>
      </c>
      <c r="E43" s="20">
        <v>0</v>
      </c>
      <c r="F43" s="17">
        <v>0</v>
      </c>
      <c r="G43" s="20">
        <v>0</v>
      </c>
      <c r="H43" s="40">
        <v>0</v>
      </c>
      <c r="I43" s="1">
        <v>0</v>
      </c>
      <c r="J43" s="20">
        <v>0</v>
      </c>
      <c r="K43" s="40">
        <v>0</v>
      </c>
      <c r="L43" s="21" t="s">
        <v>48</v>
      </c>
    </row>
    <row r="44" spans="1:12" s="11" customFormat="1" ht="39" customHeight="1">
      <c r="A44" s="44" t="s">
        <v>54</v>
      </c>
      <c r="B44" s="13" t="s">
        <v>12</v>
      </c>
      <c r="C44" s="17">
        <f t="shared" si="2"/>
        <v>0</v>
      </c>
      <c r="D44" s="20">
        <v>0</v>
      </c>
      <c r="E44" s="20">
        <v>0</v>
      </c>
      <c r="F44" s="17">
        <f aca="true" t="shared" si="4" ref="F44:F59">G44+H44</f>
        <v>17458</v>
      </c>
      <c r="G44" s="20">
        <f>14964+2494</f>
        <v>17458</v>
      </c>
      <c r="H44" s="40">
        <v>0</v>
      </c>
      <c r="I44" s="1">
        <f t="shared" si="3"/>
        <v>19222</v>
      </c>
      <c r="J44" s="20">
        <v>19222</v>
      </c>
      <c r="K44" s="40">
        <v>0</v>
      </c>
      <c r="L44" s="21" t="s">
        <v>48</v>
      </c>
    </row>
    <row r="45" spans="1:12" s="11" customFormat="1" ht="39" customHeight="1">
      <c r="A45" s="44" t="s">
        <v>68</v>
      </c>
      <c r="B45" s="13" t="s">
        <v>12</v>
      </c>
      <c r="C45" s="17">
        <f t="shared" si="2"/>
        <v>0</v>
      </c>
      <c r="D45" s="20">
        <v>0</v>
      </c>
      <c r="E45" s="20">
        <v>0</v>
      </c>
      <c r="F45" s="17">
        <f t="shared" si="4"/>
        <v>39468</v>
      </c>
      <c r="G45" s="20">
        <v>39468</v>
      </c>
      <c r="H45" s="40">
        <v>0</v>
      </c>
      <c r="I45" s="1">
        <f t="shared" si="3"/>
        <v>49240</v>
      </c>
      <c r="J45" s="20">
        <v>49240</v>
      </c>
      <c r="K45" s="40">
        <v>0</v>
      </c>
      <c r="L45" s="21" t="s">
        <v>48</v>
      </c>
    </row>
    <row r="46" spans="1:12" s="11" customFormat="1" ht="54" customHeight="1">
      <c r="A46" s="44" t="s">
        <v>151</v>
      </c>
      <c r="B46" s="13" t="s">
        <v>12</v>
      </c>
      <c r="C46" s="17">
        <f t="shared" si="2"/>
        <v>0</v>
      </c>
      <c r="D46" s="20">
        <v>0</v>
      </c>
      <c r="E46" s="20">
        <v>0</v>
      </c>
      <c r="F46" s="17">
        <f t="shared" si="4"/>
        <v>300000</v>
      </c>
      <c r="G46" s="20">
        <v>300000</v>
      </c>
      <c r="H46" s="40">
        <v>0</v>
      </c>
      <c r="I46" s="1">
        <f t="shared" si="3"/>
        <v>400000</v>
      </c>
      <c r="J46" s="20">
        <v>400000</v>
      </c>
      <c r="K46" s="40">
        <v>0</v>
      </c>
      <c r="L46" s="21" t="s">
        <v>48</v>
      </c>
    </row>
    <row r="47" spans="1:12" s="11" customFormat="1" ht="42.75" customHeight="1">
      <c r="A47" s="44" t="s">
        <v>110</v>
      </c>
      <c r="B47" s="13" t="s">
        <v>12</v>
      </c>
      <c r="C47" s="17">
        <f t="shared" si="2"/>
        <v>0</v>
      </c>
      <c r="D47" s="20">
        <v>0</v>
      </c>
      <c r="E47" s="20">
        <v>0</v>
      </c>
      <c r="F47" s="17">
        <f t="shared" si="4"/>
        <v>101007</v>
      </c>
      <c r="G47" s="20">
        <v>101007</v>
      </c>
      <c r="H47" s="40">
        <v>0</v>
      </c>
      <c r="I47" s="1">
        <f t="shared" si="3"/>
        <v>123570</v>
      </c>
      <c r="J47" s="20">
        <v>123570</v>
      </c>
      <c r="K47" s="40">
        <v>0</v>
      </c>
      <c r="L47" s="21" t="s">
        <v>48</v>
      </c>
    </row>
    <row r="48" spans="1:12" s="11" customFormat="1" ht="39" customHeight="1">
      <c r="A48" s="44" t="s">
        <v>118</v>
      </c>
      <c r="B48" s="13" t="s">
        <v>12</v>
      </c>
      <c r="C48" s="17">
        <f t="shared" si="2"/>
        <v>0</v>
      </c>
      <c r="D48" s="20">
        <v>0</v>
      </c>
      <c r="E48" s="20">
        <v>0</v>
      </c>
      <c r="F48" s="17">
        <f t="shared" si="4"/>
        <v>349500</v>
      </c>
      <c r="G48" s="20">
        <f>322500+27000</f>
        <v>349500</v>
      </c>
      <c r="H48" s="40">
        <v>0</v>
      </c>
      <c r="I48" s="1">
        <f t="shared" si="3"/>
        <v>350119</v>
      </c>
      <c r="J48" s="20">
        <v>350119</v>
      </c>
      <c r="K48" s="40">
        <v>0</v>
      </c>
      <c r="L48" s="21" t="s">
        <v>48</v>
      </c>
    </row>
    <row r="49" spans="1:12" s="11" customFormat="1" ht="38.25" customHeight="1">
      <c r="A49" s="44" t="s">
        <v>122</v>
      </c>
      <c r="B49" s="13" t="s">
        <v>12</v>
      </c>
      <c r="C49" s="17">
        <f t="shared" si="2"/>
        <v>0</v>
      </c>
      <c r="D49" s="20">
        <v>0</v>
      </c>
      <c r="E49" s="20">
        <v>0</v>
      </c>
      <c r="F49" s="17">
        <f t="shared" si="4"/>
        <v>198000</v>
      </c>
      <c r="G49" s="20">
        <f>1260000-1062000</f>
        <v>198000</v>
      </c>
      <c r="H49" s="40">
        <v>0</v>
      </c>
      <c r="I49" s="1">
        <f t="shared" si="3"/>
        <v>600000</v>
      </c>
      <c r="J49" s="20">
        <v>600000</v>
      </c>
      <c r="K49" s="40">
        <v>0</v>
      </c>
      <c r="L49" s="21" t="s">
        <v>48</v>
      </c>
    </row>
    <row r="50" spans="1:12" s="11" customFormat="1" ht="53.25" customHeight="1">
      <c r="A50" s="44" t="s">
        <v>146</v>
      </c>
      <c r="B50" s="13" t="s">
        <v>12</v>
      </c>
      <c r="C50" s="17">
        <f aca="true" t="shared" si="5" ref="C50:C58">D50+E50</f>
        <v>0</v>
      </c>
      <c r="D50" s="20">
        <v>0</v>
      </c>
      <c r="E50" s="20">
        <v>0</v>
      </c>
      <c r="F50" s="17">
        <f t="shared" si="4"/>
        <v>42310</v>
      </c>
      <c r="G50" s="20">
        <v>42310</v>
      </c>
      <c r="H50" s="40">
        <v>0</v>
      </c>
      <c r="I50" s="1">
        <f aca="true" t="shared" si="6" ref="I50:I59">J50+K50</f>
        <v>0</v>
      </c>
      <c r="J50" s="20">
        <v>0</v>
      </c>
      <c r="K50" s="40">
        <v>0</v>
      </c>
      <c r="L50" s="21" t="s">
        <v>48</v>
      </c>
    </row>
    <row r="51" spans="1:12" s="11" customFormat="1" ht="37.5" customHeight="1">
      <c r="A51" s="45" t="s">
        <v>145</v>
      </c>
      <c r="B51" s="13" t="s">
        <v>12</v>
      </c>
      <c r="C51" s="17">
        <f t="shared" si="5"/>
        <v>0</v>
      </c>
      <c r="D51" s="20">
        <v>0</v>
      </c>
      <c r="E51" s="20">
        <v>0</v>
      </c>
      <c r="F51" s="17">
        <f t="shared" si="4"/>
        <v>80000</v>
      </c>
      <c r="G51" s="20">
        <v>80000</v>
      </c>
      <c r="H51" s="40">
        <v>0</v>
      </c>
      <c r="I51" s="1">
        <f t="shared" si="6"/>
        <v>0</v>
      </c>
      <c r="J51" s="20">
        <v>0</v>
      </c>
      <c r="K51" s="40">
        <v>0</v>
      </c>
      <c r="L51" s="21" t="s">
        <v>48</v>
      </c>
    </row>
    <row r="52" spans="1:12" s="11" customFormat="1" ht="51.75" customHeight="1">
      <c r="A52" s="44" t="s">
        <v>148</v>
      </c>
      <c r="B52" s="13" t="s">
        <v>12</v>
      </c>
      <c r="C52" s="17">
        <f t="shared" si="5"/>
        <v>0</v>
      </c>
      <c r="D52" s="20">
        <v>0</v>
      </c>
      <c r="E52" s="20">
        <v>0</v>
      </c>
      <c r="F52" s="17">
        <f t="shared" si="4"/>
        <v>270000</v>
      </c>
      <c r="G52" s="20">
        <v>270000</v>
      </c>
      <c r="H52" s="40">
        <v>0</v>
      </c>
      <c r="I52" s="1">
        <f t="shared" si="6"/>
        <v>0</v>
      </c>
      <c r="J52" s="20">
        <v>0</v>
      </c>
      <c r="K52" s="40">
        <v>0</v>
      </c>
      <c r="L52" s="21" t="s">
        <v>48</v>
      </c>
    </row>
    <row r="53" spans="1:12" s="11" customFormat="1" ht="54" customHeight="1">
      <c r="A53" s="44" t="s">
        <v>149</v>
      </c>
      <c r="B53" s="13" t="s">
        <v>12</v>
      </c>
      <c r="C53" s="17">
        <f t="shared" si="5"/>
        <v>0</v>
      </c>
      <c r="D53" s="20">
        <v>0</v>
      </c>
      <c r="E53" s="20">
        <v>0</v>
      </c>
      <c r="F53" s="17">
        <f t="shared" si="4"/>
        <v>45000</v>
      </c>
      <c r="G53" s="20">
        <v>45000</v>
      </c>
      <c r="H53" s="40">
        <v>0</v>
      </c>
      <c r="I53" s="1">
        <f t="shared" si="6"/>
        <v>0</v>
      </c>
      <c r="J53" s="20">
        <v>0</v>
      </c>
      <c r="K53" s="40">
        <v>0</v>
      </c>
      <c r="L53" s="21" t="s">
        <v>48</v>
      </c>
    </row>
    <row r="54" spans="1:12" s="11" customFormat="1" ht="54.75" customHeight="1">
      <c r="A54" s="44" t="s">
        <v>150</v>
      </c>
      <c r="B54" s="13" t="s">
        <v>12</v>
      </c>
      <c r="C54" s="17">
        <f t="shared" si="5"/>
        <v>0</v>
      </c>
      <c r="D54" s="20">
        <v>0</v>
      </c>
      <c r="E54" s="20">
        <v>0</v>
      </c>
      <c r="F54" s="17">
        <f>G54+H54</f>
        <v>75000</v>
      </c>
      <c r="G54" s="20">
        <v>75000</v>
      </c>
      <c r="H54" s="40">
        <v>0</v>
      </c>
      <c r="I54" s="1">
        <f t="shared" si="6"/>
        <v>0</v>
      </c>
      <c r="J54" s="20">
        <v>0</v>
      </c>
      <c r="K54" s="40">
        <v>0</v>
      </c>
      <c r="L54" s="21" t="s">
        <v>48</v>
      </c>
    </row>
    <row r="55" spans="1:12" s="10" customFormat="1" ht="12" customHeight="1">
      <c r="A55" s="26"/>
      <c r="B55" s="27"/>
      <c r="C55" s="28"/>
      <c r="D55" s="29"/>
      <c r="E55" s="29"/>
      <c r="F55" s="30"/>
      <c r="G55" s="31"/>
      <c r="H55" s="29"/>
      <c r="I55" s="28"/>
      <c r="J55" s="31"/>
      <c r="K55" s="29"/>
      <c r="L55" s="32"/>
    </row>
    <row r="56" spans="1:14" s="34" customFormat="1" ht="18" customHeight="1">
      <c r="A56" s="33"/>
      <c r="C56" s="35"/>
      <c r="D56" s="35"/>
      <c r="E56" s="35"/>
      <c r="F56" s="35"/>
      <c r="G56" s="35"/>
      <c r="H56" s="35"/>
      <c r="I56" s="71" t="s">
        <v>184</v>
      </c>
      <c r="J56" s="71"/>
      <c r="K56" s="71"/>
      <c r="L56" s="71"/>
      <c r="N56" s="36"/>
    </row>
    <row r="57" spans="1:14" s="34" customFormat="1" ht="14.25">
      <c r="A57" s="21">
        <v>1</v>
      </c>
      <c r="B57" s="37">
        <v>2</v>
      </c>
      <c r="C57" s="38">
        <v>3</v>
      </c>
      <c r="D57" s="38">
        <v>4</v>
      </c>
      <c r="E57" s="38">
        <v>5</v>
      </c>
      <c r="F57" s="38">
        <v>6</v>
      </c>
      <c r="G57" s="38">
        <v>7</v>
      </c>
      <c r="H57" s="38">
        <v>8</v>
      </c>
      <c r="I57" s="38">
        <v>9</v>
      </c>
      <c r="J57" s="38">
        <v>10</v>
      </c>
      <c r="K57" s="38">
        <v>11</v>
      </c>
      <c r="L57" s="38">
        <v>12</v>
      </c>
      <c r="N57" s="36"/>
    </row>
    <row r="58" spans="1:12" s="11" customFormat="1" ht="86.25" customHeight="1">
      <c r="A58" s="44" t="s">
        <v>152</v>
      </c>
      <c r="B58" s="13" t="s">
        <v>12</v>
      </c>
      <c r="C58" s="17">
        <f t="shared" si="5"/>
        <v>0</v>
      </c>
      <c r="D58" s="20">
        <v>0</v>
      </c>
      <c r="E58" s="20">
        <v>0</v>
      </c>
      <c r="F58" s="17">
        <f>G58+H58</f>
        <v>0</v>
      </c>
      <c r="G58" s="20">
        <v>0</v>
      </c>
      <c r="H58" s="40">
        <v>0</v>
      </c>
      <c r="I58" s="1">
        <f t="shared" si="6"/>
        <v>55000</v>
      </c>
      <c r="J58" s="20">
        <v>55000</v>
      </c>
      <c r="K58" s="40">
        <v>0</v>
      </c>
      <c r="L58" s="21" t="s">
        <v>48</v>
      </c>
    </row>
    <row r="59" spans="1:12" s="10" customFormat="1" ht="25.5" customHeight="1">
      <c r="A59" s="22" t="s">
        <v>34</v>
      </c>
      <c r="B59" s="24"/>
      <c r="C59" s="1">
        <f t="shared" si="2"/>
        <v>398333</v>
      </c>
      <c r="D59" s="17">
        <f>+D60+D61+D70+D62+D63+D64+D65+D66+D67+D68+D69</f>
        <v>398333</v>
      </c>
      <c r="E59" s="1">
        <f>E60+E61+E62+E63+E64++E65</f>
        <v>0</v>
      </c>
      <c r="F59" s="17">
        <f t="shared" si="4"/>
        <v>454600</v>
      </c>
      <c r="G59" s="17">
        <f>+G60+G61+G70+G62+G63+G64+G65+G66+G67+G68+G69</f>
        <v>454600</v>
      </c>
      <c r="H59" s="17">
        <f>+H60+H61+H70+H62+H63+H64+H65+H66+H67+H68+H69</f>
        <v>0</v>
      </c>
      <c r="I59" s="17">
        <f t="shared" si="6"/>
        <v>774354</v>
      </c>
      <c r="J59" s="17">
        <f>+J60+J61+J70+J62+J63+J64+J65+J66+J67+J68+J69+J71</f>
        <v>699354</v>
      </c>
      <c r="K59" s="17">
        <f>+K60+K61+K70+K62+K63+K64+K65+K66+K67+K68+K69+K71</f>
        <v>75000</v>
      </c>
      <c r="L59" s="25"/>
    </row>
    <row r="60" spans="1:12" s="10" customFormat="1" ht="38.25" customHeight="1">
      <c r="A60" s="44" t="s">
        <v>101</v>
      </c>
      <c r="B60" s="13" t="s">
        <v>12</v>
      </c>
      <c r="C60" s="1">
        <f t="shared" si="2"/>
        <v>0</v>
      </c>
      <c r="D60" s="40">
        <v>0</v>
      </c>
      <c r="E60" s="40">
        <v>0</v>
      </c>
      <c r="F60" s="17">
        <f aca="true" t="shared" si="7" ref="F60:F68">+G60+H60</f>
        <v>8000</v>
      </c>
      <c r="G60" s="20">
        <v>8000</v>
      </c>
      <c r="H60" s="40">
        <v>0</v>
      </c>
      <c r="I60" s="1">
        <f aca="true" t="shared" si="8" ref="I60:I78">J60+K60</f>
        <v>8810</v>
      </c>
      <c r="J60" s="20">
        <v>8810</v>
      </c>
      <c r="K60" s="40">
        <v>0</v>
      </c>
      <c r="L60" s="21" t="s">
        <v>48</v>
      </c>
    </row>
    <row r="61" spans="1:12" s="10" customFormat="1" ht="54" customHeight="1">
      <c r="A61" s="44" t="s">
        <v>35</v>
      </c>
      <c r="B61" s="13" t="s">
        <v>12</v>
      </c>
      <c r="C61" s="1">
        <f t="shared" si="2"/>
        <v>103704</v>
      </c>
      <c r="D61" s="40">
        <v>103704</v>
      </c>
      <c r="E61" s="40">
        <v>0</v>
      </c>
      <c r="F61" s="17">
        <f t="shared" si="7"/>
        <v>119854</v>
      </c>
      <c r="G61" s="20">
        <v>119854</v>
      </c>
      <c r="H61" s="40">
        <v>0</v>
      </c>
      <c r="I61" s="1">
        <f t="shared" si="8"/>
        <v>130356</v>
      </c>
      <c r="J61" s="20">
        <v>130356</v>
      </c>
      <c r="K61" s="40">
        <v>0</v>
      </c>
      <c r="L61" s="21" t="s">
        <v>41</v>
      </c>
    </row>
    <row r="62" spans="1:12" s="10" customFormat="1" ht="43.5" customHeight="1">
      <c r="A62" s="44" t="s">
        <v>3</v>
      </c>
      <c r="B62" s="13" t="s">
        <v>12</v>
      </c>
      <c r="C62" s="1">
        <f t="shared" si="2"/>
        <v>22694</v>
      </c>
      <c r="D62" s="40">
        <v>22694</v>
      </c>
      <c r="E62" s="40">
        <v>0</v>
      </c>
      <c r="F62" s="17">
        <f t="shared" si="7"/>
        <v>44030</v>
      </c>
      <c r="G62" s="20">
        <v>44030</v>
      </c>
      <c r="H62" s="40">
        <v>0</v>
      </c>
      <c r="I62" s="1">
        <f t="shared" si="8"/>
        <v>118251</v>
      </c>
      <c r="J62" s="20">
        <v>118251</v>
      </c>
      <c r="K62" s="40">
        <v>0</v>
      </c>
      <c r="L62" s="21" t="s">
        <v>48</v>
      </c>
    </row>
    <row r="63" spans="1:12" s="10" customFormat="1" ht="39.75" customHeight="1">
      <c r="A63" s="41" t="s">
        <v>4</v>
      </c>
      <c r="B63" s="13" t="s">
        <v>12</v>
      </c>
      <c r="C63" s="1">
        <f t="shared" si="2"/>
        <v>177851</v>
      </c>
      <c r="D63" s="40">
        <v>177851</v>
      </c>
      <c r="E63" s="40">
        <v>0</v>
      </c>
      <c r="F63" s="17">
        <f t="shared" si="7"/>
        <v>193878</v>
      </c>
      <c r="G63" s="20">
        <v>193878</v>
      </c>
      <c r="H63" s="40">
        <v>0</v>
      </c>
      <c r="I63" s="1">
        <f t="shared" si="8"/>
        <v>363116</v>
      </c>
      <c r="J63" s="20">
        <v>363116</v>
      </c>
      <c r="K63" s="40">
        <v>0</v>
      </c>
      <c r="L63" s="21" t="s">
        <v>48</v>
      </c>
    </row>
    <row r="64" spans="1:12" s="10" customFormat="1" ht="37.5" customHeight="1">
      <c r="A64" s="39" t="s">
        <v>11</v>
      </c>
      <c r="B64" s="13" t="s">
        <v>12</v>
      </c>
      <c r="C64" s="1">
        <f t="shared" si="2"/>
        <v>30600</v>
      </c>
      <c r="D64" s="40">
        <v>30600</v>
      </c>
      <c r="E64" s="40">
        <v>0</v>
      </c>
      <c r="F64" s="17">
        <f t="shared" si="7"/>
        <v>34200</v>
      </c>
      <c r="G64" s="20">
        <v>34200</v>
      </c>
      <c r="H64" s="40">
        <v>0</v>
      </c>
      <c r="I64" s="1">
        <f t="shared" si="8"/>
        <v>43200</v>
      </c>
      <c r="J64" s="20">
        <v>43200</v>
      </c>
      <c r="K64" s="40">
        <v>0</v>
      </c>
      <c r="L64" s="21" t="s">
        <v>48</v>
      </c>
    </row>
    <row r="65" spans="1:12" s="10" customFormat="1" ht="46.5" customHeight="1">
      <c r="A65" s="44" t="s">
        <v>37</v>
      </c>
      <c r="B65" s="13" t="s">
        <v>12</v>
      </c>
      <c r="C65" s="1">
        <f t="shared" si="2"/>
        <v>5743</v>
      </c>
      <c r="D65" s="40">
        <f>5726+17</f>
        <v>5743</v>
      </c>
      <c r="E65" s="40">
        <v>0</v>
      </c>
      <c r="F65" s="17">
        <f t="shared" si="7"/>
        <v>6638</v>
      </c>
      <c r="G65" s="20">
        <v>6638</v>
      </c>
      <c r="H65" s="40">
        <v>0</v>
      </c>
      <c r="I65" s="1">
        <f t="shared" si="8"/>
        <v>10311</v>
      </c>
      <c r="J65" s="20">
        <v>10311</v>
      </c>
      <c r="K65" s="40">
        <v>0</v>
      </c>
      <c r="L65" s="21" t="s">
        <v>48</v>
      </c>
    </row>
    <row r="66" spans="1:12" s="10" customFormat="1" ht="42" customHeight="1">
      <c r="A66" s="41" t="s">
        <v>77</v>
      </c>
      <c r="B66" s="13" t="s">
        <v>12</v>
      </c>
      <c r="C66" s="1">
        <f t="shared" si="2"/>
        <v>24192</v>
      </c>
      <c r="D66" s="40">
        <v>24192</v>
      </c>
      <c r="E66" s="40">
        <v>0</v>
      </c>
      <c r="F66" s="17">
        <f t="shared" si="7"/>
        <v>0</v>
      </c>
      <c r="G66" s="20">
        <v>0</v>
      </c>
      <c r="H66" s="40">
        <v>0</v>
      </c>
      <c r="I66" s="1">
        <f t="shared" si="8"/>
        <v>0</v>
      </c>
      <c r="J66" s="20">
        <f>ROUND(G66*1.067,0)</f>
        <v>0</v>
      </c>
      <c r="K66" s="40">
        <v>0</v>
      </c>
      <c r="L66" s="15" t="s">
        <v>83</v>
      </c>
    </row>
    <row r="67" spans="1:12" s="10" customFormat="1" ht="59.25" customHeight="1">
      <c r="A67" s="44" t="s">
        <v>96</v>
      </c>
      <c r="B67" s="13" t="s">
        <v>12</v>
      </c>
      <c r="C67" s="1">
        <f t="shared" si="2"/>
        <v>10688</v>
      </c>
      <c r="D67" s="40">
        <v>10688</v>
      </c>
      <c r="E67" s="40">
        <v>0</v>
      </c>
      <c r="F67" s="17">
        <f t="shared" si="7"/>
        <v>0</v>
      </c>
      <c r="G67" s="20">
        <v>0</v>
      </c>
      <c r="H67" s="40">
        <v>0</v>
      </c>
      <c r="I67" s="1">
        <f t="shared" si="8"/>
        <v>0</v>
      </c>
      <c r="J67" s="20">
        <f>ROUND(G67*1.067,0)</f>
        <v>0</v>
      </c>
      <c r="K67" s="40">
        <v>0</v>
      </c>
      <c r="L67" s="21" t="s">
        <v>41</v>
      </c>
    </row>
    <row r="68" spans="1:12" s="10" customFormat="1" ht="54.75" customHeight="1">
      <c r="A68" s="44" t="s">
        <v>97</v>
      </c>
      <c r="B68" s="13" t="s">
        <v>12</v>
      </c>
      <c r="C68" s="1">
        <f t="shared" si="2"/>
        <v>12000</v>
      </c>
      <c r="D68" s="40">
        <v>12000</v>
      </c>
      <c r="E68" s="40">
        <v>0</v>
      </c>
      <c r="F68" s="17">
        <f t="shared" si="7"/>
        <v>0</v>
      </c>
      <c r="G68" s="20">
        <v>0</v>
      </c>
      <c r="H68" s="40">
        <v>0</v>
      </c>
      <c r="I68" s="1">
        <f t="shared" si="8"/>
        <v>0</v>
      </c>
      <c r="J68" s="20">
        <f>ROUND(G68*1.067,0)</f>
        <v>0</v>
      </c>
      <c r="K68" s="40">
        <v>0</v>
      </c>
      <c r="L68" s="21" t="s">
        <v>41</v>
      </c>
    </row>
    <row r="69" spans="1:12" s="10" customFormat="1" ht="55.5" customHeight="1">
      <c r="A69" s="44" t="s">
        <v>111</v>
      </c>
      <c r="B69" s="13" t="s">
        <v>12</v>
      </c>
      <c r="C69" s="1">
        <f t="shared" si="2"/>
        <v>10861</v>
      </c>
      <c r="D69" s="40">
        <v>10861</v>
      </c>
      <c r="E69" s="40">
        <v>0</v>
      </c>
      <c r="F69" s="17">
        <f>G69+H69</f>
        <v>0</v>
      </c>
      <c r="G69" s="20">
        <v>0</v>
      </c>
      <c r="H69" s="40">
        <v>0</v>
      </c>
      <c r="I69" s="1">
        <f t="shared" si="8"/>
        <v>0</v>
      </c>
      <c r="J69" s="20">
        <f>ROUND(G69*1.067,0)</f>
        <v>0</v>
      </c>
      <c r="K69" s="40">
        <v>0</v>
      </c>
      <c r="L69" s="21" t="s">
        <v>41</v>
      </c>
    </row>
    <row r="70" spans="1:12" s="10" customFormat="1" ht="53.25" customHeight="1">
      <c r="A70" s="44" t="s">
        <v>55</v>
      </c>
      <c r="B70" s="13" t="s">
        <v>12</v>
      </c>
      <c r="C70" s="1">
        <f>D70+E70</f>
        <v>0</v>
      </c>
      <c r="D70" s="40">
        <v>0</v>
      </c>
      <c r="E70" s="40">
        <v>0</v>
      </c>
      <c r="F70" s="17">
        <f>+G70+H70</f>
        <v>48000</v>
      </c>
      <c r="G70" s="20">
        <v>48000</v>
      </c>
      <c r="H70" s="40">
        <v>0</v>
      </c>
      <c r="I70" s="1">
        <f>J70+K70</f>
        <v>25310</v>
      </c>
      <c r="J70" s="20">
        <v>25310</v>
      </c>
      <c r="K70" s="40">
        <v>0</v>
      </c>
      <c r="L70" s="21" t="s">
        <v>41</v>
      </c>
    </row>
    <row r="71" spans="1:12" s="10" customFormat="1" ht="53.25" customHeight="1">
      <c r="A71" s="44" t="s">
        <v>153</v>
      </c>
      <c r="B71" s="13" t="s">
        <v>12</v>
      </c>
      <c r="C71" s="1">
        <f>D71+E71</f>
        <v>0</v>
      </c>
      <c r="D71" s="40">
        <v>0</v>
      </c>
      <c r="E71" s="40">
        <v>0</v>
      </c>
      <c r="F71" s="17">
        <f>+G71+H71</f>
        <v>0</v>
      </c>
      <c r="G71" s="20">
        <v>0</v>
      </c>
      <c r="H71" s="40">
        <v>0</v>
      </c>
      <c r="I71" s="1">
        <f>J71+K71</f>
        <v>75000</v>
      </c>
      <c r="J71" s="20">
        <v>0</v>
      </c>
      <c r="K71" s="40">
        <v>75000</v>
      </c>
      <c r="L71" s="21" t="s">
        <v>48</v>
      </c>
    </row>
    <row r="72" spans="1:12" s="10" customFormat="1" ht="12" customHeight="1">
      <c r="A72" s="26"/>
      <c r="B72" s="27"/>
      <c r="C72" s="28"/>
      <c r="D72" s="29"/>
      <c r="E72" s="29"/>
      <c r="F72" s="30"/>
      <c r="G72" s="31"/>
      <c r="H72" s="29"/>
      <c r="I72" s="28"/>
      <c r="J72" s="31"/>
      <c r="K72" s="29"/>
      <c r="L72" s="32"/>
    </row>
    <row r="73" spans="1:14" s="34" customFormat="1" ht="17.25" customHeight="1">
      <c r="A73" s="33"/>
      <c r="C73" s="35"/>
      <c r="D73" s="35"/>
      <c r="E73" s="35"/>
      <c r="F73" s="35"/>
      <c r="G73" s="35"/>
      <c r="H73" s="35"/>
      <c r="I73" s="73" t="s">
        <v>184</v>
      </c>
      <c r="J73" s="73"/>
      <c r="K73" s="73"/>
      <c r="L73" s="73"/>
      <c r="N73" s="36"/>
    </row>
    <row r="74" spans="1:14" s="34" customFormat="1" ht="14.25">
      <c r="A74" s="21">
        <v>1</v>
      </c>
      <c r="B74" s="37">
        <v>2</v>
      </c>
      <c r="C74" s="38">
        <v>3</v>
      </c>
      <c r="D74" s="38">
        <v>4</v>
      </c>
      <c r="E74" s="38">
        <v>5</v>
      </c>
      <c r="F74" s="38">
        <v>6</v>
      </c>
      <c r="G74" s="38">
        <v>7</v>
      </c>
      <c r="H74" s="38">
        <v>8</v>
      </c>
      <c r="I74" s="38">
        <v>9</v>
      </c>
      <c r="J74" s="38">
        <v>10</v>
      </c>
      <c r="K74" s="38">
        <v>11</v>
      </c>
      <c r="L74" s="38">
        <v>12</v>
      </c>
      <c r="N74" s="36"/>
    </row>
    <row r="75" spans="1:12" s="10" customFormat="1" ht="65.25" customHeight="1">
      <c r="A75" s="46" t="s">
        <v>185</v>
      </c>
      <c r="B75" s="13" t="s">
        <v>12</v>
      </c>
      <c r="C75" s="1">
        <f t="shared" si="2"/>
        <v>124140</v>
      </c>
      <c r="D75" s="1">
        <v>124140</v>
      </c>
      <c r="E75" s="1">
        <v>0</v>
      </c>
      <c r="F75" s="17">
        <f>+G75+H75</f>
        <v>134600</v>
      </c>
      <c r="G75" s="17">
        <v>134600</v>
      </c>
      <c r="H75" s="1">
        <v>0</v>
      </c>
      <c r="I75" s="1">
        <f t="shared" si="8"/>
        <v>174000</v>
      </c>
      <c r="J75" s="20">
        <f>30000+144000</f>
        <v>174000</v>
      </c>
      <c r="K75" s="1">
        <v>0</v>
      </c>
      <c r="L75" s="21" t="s">
        <v>48</v>
      </c>
    </row>
    <row r="76" spans="1:12" s="10" customFormat="1" ht="107.25" customHeight="1">
      <c r="A76" s="46" t="s">
        <v>98</v>
      </c>
      <c r="B76" s="13" t="s">
        <v>12</v>
      </c>
      <c r="C76" s="1">
        <f t="shared" si="2"/>
        <v>97047</v>
      </c>
      <c r="D76" s="1">
        <v>97047</v>
      </c>
      <c r="E76" s="1">
        <v>0</v>
      </c>
      <c r="F76" s="17">
        <v>0</v>
      </c>
      <c r="G76" s="17">
        <v>0</v>
      </c>
      <c r="H76" s="1">
        <v>0</v>
      </c>
      <c r="I76" s="1">
        <v>0</v>
      </c>
      <c r="J76" s="17">
        <v>0</v>
      </c>
      <c r="K76" s="1">
        <v>0</v>
      </c>
      <c r="L76" s="21" t="s">
        <v>41</v>
      </c>
    </row>
    <row r="77" spans="1:12" s="10" customFormat="1" ht="52.5" customHeight="1">
      <c r="A77" s="47" t="s">
        <v>84</v>
      </c>
      <c r="B77" s="13" t="s">
        <v>12</v>
      </c>
      <c r="C77" s="1">
        <f t="shared" si="2"/>
        <v>15000</v>
      </c>
      <c r="D77" s="1">
        <v>15000</v>
      </c>
      <c r="E77" s="1">
        <v>0</v>
      </c>
      <c r="F77" s="17">
        <f>+G77+H77</f>
        <v>0</v>
      </c>
      <c r="G77" s="17">
        <v>0</v>
      </c>
      <c r="H77" s="1">
        <v>0</v>
      </c>
      <c r="I77" s="1">
        <f>J77+K77</f>
        <v>0</v>
      </c>
      <c r="J77" s="17">
        <f>ROUND(G77*1.075,0)</f>
        <v>0</v>
      </c>
      <c r="K77" s="1">
        <v>0</v>
      </c>
      <c r="L77" s="21" t="s">
        <v>48</v>
      </c>
    </row>
    <row r="78" spans="1:12" s="10" customFormat="1" ht="41.25" customHeight="1">
      <c r="A78" s="47" t="s">
        <v>85</v>
      </c>
      <c r="B78" s="13" t="s">
        <v>12</v>
      </c>
      <c r="C78" s="1">
        <f t="shared" si="2"/>
        <v>0</v>
      </c>
      <c r="D78" s="1">
        <v>0</v>
      </c>
      <c r="E78" s="1">
        <v>0</v>
      </c>
      <c r="F78" s="17">
        <f>+G78+H78</f>
        <v>9377</v>
      </c>
      <c r="G78" s="17">
        <v>9377</v>
      </c>
      <c r="H78" s="1">
        <v>0</v>
      </c>
      <c r="I78" s="1">
        <f t="shared" si="8"/>
        <v>14924</v>
      </c>
      <c r="J78" s="20">
        <v>14924</v>
      </c>
      <c r="K78" s="1">
        <v>0</v>
      </c>
      <c r="L78" s="21" t="s">
        <v>48</v>
      </c>
    </row>
    <row r="79" spans="1:12" s="10" customFormat="1" ht="19.5" customHeight="1">
      <c r="A79" s="67" t="s">
        <v>124</v>
      </c>
      <c r="B79" s="67"/>
      <c r="C79" s="67"/>
      <c r="D79" s="67"/>
      <c r="E79" s="67"/>
      <c r="F79" s="67"/>
      <c r="G79" s="67"/>
      <c r="H79" s="67"/>
      <c r="I79" s="67"/>
      <c r="J79" s="67"/>
      <c r="K79" s="67"/>
      <c r="L79" s="67"/>
    </row>
    <row r="80" spans="1:12" s="10" customFormat="1" ht="26.25" customHeight="1">
      <c r="A80" s="66" t="s">
        <v>26</v>
      </c>
      <c r="B80" s="66"/>
      <c r="C80" s="66"/>
      <c r="D80" s="66"/>
      <c r="E80" s="66"/>
      <c r="F80" s="66"/>
      <c r="G80" s="66"/>
      <c r="H80" s="66"/>
      <c r="I80" s="66"/>
      <c r="J80" s="66"/>
      <c r="K80" s="66"/>
      <c r="L80" s="66"/>
    </row>
    <row r="81" spans="1:12" s="10" customFormat="1" ht="24.75" customHeight="1">
      <c r="A81" s="72" t="s">
        <v>27</v>
      </c>
      <c r="B81" s="72"/>
      <c r="C81" s="72"/>
      <c r="D81" s="72"/>
      <c r="E81" s="72"/>
      <c r="F81" s="72"/>
      <c r="G81" s="72"/>
      <c r="H81" s="72"/>
      <c r="I81" s="72"/>
      <c r="J81" s="72"/>
      <c r="K81" s="72"/>
      <c r="L81" s="72"/>
    </row>
    <row r="82" spans="1:12" s="10" customFormat="1" ht="42.75" customHeight="1">
      <c r="A82" s="18" t="s">
        <v>28</v>
      </c>
      <c r="B82" s="13" t="s">
        <v>12</v>
      </c>
      <c r="C82" s="1">
        <f>D82+E82</f>
        <v>831800</v>
      </c>
      <c r="D82" s="40">
        <v>831800</v>
      </c>
      <c r="E82" s="40">
        <v>0</v>
      </c>
      <c r="F82" s="17">
        <f>+G82+H82</f>
        <v>1114010</v>
      </c>
      <c r="G82" s="20">
        <f>1580+1112430</f>
        <v>1114010</v>
      </c>
      <c r="H82" s="40">
        <v>0</v>
      </c>
      <c r="I82" s="1">
        <f>J82+K82</f>
        <v>1192100</v>
      </c>
      <c r="J82" s="20">
        <v>1192100</v>
      </c>
      <c r="K82" s="40">
        <v>0</v>
      </c>
      <c r="L82" s="21" t="s">
        <v>48</v>
      </c>
    </row>
    <row r="83" spans="1:12" s="10" customFormat="1" ht="24.75" customHeight="1">
      <c r="A83" s="67" t="s">
        <v>125</v>
      </c>
      <c r="B83" s="67"/>
      <c r="C83" s="67"/>
      <c r="D83" s="67"/>
      <c r="E83" s="67"/>
      <c r="F83" s="67"/>
      <c r="G83" s="67"/>
      <c r="H83" s="67"/>
      <c r="I83" s="67"/>
      <c r="J83" s="67"/>
      <c r="K83" s="67"/>
      <c r="L83" s="67"/>
    </row>
    <row r="84" spans="1:12" s="10" customFormat="1" ht="36" customHeight="1">
      <c r="A84" s="68" t="s">
        <v>24</v>
      </c>
      <c r="B84" s="68"/>
      <c r="C84" s="68"/>
      <c r="D84" s="68"/>
      <c r="E84" s="68"/>
      <c r="F84" s="68"/>
      <c r="G84" s="68"/>
      <c r="H84" s="68"/>
      <c r="I84" s="68"/>
      <c r="J84" s="68"/>
      <c r="K84" s="68"/>
      <c r="L84" s="68"/>
    </row>
    <row r="85" spans="1:12" s="10" customFormat="1" ht="33" customHeight="1">
      <c r="A85" s="69" t="s">
        <v>25</v>
      </c>
      <c r="B85" s="69"/>
      <c r="C85" s="69"/>
      <c r="D85" s="69"/>
      <c r="E85" s="69"/>
      <c r="F85" s="69"/>
      <c r="G85" s="69"/>
      <c r="H85" s="69"/>
      <c r="I85" s="69"/>
      <c r="J85" s="69"/>
      <c r="K85" s="69"/>
      <c r="L85" s="69"/>
    </row>
    <row r="86" spans="1:12" s="10" customFormat="1" ht="32.25" customHeight="1">
      <c r="A86" s="48" t="s">
        <v>32</v>
      </c>
      <c r="B86" s="24"/>
      <c r="C86" s="1">
        <f aca="true" t="shared" si="9" ref="C86:C96">D86+E86</f>
        <v>1948082</v>
      </c>
      <c r="D86" s="1">
        <f>D87+D88+D89+D90+D94+D95+D96</f>
        <v>1948082</v>
      </c>
      <c r="E86" s="1">
        <f>SUM(E87,E88,E89,E90,E94)</f>
        <v>0</v>
      </c>
      <c r="F86" s="1">
        <f>G86+H86</f>
        <v>1625288</v>
      </c>
      <c r="G86" s="1">
        <f>G87+G88+G89+G90+G94+G95+G96</f>
        <v>1625288</v>
      </c>
      <c r="H86" s="1">
        <f>SUM(H87,H88,H89,H90,H94)</f>
        <v>0</v>
      </c>
      <c r="I86" s="1">
        <f aca="true" t="shared" si="10" ref="I86:I94">J86+K86</f>
        <v>1135400</v>
      </c>
      <c r="J86" s="1">
        <f>J87+J88+J89+J90+J94+J95+J96</f>
        <v>1135400</v>
      </c>
      <c r="K86" s="1">
        <f>SUM(K87,K88,K89,K90,K94)</f>
        <v>0</v>
      </c>
      <c r="L86" s="25"/>
    </row>
    <row r="87" spans="1:12" s="10" customFormat="1" ht="41.25" customHeight="1">
      <c r="A87" s="39" t="s">
        <v>36</v>
      </c>
      <c r="B87" s="13" t="s">
        <v>12</v>
      </c>
      <c r="C87" s="1">
        <f t="shared" si="9"/>
        <v>11838</v>
      </c>
      <c r="D87" s="40">
        <v>11838</v>
      </c>
      <c r="E87" s="40">
        <v>0</v>
      </c>
      <c r="F87" s="17">
        <f>+G87+H87</f>
        <v>16488</v>
      </c>
      <c r="G87" s="20">
        <v>16488</v>
      </c>
      <c r="H87" s="40">
        <v>0</v>
      </c>
      <c r="I87" s="1">
        <f t="shared" si="10"/>
        <v>16317</v>
      </c>
      <c r="J87" s="20">
        <v>16317</v>
      </c>
      <c r="K87" s="40">
        <v>0</v>
      </c>
      <c r="L87" s="21" t="s">
        <v>48</v>
      </c>
    </row>
    <row r="88" spans="1:12" s="10" customFormat="1" ht="39.75" customHeight="1">
      <c r="A88" s="39" t="s">
        <v>100</v>
      </c>
      <c r="B88" s="13" t="s">
        <v>12</v>
      </c>
      <c r="C88" s="1">
        <f t="shared" si="9"/>
        <v>696907</v>
      </c>
      <c r="D88" s="40">
        <v>696907</v>
      </c>
      <c r="E88" s="40">
        <v>0</v>
      </c>
      <c r="F88" s="17">
        <f>+G88+H88</f>
        <v>658499</v>
      </c>
      <c r="G88" s="20">
        <v>658499</v>
      </c>
      <c r="H88" s="40">
        <v>0</v>
      </c>
      <c r="I88" s="1">
        <f t="shared" si="10"/>
        <v>421639</v>
      </c>
      <c r="J88" s="20">
        <v>421639</v>
      </c>
      <c r="K88" s="40">
        <v>0</v>
      </c>
      <c r="L88" s="21" t="s">
        <v>48</v>
      </c>
    </row>
    <row r="89" spans="1:12" s="10" customFormat="1" ht="42" customHeight="1">
      <c r="A89" s="39" t="s">
        <v>99</v>
      </c>
      <c r="B89" s="13" t="s">
        <v>12</v>
      </c>
      <c r="C89" s="1">
        <f t="shared" si="9"/>
        <v>356577</v>
      </c>
      <c r="D89" s="40">
        <v>356577</v>
      </c>
      <c r="E89" s="40">
        <v>0</v>
      </c>
      <c r="F89" s="17">
        <f>+G89+H89</f>
        <v>305997</v>
      </c>
      <c r="G89" s="20">
        <v>305997</v>
      </c>
      <c r="H89" s="40">
        <v>0</v>
      </c>
      <c r="I89" s="1">
        <f t="shared" si="10"/>
        <v>187367</v>
      </c>
      <c r="J89" s="20">
        <v>187367</v>
      </c>
      <c r="K89" s="40">
        <v>0</v>
      </c>
      <c r="L89" s="21" t="s">
        <v>48</v>
      </c>
    </row>
    <row r="90" spans="1:12" s="10" customFormat="1" ht="41.25" customHeight="1">
      <c r="A90" s="39" t="s">
        <v>88</v>
      </c>
      <c r="B90" s="13" t="s">
        <v>12</v>
      </c>
      <c r="C90" s="1">
        <f t="shared" si="9"/>
        <v>166331</v>
      </c>
      <c r="D90" s="40">
        <v>166331</v>
      </c>
      <c r="E90" s="40">
        <v>0</v>
      </c>
      <c r="F90" s="17">
        <f>+G90+H90</f>
        <v>230514</v>
      </c>
      <c r="G90" s="20">
        <v>230514</v>
      </c>
      <c r="H90" s="40">
        <v>0</v>
      </c>
      <c r="I90" s="1">
        <f t="shared" si="10"/>
        <v>160160</v>
      </c>
      <c r="J90" s="20">
        <v>160160</v>
      </c>
      <c r="K90" s="40">
        <v>0</v>
      </c>
      <c r="L90" s="21" t="s">
        <v>48</v>
      </c>
    </row>
    <row r="91" spans="1:12" s="10" customFormat="1" ht="12" customHeight="1">
      <c r="A91" s="26"/>
      <c r="B91" s="27"/>
      <c r="C91" s="28"/>
      <c r="D91" s="29"/>
      <c r="E91" s="29"/>
      <c r="F91" s="30"/>
      <c r="G91" s="31"/>
      <c r="H91" s="29"/>
      <c r="I91" s="28"/>
      <c r="J91" s="31"/>
      <c r="K91" s="29"/>
      <c r="L91" s="32"/>
    </row>
    <row r="92" spans="1:14" s="34" customFormat="1" ht="17.25" customHeight="1">
      <c r="A92" s="33"/>
      <c r="C92" s="35"/>
      <c r="D92" s="35"/>
      <c r="E92" s="35"/>
      <c r="F92" s="35"/>
      <c r="G92" s="35"/>
      <c r="H92" s="35"/>
      <c r="I92" s="71" t="s">
        <v>184</v>
      </c>
      <c r="J92" s="71"/>
      <c r="K92" s="71"/>
      <c r="L92" s="71"/>
      <c r="N92" s="36"/>
    </row>
    <row r="93" spans="1:14" s="34" customFormat="1" ht="14.25">
      <c r="A93" s="21">
        <v>1</v>
      </c>
      <c r="B93" s="37">
        <v>2</v>
      </c>
      <c r="C93" s="38">
        <v>3</v>
      </c>
      <c r="D93" s="38">
        <v>4</v>
      </c>
      <c r="E93" s="38">
        <v>5</v>
      </c>
      <c r="F93" s="38">
        <v>6</v>
      </c>
      <c r="G93" s="38">
        <v>7</v>
      </c>
      <c r="H93" s="38">
        <v>8</v>
      </c>
      <c r="I93" s="38">
        <v>9</v>
      </c>
      <c r="J93" s="38">
        <v>10</v>
      </c>
      <c r="K93" s="38">
        <v>11</v>
      </c>
      <c r="L93" s="38">
        <v>12</v>
      </c>
      <c r="N93" s="36"/>
    </row>
    <row r="94" spans="1:12" s="10" customFormat="1" ht="57" customHeight="1">
      <c r="A94" s="44" t="s">
        <v>104</v>
      </c>
      <c r="B94" s="13" t="s">
        <v>12</v>
      </c>
      <c r="C94" s="1">
        <f t="shared" si="9"/>
        <v>527708</v>
      </c>
      <c r="D94" s="40">
        <v>527708</v>
      </c>
      <c r="E94" s="40">
        <v>0</v>
      </c>
      <c r="F94" s="17">
        <f>+G94+H94</f>
        <v>413790</v>
      </c>
      <c r="G94" s="20">
        <v>413790</v>
      </c>
      <c r="H94" s="40">
        <v>0</v>
      </c>
      <c r="I94" s="1">
        <f t="shared" si="10"/>
        <v>349917</v>
      </c>
      <c r="J94" s="20">
        <v>349917</v>
      </c>
      <c r="K94" s="40">
        <v>0</v>
      </c>
      <c r="L94" s="21" t="s">
        <v>48</v>
      </c>
    </row>
    <row r="95" spans="1:12" s="10" customFormat="1" ht="52.5" customHeight="1">
      <c r="A95" s="44" t="s">
        <v>89</v>
      </c>
      <c r="B95" s="13" t="s">
        <v>12</v>
      </c>
      <c r="C95" s="1">
        <f t="shared" si="9"/>
        <v>168197</v>
      </c>
      <c r="D95" s="40">
        <v>168197</v>
      </c>
      <c r="E95" s="40">
        <v>0</v>
      </c>
      <c r="F95" s="17">
        <v>0</v>
      </c>
      <c r="G95" s="20">
        <v>0</v>
      </c>
      <c r="H95" s="40">
        <v>0</v>
      </c>
      <c r="I95" s="1">
        <v>0</v>
      </c>
      <c r="J95" s="20">
        <f>ROUND(G95*1.067,0)</f>
        <v>0</v>
      </c>
      <c r="K95" s="40">
        <v>0</v>
      </c>
      <c r="L95" s="21" t="s">
        <v>48</v>
      </c>
    </row>
    <row r="96" spans="1:12" s="10" customFormat="1" ht="41.25" customHeight="1">
      <c r="A96" s="44" t="s">
        <v>78</v>
      </c>
      <c r="B96" s="13" t="s">
        <v>12</v>
      </c>
      <c r="C96" s="1">
        <f t="shared" si="9"/>
        <v>20524</v>
      </c>
      <c r="D96" s="40">
        <v>20524</v>
      </c>
      <c r="E96" s="40">
        <v>0</v>
      </c>
      <c r="F96" s="17">
        <v>0</v>
      </c>
      <c r="G96" s="20">
        <v>0</v>
      </c>
      <c r="H96" s="40">
        <v>0</v>
      </c>
      <c r="I96" s="1">
        <v>0</v>
      </c>
      <c r="J96" s="20">
        <f>ROUND(G96*1.067,0)</f>
        <v>0</v>
      </c>
      <c r="K96" s="40">
        <v>0</v>
      </c>
      <c r="L96" s="21" t="s">
        <v>48</v>
      </c>
    </row>
    <row r="97" spans="1:12" s="10" customFormat="1" ht="23.25" customHeight="1">
      <c r="A97" s="78" t="s">
        <v>126</v>
      </c>
      <c r="B97" s="78"/>
      <c r="C97" s="78"/>
      <c r="D97" s="78"/>
      <c r="E97" s="78"/>
      <c r="F97" s="78"/>
      <c r="G97" s="78"/>
      <c r="H97" s="78"/>
      <c r="I97" s="78"/>
      <c r="J97" s="78"/>
      <c r="K97" s="78"/>
      <c r="L97" s="78"/>
    </row>
    <row r="98" spans="1:12" s="10" customFormat="1" ht="27" customHeight="1">
      <c r="A98" s="83" t="s">
        <v>7</v>
      </c>
      <c r="B98" s="83"/>
      <c r="C98" s="83"/>
      <c r="D98" s="83"/>
      <c r="E98" s="83"/>
      <c r="F98" s="83"/>
      <c r="G98" s="83"/>
      <c r="H98" s="83"/>
      <c r="I98" s="83"/>
      <c r="J98" s="83"/>
      <c r="K98" s="83"/>
      <c r="L98" s="83"/>
    </row>
    <row r="99" spans="1:12" s="10" customFormat="1" ht="23.25" customHeight="1">
      <c r="A99" s="70" t="s">
        <v>8</v>
      </c>
      <c r="B99" s="70"/>
      <c r="C99" s="70"/>
      <c r="D99" s="70"/>
      <c r="E99" s="70"/>
      <c r="F99" s="70"/>
      <c r="G99" s="70"/>
      <c r="H99" s="70"/>
      <c r="I99" s="70"/>
      <c r="J99" s="70"/>
      <c r="K99" s="70"/>
      <c r="L99" s="70"/>
    </row>
    <row r="100" spans="1:12" s="10" customFormat="1" ht="21" customHeight="1">
      <c r="A100" s="49" t="s">
        <v>62</v>
      </c>
      <c r="B100" s="13"/>
      <c r="C100" s="17">
        <f>D100+E100</f>
        <v>1615614</v>
      </c>
      <c r="D100" s="17">
        <f aca="true" t="shared" si="11" ref="D100:K100">D101+D105</f>
        <v>1615614</v>
      </c>
      <c r="E100" s="17">
        <f t="shared" si="11"/>
        <v>0</v>
      </c>
      <c r="F100" s="17">
        <f t="shared" si="11"/>
        <v>609440</v>
      </c>
      <c r="G100" s="17">
        <f t="shared" si="11"/>
        <v>609440</v>
      </c>
      <c r="H100" s="17">
        <f t="shared" si="11"/>
        <v>0</v>
      </c>
      <c r="I100" s="17">
        <f t="shared" si="11"/>
        <v>799636</v>
      </c>
      <c r="J100" s="17">
        <f t="shared" si="11"/>
        <v>799636</v>
      </c>
      <c r="K100" s="17">
        <f t="shared" si="11"/>
        <v>0</v>
      </c>
      <c r="L100" s="21"/>
    </row>
    <row r="101" spans="1:12" s="10" customFormat="1" ht="30" customHeight="1">
      <c r="A101" s="50" t="s">
        <v>38</v>
      </c>
      <c r="B101" s="24"/>
      <c r="C101" s="1">
        <f>D101+E101</f>
        <v>357393</v>
      </c>
      <c r="D101" s="1">
        <f>SUM(D102:D103)+D104</f>
        <v>357393</v>
      </c>
      <c r="E101" s="1">
        <f>SUM(E102:E103)+E104</f>
        <v>0</v>
      </c>
      <c r="F101" s="1">
        <f>G101+H101</f>
        <v>123224</v>
      </c>
      <c r="G101" s="1">
        <f>SUM(G102:G103)+G104</f>
        <v>123224</v>
      </c>
      <c r="H101" s="1">
        <f>SUM(H102:H103)+H104</f>
        <v>0</v>
      </c>
      <c r="I101" s="1">
        <f>J101+K101</f>
        <v>140383</v>
      </c>
      <c r="J101" s="1">
        <f>SUM(J102:J103)+J104</f>
        <v>140383</v>
      </c>
      <c r="K101" s="1">
        <f>SUM(K102:K103)+K104</f>
        <v>0</v>
      </c>
      <c r="L101" s="21"/>
    </row>
    <row r="102" spans="1:12" s="10" customFormat="1" ht="45" customHeight="1">
      <c r="A102" s="44" t="s">
        <v>115</v>
      </c>
      <c r="B102" s="13" t="s">
        <v>12</v>
      </c>
      <c r="C102" s="1">
        <f>D102+E102</f>
        <v>95454</v>
      </c>
      <c r="D102" s="40">
        <v>95454</v>
      </c>
      <c r="E102" s="40">
        <v>0</v>
      </c>
      <c r="F102" s="17">
        <f>+G102+H102</f>
        <v>115225</v>
      </c>
      <c r="G102" s="20">
        <v>115225</v>
      </c>
      <c r="H102" s="40">
        <v>0</v>
      </c>
      <c r="I102" s="1">
        <f>J102+K102</f>
        <v>132674</v>
      </c>
      <c r="J102" s="20">
        <v>132674</v>
      </c>
      <c r="K102" s="40">
        <v>0</v>
      </c>
      <c r="L102" s="21" t="s">
        <v>48</v>
      </c>
    </row>
    <row r="103" spans="1:12" s="10" customFormat="1" ht="51.75" customHeight="1">
      <c r="A103" s="44" t="s">
        <v>79</v>
      </c>
      <c r="B103" s="13" t="s">
        <v>12</v>
      </c>
      <c r="C103" s="1">
        <f>D103+E103</f>
        <v>246613</v>
      </c>
      <c r="D103" s="40">
        <v>246613</v>
      </c>
      <c r="E103" s="40">
        <v>0</v>
      </c>
      <c r="F103" s="17">
        <f>+G103+H103</f>
        <v>0</v>
      </c>
      <c r="G103" s="20">
        <v>0</v>
      </c>
      <c r="H103" s="40">
        <v>0</v>
      </c>
      <c r="I103" s="1">
        <f>J103+K103</f>
        <v>0</v>
      </c>
      <c r="J103" s="20">
        <f>ROUND(G103*1.067,0)</f>
        <v>0</v>
      </c>
      <c r="K103" s="40">
        <v>0</v>
      </c>
      <c r="L103" s="21" t="s">
        <v>48</v>
      </c>
    </row>
    <row r="104" spans="1:12" s="10" customFormat="1" ht="43.5" customHeight="1">
      <c r="A104" s="44" t="s">
        <v>69</v>
      </c>
      <c r="B104" s="13" t="s">
        <v>12</v>
      </c>
      <c r="C104" s="1">
        <f>D104+E104</f>
        <v>15326</v>
      </c>
      <c r="D104" s="40">
        <v>15326</v>
      </c>
      <c r="E104" s="40">
        <v>0</v>
      </c>
      <c r="F104" s="17">
        <f>+G104+H104</f>
        <v>7999</v>
      </c>
      <c r="G104" s="20">
        <v>7999</v>
      </c>
      <c r="H104" s="40">
        <v>0</v>
      </c>
      <c r="I104" s="1">
        <f>J104+K104</f>
        <v>7709</v>
      </c>
      <c r="J104" s="20">
        <v>7709</v>
      </c>
      <c r="K104" s="40">
        <v>0</v>
      </c>
      <c r="L104" s="21" t="s">
        <v>48</v>
      </c>
    </row>
    <row r="105" spans="1:12" s="10" customFormat="1" ht="30.75" customHeight="1">
      <c r="A105" s="50" t="s">
        <v>33</v>
      </c>
      <c r="B105" s="13"/>
      <c r="C105" s="1">
        <f>E105+D105</f>
        <v>1258221</v>
      </c>
      <c r="D105" s="1">
        <f>D106+D107+D108+D110+D114+D115+D116+D117+D118+D109</f>
        <v>1258221</v>
      </c>
      <c r="E105" s="1">
        <f>SUM(E106,E107,E108)</f>
        <v>0</v>
      </c>
      <c r="F105" s="1">
        <f>H105+G105</f>
        <v>486216</v>
      </c>
      <c r="G105" s="1">
        <f>G106+G107+G108+G110+G114+G115+G116+G117+G118+G109+G119</f>
        <v>486216</v>
      </c>
      <c r="H105" s="1">
        <f>SUM(H106,H107,H108)</f>
        <v>0</v>
      </c>
      <c r="I105" s="1">
        <f>K105+J105</f>
        <v>659253</v>
      </c>
      <c r="J105" s="1">
        <f>J106+J107+J108+J110+J114+J115+J116+J117+J118+J109+J119</f>
        <v>659253</v>
      </c>
      <c r="K105" s="1">
        <f>SUM(K106,K107,K108)</f>
        <v>0</v>
      </c>
      <c r="L105" s="21"/>
    </row>
    <row r="106" spans="1:12" s="10" customFormat="1" ht="53.25" customHeight="1">
      <c r="A106" s="44" t="s">
        <v>29</v>
      </c>
      <c r="B106" s="13" t="s">
        <v>12</v>
      </c>
      <c r="C106" s="1">
        <f aca="true" t="shared" si="12" ref="C106:C119">D106+E106</f>
        <v>41162</v>
      </c>
      <c r="D106" s="40">
        <f>-6500+47662</f>
        <v>41162</v>
      </c>
      <c r="E106" s="40">
        <v>0</v>
      </c>
      <c r="F106" s="17">
        <f>+G106+H106</f>
        <v>28499</v>
      </c>
      <c r="G106" s="20">
        <v>28499</v>
      </c>
      <c r="H106" s="40">
        <v>0</v>
      </c>
      <c r="I106" s="1">
        <f aca="true" t="shared" si="13" ref="I106:I119">J106+K106</f>
        <v>31000</v>
      </c>
      <c r="J106" s="20">
        <v>31000</v>
      </c>
      <c r="K106" s="40">
        <v>0</v>
      </c>
      <c r="L106" s="21" t="s">
        <v>48</v>
      </c>
    </row>
    <row r="107" spans="1:12" s="10" customFormat="1" ht="38.25" customHeight="1">
      <c r="A107" s="39" t="s">
        <v>22</v>
      </c>
      <c r="B107" s="13" t="s">
        <v>12</v>
      </c>
      <c r="C107" s="1">
        <f t="shared" si="12"/>
        <v>82350</v>
      </c>
      <c r="D107" s="40">
        <f>2886+79225+239</f>
        <v>82350</v>
      </c>
      <c r="E107" s="40">
        <v>0</v>
      </c>
      <c r="F107" s="17">
        <f>+G107+H107</f>
        <v>95156</v>
      </c>
      <c r="G107" s="20">
        <v>95156</v>
      </c>
      <c r="H107" s="40">
        <v>0</v>
      </c>
      <c r="I107" s="1">
        <f t="shared" si="13"/>
        <v>72511</v>
      </c>
      <c r="J107" s="20">
        <v>72511</v>
      </c>
      <c r="K107" s="40">
        <v>0</v>
      </c>
      <c r="L107" s="21" t="s">
        <v>48</v>
      </c>
    </row>
    <row r="108" spans="1:12" s="10" customFormat="1" ht="40.5" customHeight="1">
      <c r="A108" s="44" t="s">
        <v>56</v>
      </c>
      <c r="B108" s="13" t="s">
        <v>12</v>
      </c>
      <c r="C108" s="1">
        <f t="shared" si="12"/>
        <v>53555</v>
      </c>
      <c r="D108" s="40">
        <f>-12737+66292</f>
        <v>53555</v>
      </c>
      <c r="E108" s="40">
        <v>0</v>
      </c>
      <c r="F108" s="17">
        <f>+G108+H108</f>
        <v>106375</v>
      </c>
      <c r="G108" s="20">
        <v>106375</v>
      </c>
      <c r="H108" s="40">
        <v>0</v>
      </c>
      <c r="I108" s="1">
        <f t="shared" si="13"/>
        <v>321187</v>
      </c>
      <c r="J108" s="20">
        <v>321187</v>
      </c>
      <c r="K108" s="40">
        <v>0</v>
      </c>
      <c r="L108" s="21" t="s">
        <v>48</v>
      </c>
    </row>
    <row r="109" spans="1:12" s="10" customFormat="1" ht="52.5" customHeight="1">
      <c r="A109" s="44" t="s">
        <v>90</v>
      </c>
      <c r="B109" s="13" t="s">
        <v>12</v>
      </c>
      <c r="C109" s="1">
        <f t="shared" si="12"/>
        <v>396458</v>
      </c>
      <c r="D109" s="40">
        <f>395170+1288</f>
        <v>396458</v>
      </c>
      <c r="E109" s="40">
        <v>0</v>
      </c>
      <c r="F109" s="17">
        <f>+G109+H109</f>
        <v>0</v>
      </c>
      <c r="G109" s="20">
        <v>0</v>
      </c>
      <c r="H109" s="40">
        <v>0</v>
      </c>
      <c r="I109" s="1">
        <f t="shared" si="13"/>
        <v>0</v>
      </c>
      <c r="J109" s="20">
        <f>ROUND(G109*1.067,0)</f>
        <v>0</v>
      </c>
      <c r="K109" s="40">
        <v>0</v>
      </c>
      <c r="L109" s="21" t="s">
        <v>48</v>
      </c>
    </row>
    <row r="110" spans="1:12" s="10" customFormat="1" ht="55.5" customHeight="1">
      <c r="A110" s="39" t="s">
        <v>91</v>
      </c>
      <c r="B110" s="13" t="s">
        <v>12</v>
      </c>
      <c r="C110" s="1">
        <f t="shared" si="12"/>
        <v>298341</v>
      </c>
      <c r="D110" s="40">
        <v>298341</v>
      </c>
      <c r="E110" s="40">
        <v>0</v>
      </c>
      <c r="F110" s="17">
        <f>+G110+H110</f>
        <v>183015</v>
      </c>
      <c r="G110" s="20">
        <f>221100-38085</f>
        <v>183015</v>
      </c>
      <c r="H110" s="40">
        <v>0</v>
      </c>
      <c r="I110" s="1">
        <f t="shared" si="13"/>
        <v>146750</v>
      </c>
      <c r="J110" s="20">
        <v>146750</v>
      </c>
      <c r="K110" s="40">
        <v>0</v>
      </c>
      <c r="L110" s="21" t="s">
        <v>48</v>
      </c>
    </row>
    <row r="111" spans="1:12" s="10" customFormat="1" ht="12" customHeight="1">
      <c r="A111" s="26"/>
      <c r="B111" s="27"/>
      <c r="C111" s="28"/>
      <c r="D111" s="29"/>
      <c r="E111" s="29"/>
      <c r="F111" s="30"/>
      <c r="G111" s="31"/>
      <c r="H111" s="29"/>
      <c r="I111" s="28"/>
      <c r="J111" s="31"/>
      <c r="K111" s="29"/>
      <c r="L111" s="32"/>
    </row>
    <row r="112" spans="1:14" s="34" customFormat="1" ht="17.25" customHeight="1">
      <c r="A112" s="33"/>
      <c r="C112" s="35"/>
      <c r="D112" s="35"/>
      <c r="E112" s="35"/>
      <c r="F112" s="35"/>
      <c r="G112" s="35"/>
      <c r="H112" s="35"/>
      <c r="I112" s="73" t="s">
        <v>184</v>
      </c>
      <c r="J112" s="73"/>
      <c r="K112" s="73"/>
      <c r="L112" s="73"/>
      <c r="N112" s="36"/>
    </row>
    <row r="113" spans="1:14" s="34" customFormat="1" ht="14.25">
      <c r="A113" s="21">
        <v>1</v>
      </c>
      <c r="B113" s="37">
        <v>2</v>
      </c>
      <c r="C113" s="38">
        <v>3</v>
      </c>
      <c r="D113" s="38">
        <v>4</v>
      </c>
      <c r="E113" s="38">
        <v>5</v>
      </c>
      <c r="F113" s="38">
        <v>6</v>
      </c>
      <c r="G113" s="38">
        <v>7</v>
      </c>
      <c r="H113" s="38">
        <v>8</v>
      </c>
      <c r="I113" s="38">
        <v>9</v>
      </c>
      <c r="J113" s="38">
        <v>10</v>
      </c>
      <c r="K113" s="38">
        <v>11</v>
      </c>
      <c r="L113" s="38">
        <v>12</v>
      </c>
      <c r="N113" s="36"/>
    </row>
    <row r="114" spans="1:12" s="11" customFormat="1" ht="52.5" customHeight="1">
      <c r="A114" s="44" t="s">
        <v>92</v>
      </c>
      <c r="B114" s="13" t="s">
        <v>12</v>
      </c>
      <c r="C114" s="17">
        <f t="shared" si="12"/>
        <v>34000</v>
      </c>
      <c r="D114" s="20">
        <v>34000</v>
      </c>
      <c r="E114" s="20">
        <v>0</v>
      </c>
      <c r="F114" s="17">
        <f aca="true" t="shared" si="14" ref="F114:F119">+G114+H114</f>
        <v>0</v>
      </c>
      <c r="G114" s="20">
        <v>0</v>
      </c>
      <c r="H114" s="40">
        <v>0</v>
      </c>
      <c r="I114" s="1">
        <f t="shared" si="13"/>
        <v>0</v>
      </c>
      <c r="J114" s="20">
        <f>ROUND(G114*1.067,0)</f>
        <v>0</v>
      </c>
      <c r="K114" s="40">
        <v>0</v>
      </c>
      <c r="L114" s="21" t="s">
        <v>48</v>
      </c>
    </row>
    <row r="115" spans="1:12" s="10" customFormat="1" ht="53.25" customHeight="1">
      <c r="A115" s="39" t="s">
        <v>93</v>
      </c>
      <c r="B115" s="13" t="s">
        <v>12</v>
      </c>
      <c r="C115" s="1">
        <f t="shared" si="12"/>
        <v>165600</v>
      </c>
      <c r="D115" s="40">
        <v>165600</v>
      </c>
      <c r="E115" s="40">
        <v>0</v>
      </c>
      <c r="F115" s="17">
        <f t="shared" si="14"/>
        <v>0</v>
      </c>
      <c r="G115" s="20">
        <v>0</v>
      </c>
      <c r="H115" s="40">
        <v>0</v>
      </c>
      <c r="I115" s="1">
        <f t="shared" si="13"/>
        <v>0</v>
      </c>
      <c r="J115" s="20">
        <f>ROUND(G115*1.067,0)</f>
        <v>0</v>
      </c>
      <c r="K115" s="40">
        <v>0</v>
      </c>
      <c r="L115" s="21" t="s">
        <v>48</v>
      </c>
    </row>
    <row r="116" spans="1:12" s="10" customFormat="1" ht="125.25" customHeight="1">
      <c r="A116" s="45" t="s">
        <v>80</v>
      </c>
      <c r="B116" s="13" t="s">
        <v>12</v>
      </c>
      <c r="C116" s="1">
        <f t="shared" si="12"/>
        <v>54755</v>
      </c>
      <c r="D116" s="40">
        <v>54755</v>
      </c>
      <c r="E116" s="40">
        <v>0</v>
      </c>
      <c r="F116" s="17">
        <f t="shared" si="14"/>
        <v>0</v>
      </c>
      <c r="G116" s="20">
        <v>0</v>
      </c>
      <c r="H116" s="40">
        <v>0</v>
      </c>
      <c r="I116" s="1">
        <f t="shared" si="13"/>
        <v>0</v>
      </c>
      <c r="J116" s="20">
        <f>ROUND(G116*1.067,0)</f>
        <v>0</v>
      </c>
      <c r="K116" s="40">
        <v>0</v>
      </c>
      <c r="L116" s="21" t="s">
        <v>48</v>
      </c>
    </row>
    <row r="117" spans="1:12" s="10" customFormat="1" ht="58.5" customHeight="1">
      <c r="A117" s="44" t="s">
        <v>94</v>
      </c>
      <c r="B117" s="13" t="s">
        <v>12</v>
      </c>
      <c r="C117" s="1">
        <f t="shared" si="12"/>
        <v>100000</v>
      </c>
      <c r="D117" s="40">
        <v>100000</v>
      </c>
      <c r="E117" s="40">
        <v>0</v>
      </c>
      <c r="F117" s="17">
        <f t="shared" si="14"/>
        <v>0</v>
      </c>
      <c r="G117" s="20">
        <v>0</v>
      </c>
      <c r="H117" s="40">
        <v>0</v>
      </c>
      <c r="I117" s="1">
        <f t="shared" si="13"/>
        <v>0</v>
      </c>
      <c r="J117" s="20">
        <f>ROUND(G117*1.067,0)</f>
        <v>0</v>
      </c>
      <c r="K117" s="40">
        <v>0</v>
      </c>
      <c r="L117" s="21" t="s">
        <v>48</v>
      </c>
    </row>
    <row r="118" spans="1:12" s="10" customFormat="1" ht="59.25" customHeight="1">
      <c r="A118" s="44" t="s">
        <v>120</v>
      </c>
      <c r="B118" s="13" t="s">
        <v>12</v>
      </c>
      <c r="C118" s="1">
        <f t="shared" si="12"/>
        <v>32000</v>
      </c>
      <c r="D118" s="40">
        <v>32000</v>
      </c>
      <c r="E118" s="40">
        <v>0</v>
      </c>
      <c r="F118" s="17">
        <f t="shared" si="14"/>
        <v>0</v>
      </c>
      <c r="G118" s="20">
        <v>0</v>
      </c>
      <c r="H118" s="40">
        <v>0</v>
      </c>
      <c r="I118" s="1">
        <f t="shared" si="13"/>
        <v>0</v>
      </c>
      <c r="J118" s="20">
        <f>ROUND(G118*1.067,0)</f>
        <v>0</v>
      </c>
      <c r="K118" s="40">
        <v>0</v>
      </c>
      <c r="L118" s="21" t="s">
        <v>48</v>
      </c>
    </row>
    <row r="119" spans="1:12" s="10" customFormat="1" ht="48.75" customHeight="1">
      <c r="A119" s="44" t="s">
        <v>119</v>
      </c>
      <c r="B119" s="13" t="s">
        <v>12</v>
      </c>
      <c r="C119" s="1">
        <f t="shared" si="12"/>
        <v>0</v>
      </c>
      <c r="D119" s="40">
        <v>0</v>
      </c>
      <c r="E119" s="40">
        <v>0</v>
      </c>
      <c r="F119" s="17">
        <f t="shared" si="14"/>
        <v>73171</v>
      </c>
      <c r="G119" s="20">
        <v>73171</v>
      </c>
      <c r="H119" s="40">
        <v>0</v>
      </c>
      <c r="I119" s="1">
        <f t="shared" si="13"/>
        <v>87805</v>
      </c>
      <c r="J119" s="20">
        <v>87805</v>
      </c>
      <c r="K119" s="40">
        <v>0</v>
      </c>
      <c r="L119" s="21" t="s">
        <v>48</v>
      </c>
    </row>
    <row r="120" spans="1:12" s="10" customFormat="1" ht="21.75" customHeight="1">
      <c r="A120" s="67" t="s">
        <v>127</v>
      </c>
      <c r="B120" s="67"/>
      <c r="C120" s="67"/>
      <c r="D120" s="67"/>
      <c r="E120" s="67"/>
      <c r="F120" s="67"/>
      <c r="G120" s="67"/>
      <c r="H120" s="67"/>
      <c r="I120" s="67"/>
      <c r="J120" s="67"/>
      <c r="K120" s="67"/>
      <c r="L120" s="67"/>
    </row>
    <row r="121" spans="1:12" s="10" customFormat="1" ht="22.5" customHeight="1">
      <c r="A121" s="68" t="s">
        <v>46</v>
      </c>
      <c r="B121" s="68"/>
      <c r="C121" s="68"/>
      <c r="D121" s="68"/>
      <c r="E121" s="68"/>
      <c r="F121" s="68"/>
      <c r="G121" s="68"/>
      <c r="H121" s="68"/>
      <c r="I121" s="68"/>
      <c r="J121" s="68"/>
      <c r="K121" s="68"/>
      <c r="L121" s="68"/>
    </row>
    <row r="122" spans="1:12" s="10" customFormat="1" ht="23.25" customHeight="1">
      <c r="A122" s="70" t="s">
        <v>30</v>
      </c>
      <c r="B122" s="70"/>
      <c r="C122" s="70"/>
      <c r="D122" s="70"/>
      <c r="E122" s="70"/>
      <c r="F122" s="70"/>
      <c r="G122" s="70"/>
      <c r="H122" s="70"/>
      <c r="I122" s="70"/>
      <c r="J122" s="70"/>
      <c r="K122" s="70"/>
      <c r="L122" s="70"/>
    </row>
    <row r="123" spans="1:12" s="10" customFormat="1" ht="51.75" customHeight="1">
      <c r="A123" s="18" t="s">
        <v>31</v>
      </c>
      <c r="B123" s="13" t="s">
        <v>12</v>
      </c>
      <c r="C123" s="1">
        <f>D123+E123</f>
        <v>256500</v>
      </c>
      <c r="D123" s="1">
        <v>256500</v>
      </c>
      <c r="E123" s="1">
        <v>0</v>
      </c>
      <c r="F123" s="17">
        <f>+G123+H123</f>
        <v>234900</v>
      </c>
      <c r="G123" s="17">
        <v>234900</v>
      </c>
      <c r="H123" s="17">
        <f>ROUND(E123*1.104,0)</f>
        <v>0</v>
      </c>
      <c r="I123" s="1">
        <f>J123+K123</f>
        <v>180360</v>
      </c>
      <c r="J123" s="17">
        <v>180360</v>
      </c>
      <c r="K123" s="1">
        <v>0</v>
      </c>
      <c r="L123" s="21" t="s">
        <v>48</v>
      </c>
    </row>
    <row r="124" spans="1:12" s="10" customFormat="1" ht="21" customHeight="1">
      <c r="A124" s="67" t="s">
        <v>128</v>
      </c>
      <c r="B124" s="67"/>
      <c r="C124" s="67"/>
      <c r="D124" s="67"/>
      <c r="E124" s="67"/>
      <c r="F124" s="67"/>
      <c r="G124" s="67"/>
      <c r="H124" s="67"/>
      <c r="I124" s="67"/>
      <c r="J124" s="67"/>
      <c r="K124" s="67"/>
      <c r="L124" s="67"/>
    </row>
    <row r="125" spans="1:12" s="10" customFormat="1" ht="25.5" customHeight="1">
      <c r="A125" s="83" t="s">
        <v>47</v>
      </c>
      <c r="B125" s="83"/>
      <c r="C125" s="83"/>
      <c r="D125" s="83"/>
      <c r="E125" s="83"/>
      <c r="F125" s="83"/>
      <c r="G125" s="83"/>
      <c r="H125" s="83"/>
      <c r="I125" s="83"/>
      <c r="J125" s="83"/>
      <c r="K125" s="83"/>
      <c r="L125" s="83"/>
    </row>
    <row r="126" spans="1:12" s="10" customFormat="1" ht="25.5" customHeight="1">
      <c r="A126" s="70" t="s">
        <v>44</v>
      </c>
      <c r="B126" s="70"/>
      <c r="C126" s="70"/>
      <c r="D126" s="70"/>
      <c r="E126" s="70"/>
      <c r="F126" s="70"/>
      <c r="G126" s="70"/>
      <c r="H126" s="70"/>
      <c r="I126" s="70"/>
      <c r="J126" s="70"/>
      <c r="K126" s="70"/>
      <c r="L126" s="70"/>
    </row>
    <row r="127" spans="1:12" s="10" customFormat="1" ht="46.5" customHeight="1">
      <c r="A127" s="46" t="s">
        <v>45</v>
      </c>
      <c r="B127" s="13" t="s">
        <v>12</v>
      </c>
      <c r="C127" s="1">
        <f>D127+E127</f>
        <v>500000</v>
      </c>
      <c r="D127" s="1">
        <f>250000+250000</f>
        <v>500000</v>
      </c>
      <c r="E127" s="1">
        <v>0</v>
      </c>
      <c r="F127" s="17">
        <f>+G127+H127</f>
        <v>540500</v>
      </c>
      <c r="G127" s="17">
        <v>540500</v>
      </c>
      <c r="H127" s="17">
        <f>ROUND(E127*1.104,0)</f>
        <v>0</v>
      </c>
      <c r="I127" s="1">
        <f>J127+K127</f>
        <v>578335</v>
      </c>
      <c r="J127" s="17">
        <v>578335</v>
      </c>
      <c r="K127" s="1">
        <v>0</v>
      </c>
      <c r="L127" s="21" t="s">
        <v>48</v>
      </c>
    </row>
    <row r="128" spans="1:12" s="10" customFormat="1" ht="24" customHeight="1">
      <c r="A128" s="67" t="s">
        <v>129</v>
      </c>
      <c r="B128" s="67"/>
      <c r="C128" s="67"/>
      <c r="D128" s="67"/>
      <c r="E128" s="67"/>
      <c r="F128" s="67"/>
      <c r="G128" s="67"/>
      <c r="H128" s="67"/>
      <c r="I128" s="67"/>
      <c r="J128" s="67"/>
      <c r="K128" s="67"/>
      <c r="L128" s="67"/>
    </row>
    <row r="129" spans="1:12" s="10" customFormat="1" ht="50.25" customHeight="1">
      <c r="A129" s="68" t="s">
        <v>163</v>
      </c>
      <c r="B129" s="68"/>
      <c r="C129" s="68"/>
      <c r="D129" s="68"/>
      <c r="E129" s="68"/>
      <c r="F129" s="68"/>
      <c r="G129" s="68"/>
      <c r="H129" s="68"/>
      <c r="I129" s="68"/>
      <c r="J129" s="68"/>
      <c r="K129" s="68"/>
      <c r="L129" s="68"/>
    </row>
    <row r="130" spans="1:12" s="10" customFormat="1" ht="12" customHeight="1">
      <c r="A130" s="26"/>
      <c r="B130" s="27"/>
      <c r="C130" s="28"/>
      <c r="D130" s="29"/>
      <c r="E130" s="29"/>
      <c r="F130" s="30"/>
      <c r="G130" s="31"/>
      <c r="H130" s="29"/>
      <c r="I130" s="28"/>
      <c r="J130" s="31"/>
      <c r="K130" s="29"/>
      <c r="L130" s="32"/>
    </row>
    <row r="131" spans="1:14" s="34" customFormat="1" ht="17.25" customHeight="1">
      <c r="A131" s="33"/>
      <c r="C131" s="35"/>
      <c r="D131" s="35"/>
      <c r="E131" s="35"/>
      <c r="F131" s="35"/>
      <c r="G131" s="35"/>
      <c r="H131" s="35"/>
      <c r="I131" s="73" t="s">
        <v>184</v>
      </c>
      <c r="J131" s="73"/>
      <c r="K131" s="73"/>
      <c r="L131" s="73"/>
      <c r="N131" s="36"/>
    </row>
    <row r="132" spans="1:14" s="34" customFormat="1" ht="14.25">
      <c r="A132" s="21">
        <v>1</v>
      </c>
      <c r="B132" s="37">
        <v>2</v>
      </c>
      <c r="C132" s="38">
        <v>3</v>
      </c>
      <c r="D132" s="38">
        <v>4</v>
      </c>
      <c r="E132" s="38">
        <v>5</v>
      </c>
      <c r="F132" s="38">
        <v>6</v>
      </c>
      <c r="G132" s="38">
        <v>7</v>
      </c>
      <c r="H132" s="38">
        <v>8</v>
      </c>
      <c r="I132" s="38">
        <v>9</v>
      </c>
      <c r="J132" s="38">
        <v>10</v>
      </c>
      <c r="K132" s="38">
        <v>11</v>
      </c>
      <c r="L132" s="38">
        <v>12</v>
      </c>
      <c r="N132" s="36"/>
    </row>
    <row r="133" spans="1:12" s="10" customFormat="1" ht="39.75" customHeight="1">
      <c r="A133" s="70" t="s">
        <v>164</v>
      </c>
      <c r="B133" s="70"/>
      <c r="C133" s="70"/>
      <c r="D133" s="70"/>
      <c r="E133" s="70"/>
      <c r="F133" s="70"/>
      <c r="G133" s="70"/>
      <c r="H133" s="70"/>
      <c r="I133" s="70"/>
      <c r="J133" s="70"/>
      <c r="K133" s="70"/>
      <c r="L133" s="70"/>
    </row>
    <row r="134" spans="1:12" s="10" customFormat="1" ht="20.25" customHeight="1">
      <c r="A134" s="16" t="s">
        <v>2</v>
      </c>
      <c r="B134" s="15"/>
      <c r="C134" s="17">
        <f aca="true" t="shared" si="15" ref="C134:C143">D134+E134</f>
        <v>768092</v>
      </c>
      <c r="D134" s="17">
        <f>D135+D136+D137+D140+D143</f>
        <v>768092</v>
      </c>
      <c r="E134" s="17">
        <f>E135+E136</f>
        <v>0</v>
      </c>
      <c r="F134" s="1">
        <f>H134+G134</f>
        <v>48384</v>
      </c>
      <c r="G134" s="1">
        <f>G135+G136+G137+G140+G143</f>
        <v>48384</v>
      </c>
      <c r="H134" s="17">
        <v>0</v>
      </c>
      <c r="I134" s="1">
        <f>J134+J135</f>
        <v>38142</v>
      </c>
      <c r="J134" s="1">
        <f>J135+J136+J137+J140+J143</f>
        <v>38142</v>
      </c>
      <c r="K134" s="17">
        <v>0</v>
      </c>
      <c r="L134" s="18"/>
    </row>
    <row r="135" spans="1:12" s="10" customFormat="1" ht="65.25" customHeight="1">
      <c r="A135" s="50" t="s">
        <v>86</v>
      </c>
      <c r="B135" s="13" t="s">
        <v>12</v>
      </c>
      <c r="C135" s="1">
        <f t="shared" si="15"/>
        <v>114761</v>
      </c>
      <c r="D135" s="40">
        <f>66528+48233</f>
        <v>114761</v>
      </c>
      <c r="E135" s="40">
        <v>0</v>
      </c>
      <c r="F135" s="17">
        <v>0</v>
      </c>
      <c r="G135" s="20">
        <v>0</v>
      </c>
      <c r="H135" s="20">
        <v>0</v>
      </c>
      <c r="I135" s="1">
        <v>0</v>
      </c>
      <c r="J135" s="20">
        <v>0</v>
      </c>
      <c r="K135" s="40">
        <v>0</v>
      </c>
      <c r="L135" s="15" t="s">
        <v>81</v>
      </c>
    </row>
    <row r="136" spans="1:12" s="10" customFormat="1" ht="66.75" customHeight="1">
      <c r="A136" s="50" t="s">
        <v>87</v>
      </c>
      <c r="B136" s="13" t="s">
        <v>12</v>
      </c>
      <c r="C136" s="1">
        <f t="shared" si="15"/>
        <v>625968</v>
      </c>
      <c r="D136" s="40">
        <f>317520+308448</f>
        <v>625968</v>
      </c>
      <c r="E136" s="51">
        <v>0</v>
      </c>
      <c r="F136" s="17">
        <v>0</v>
      </c>
      <c r="G136" s="20">
        <v>0</v>
      </c>
      <c r="H136" s="20">
        <v>0</v>
      </c>
      <c r="I136" s="1">
        <v>0</v>
      </c>
      <c r="J136" s="20">
        <v>0</v>
      </c>
      <c r="K136" s="40">
        <v>0</v>
      </c>
      <c r="L136" s="15" t="s">
        <v>81</v>
      </c>
    </row>
    <row r="137" spans="1:12" s="10" customFormat="1" ht="58.5" customHeight="1">
      <c r="A137" s="50" t="s">
        <v>173</v>
      </c>
      <c r="B137" s="13" t="s">
        <v>12</v>
      </c>
      <c r="C137" s="1">
        <f t="shared" si="15"/>
        <v>291</v>
      </c>
      <c r="D137" s="40">
        <v>291</v>
      </c>
      <c r="E137" s="51">
        <v>0</v>
      </c>
      <c r="F137" s="17">
        <f>G137+H137</f>
        <v>9828</v>
      </c>
      <c r="G137" s="20">
        <v>9828</v>
      </c>
      <c r="H137" s="20">
        <v>0</v>
      </c>
      <c r="I137" s="1">
        <f>J137+K137</f>
        <v>5897</v>
      </c>
      <c r="J137" s="20">
        <f>+J138+J139</f>
        <v>5897</v>
      </c>
      <c r="K137" s="40">
        <v>0</v>
      </c>
      <c r="L137" s="15" t="s">
        <v>81</v>
      </c>
    </row>
    <row r="138" spans="1:12" s="10" customFormat="1" ht="54.75" customHeight="1">
      <c r="A138" s="85" t="s">
        <v>169</v>
      </c>
      <c r="B138" s="13" t="s">
        <v>12</v>
      </c>
      <c r="C138" s="1">
        <f>+D138</f>
        <v>291</v>
      </c>
      <c r="D138" s="40">
        <v>291</v>
      </c>
      <c r="E138" s="51">
        <v>0</v>
      </c>
      <c r="F138" s="17">
        <f>+G138</f>
        <v>9828</v>
      </c>
      <c r="G138" s="20">
        <v>9828</v>
      </c>
      <c r="H138" s="20">
        <v>0</v>
      </c>
      <c r="I138" s="1">
        <f>+J138</f>
        <v>3931</v>
      </c>
      <c r="J138" s="20">
        <v>3931</v>
      </c>
      <c r="K138" s="40">
        <v>0</v>
      </c>
      <c r="L138" s="15" t="s">
        <v>81</v>
      </c>
    </row>
    <row r="139" spans="1:12" s="10" customFormat="1" ht="53.25" customHeight="1">
      <c r="A139" s="85" t="s">
        <v>174</v>
      </c>
      <c r="B139" s="13" t="s">
        <v>12</v>
      </c>
      <c r="C139" s="1">
        <v>0</v>
      </c>
      <c r="D139" s="40">
        <v>0</v>
      </c>
      <c r="E139" s="51">
        <v>0</v>
      </c>
      <c r="F139" s="17">
        <v>0</v>
      </c>
      <c r="G139" s="20">
        <v>0</v>
      </c>
      <c r="H139" s="20">
        <v>0</v>
      </c>
      <c r="I139" s="1">
        <f>+J139</f>
        <v>1966</v>
      </c>
      <c r="J139" s="20">
        <v>1966</v>
      </c>
      <c r="K139" s="40">
        <v>0</v>
      </c>
      <c r="L139" s="15" t="s">
        <v>81</v>
      </c>
    </row>
    <row r="140" spans="1:12" s="10" customFormat="1" ht="51.75" customHeight="1">
      <c r="A140" s="50" t="s">
        <v>175</v>
      </c>
      <c r="B140" s="13" t="s">
        <v>12</v>
      </c>
      <c r="C140" s="1">
        <f t="shared" si="15"/>
        <v>792</v>
      </c>
      <c r="D140" s="40">
        <v>792</v>
      </c>
      <c r="E140" s="51">
        <v>0</v>
      </c>
      <c r="F140" s="17">
        <f>G140+H140</f>
        <v>38556</v>
      </c>
      <c r="G140" s="20">
        <v>38556</v>
      </c>
      <c r="H140" s="20">
        <v>0</v>
      </c>
      <c r="I140" s="1">
        <f>J140+K140</f>
        <v>30845</v>
      </c>
      <c r="J140" s="20">
        <f>+J141+J142</f>
        <v>30845</v>
      </c>
      <c r="K140" s="40">
        <v>0</v>
      </c>
      <c r="L140" s="15" t="s">
        <v>81</v>
      </c>
    </row>
    <row r="141" spans="1:12" s="10" customFormat="1" ht="49.5" customHeight="1">
      <c r="A141" s="85" t="s">
        <v>170</v>
      </c>
      <c r="B141" s="13" t="s">
        <v>12</v>
      </c>
      <c r="C141" s="1">
        <f>+D141</f>
        <v>792</v>
      </c>
      <c r="D141" s="40">
        <v>792</v>
      </c>
      <c r="E141" s="51">
        <v>0</v>
      </c>
      <c r="F141" s="17">
        <f>+G141</f>
        <v>38556</v>
      </c>
      <c r="G141" s="20">
        <v>38556</v>
      </c>
      <c r="H141" s="20">
        <v>0</v>
      </c>
      <c r="I141" s="1">
        <f>+J141</f>
        <v>28275</v>
      </c>
      <c r="J141" s="20">
        <v>28275</v>
      </c>
      <c r="K141" s="40">
        <v>0</v>
      </c>
      <c r="L141" s="15" t="s">
        <v>81</v>
      </c>
    </row>
    <row r="142" spans="1:12" s="10" customFormat="1" ht="54" customHeight="1">
      <c r="A142" s="85" t="s">
        <v>176</v>
      </c>
      <c r="B142" s="13" t="s">
        <v>12</v>
      </c>
      <c r="C142" s="1">
        <v>0</v>
      </c>
      <c r="D142" s="40">
        <v>0</v>
      </c>
      <c r="E142" s="51">
        <v>0</v>
      </c>
      <c r="F142" s="17">
        <v>0</v>
      </c>
      <c r="G142" s="20">
        <v>0</v>
      </c>
      <c r="H142" s="20">
        <v>0</v>
      </c>
      <c r="I142" s="1">
        <f>+J142</f>
        <v>2570</v>
      </c>
      <c r="J142" s="20">
        <v>2570</v>
      </c>
      <c r="K142" s="40">
        <v>0</v>
      </c>
      <c r="L142" s="15" t="s">
        <v>81</v>
      </c>
    </row>
    <row r="143" spans="1:12" s="10" customFormat="1" ht="57.75" customHeight="1">
      <c r="A143" s="86" t="s">
        <v>154</v>
      </c>
      <c r="B143" s="13" t="s">
        <v>12</v>
      </c>
      <c r="C143" s="1">
        <f t="shared" si="15"/>
        <v>26280</v>
      </c>
      <c r="D143" s="40">
        <f>D144+D145</f>
        <v>26280</v>
      </c>
      <c r="E143" s="51">
        <v>0</v>
      </c>
      <c r="F143" s="17">
        <f>G143+H143</f>
        <v>0</v>
      </c>
      <c r="G143" s="20">
        <f>G144+G145</f>
        <v>0</v>
      </c>
      <c r="H143" s="20">
        <v>0</v>
      </c>
      <c r="I143" s="1">
        <f>J143+K143</f>
        <v>1400</v>
      </c>
      <c r="J143" s="20">
        <f>J144+J145+J149</f>
        <v>1400</v>
      </c>
      <c r="K143" s="40">
        <v>0</v>
      </c>
      <c r="L143" s="15" t="s">
        <v>81</v>
      </c>
    </row>
    <row r="144" spans="1:12" s="10" customFormat="1" ht="60" customHeight="1">
      <c r="A144" s="45" t="s">
        <v>155</v>
      </c>
      <c r="B144" s="13" t="s">
        <v>12</v>
      </c>
      <c r="C144" s="1">
        <f>D144+E144</f>
        <v>25080</v>
      </c>
      <c r="D144" s="40">
        <v>25080</v>
      </c>
      <c r="E144" s="51">
        <v>0</v>
      </c>
      <c r="F144" s="17">
        <f>G144+H144</f>
        <v>0</v>
      </c>
      <c r="G144" s="20">
        <v>0</v>
      </c>
      <c r="H144" s="20">
        <v>0</v>
      </c>
      <c r="I144" s="1">
        <v>0</v>
      </c>
      <c r="J144" s="20">
        <v>0</v>
      </c>
      <c r="K144" s="40">
        <v>0</v>
      </c>
      <c r="L144" s="15" t="s">
        <v>81</v>
      </c>
    </row>
    <row r="145" spans="1:12" s="10" customFormat="1" ht="53.25" customHeight="1">
      <c r="A145" s="45" t="s">
        <v>171</v>
      </c>
      <c r="B145" s="13" t="s">
        <v>12</v>
      </c>
      <c r="C145" s="1">
        <f>D145+E145</f>
        <v>1200</v>
      </c>
      <c r="D145" s="40">
        <v>1200</v>
      </c>
      <c r="E145" s="51">
        <v>0</v>
      </c>
      <c r="F145" s="17">
        <f>G145+H145</f>
        <v>0</v>
      </c>
      <c r="G145" s="20">
        <v>0</v>
      </c>
      <c r="H145" s="20">
        <v>0</v>
      </c>
      <c r="I145" s="1">
        <f>+J145</f>
        <v>1260</v>
      </c>
      <c r="J145" s="20">
        <v>1260</v>
      </c>
      <c r="K145" s="40">
        <v>0</v>
      </c>
      <c r="L145" s="15" t="s">
        <v>81</v>
      </c>
    </row>
    <row r="146" spans="1:12" s="10" customFormat="1" ht="12" customHeight="1">
      <c r="A146" s="26"/>
      <c r="B146" s="27"/>
      <c r="C146" s="28"/>
      <c r="D146" s="29"/>
      <c r="E146" s="29"/>
      <c r="F146" s="30"/>
      <c r="G146" s="31"/>
      <c r="H146" s="29"/>
      <c r="I146" s="28"/>
      <c r="J146" s="31"/>
      <c r="K146" s="29"/>
      <c r="L146" s="32"/>
    </row>
    <row r="147" spans="1:14" s="34" customFormat="1" ht="17.25" customHeight="1">
      <c r="A147" s="33"/>
      <c r="C147" s="35"/>
      <c r="D147" s="35"/>
      <c r="E147" s="35"/>
      <c r="F147" s="35"/>
      <c r="G147" s="35"/>
      <c r="H147" s="35"/>
      <c r="I147" s="73" t="s">
        <v>184</v>
      </c>
      <c r="J147" s="73"/>
      <c r="K147" s="73"/>
      <c r="L147" s="73"/>
      <c r="N147" s="36"/>
    </row>
    <row r="148" spans="1:14" s="34" customFormat="1" ht="14.25">
      <c r="A148" s="21">
        <v>1</v>
      </c>
      <c r="B148" s="37">
        <v>2</v>
      </c>
      <c r="C148" s="38">
        <v>3</v>
      </c>
      <c r="D148" s="38">
        <v>4</v>
      </c>
      <c r="E148" s="38">
        <v>5</v>
      </c>
      <c r="F148" s="38">
        <v>6</v>
      </c>
      <c r="G148" s="38">
        <v>7</v>
      </c>
      <c r="H148" s="38">
        <v>8</v>
      </c>
      <c r="I148" s="38">
        <v>9</v>
      </c>
      <c r="J148" s="38">
        <v>10</v>
      </c>
      <c r="K148" s="38">
        <v>11</v>
      </c>
      <c r="L148" s="38">
        <v>12</v>
      </c>
      <c r="N148" s="36"/>
    </row>
    <row r="149" spans="1:12" s="10" customFormat="1" ht="53.25" customHeight="1">
      <c r="A149" s="45" t="s">
        <v>168</v>
      </c>
      <c r="B149" s="13" t="s">
        <v>12</v>
      </c>
      <c r="C149" s="1">
        <v>0</v>
      </c>
      <c r="D149" s="40">
        <v>0</v>
      </c>
      <c r="E149" s="51">
        <v>0</v>
      </c>
      <c r="F149" s="17">
        <v>0</v>
      </c>
      <c r="G149" s="20">
        <v>0</v>
      </c>
      <c r="H149" s="20">
        <v>0</v>
      </c>
      <c r="I149" s="1">
        <f>+J149</f>
        <v>140</v>
      </c>
      <c r="J149" s="20">
        <v>140</v>
      </c>
      <c r="K149" s="40">
        <v>0</v>
      </c>
      <c r="L149" s="15" t="s">
        <v>81</v>
      </c>
    </row>
    <row r="150" spans="1:12" s="10" customFormat="1" ht="48" customHeight="1">
      <c r="A150" s="68" t="s">
        <v>165</v>
      </c>
      <c r="B150" s="68"/>
      <c r="C150" s="68"/>
      <c r="D150" s="68"/>
      <c r="E150" s="68"/>
      <c r="F150" s="68"/>
      <c r="G150" s="68"/>
      <c r="H150" s="68"/>
      <c r="I150" s="68"/>
      <c r="J150" s="68"/>
      <c r="K150" s="68"/>
      <c r="L150" s="68"/>
    </row>
    <row r="151" spans="1:12" s="10" customFormat="1" ht="33" customHeight="1">
      <c r="A151" s="70" t="s">
        <v>166</v>
      </c>
      <c r="B151" s="70"/>
      <c r="C151" s="70"/>
      <c r="D151" s="70"/>
      <c r="E151" s="70"/>
      <c r="F151" s="70"/>
      <c r="G151" s="70"/>
      <c r="H151" s="70"/>
      <c r="I151" s="70"/>
      <c r="J151" s="70"/>
      <c r="K151" s="70"/>
      <c r="L151" s="70"/>
    </row>
    <row r="152" spans="1:12" s="10" customFormat="1" ht="18.75" customHeight="1">
      <c r="A152" s="52" t="s">
        <v>62</v>
      </c>
      <c r="B152" s="15"/>
      <c r="C152" s="17">
        <f>D152+E152</f>
        <v>963540</v>
      </c>
      <c r="D152" s="17">
        <f>D154+D155+D158+D163+D171</f>
        <v>963540</v>
      </c>
      <c r="E152" s="17">
        <v>0</v>
      </c>
      <c r="F152" s="1">
        <f>H152+G152</f>
        <v>140770</v>
      </c>
      <c r="G152" s="1">
        <f>+SUM(G154,G155,G163,G158)</f>
        <v>140770</v>
      </c>
      <c r="H152" s="17">
        <v>0</v>
      </c>
      <c r="I152" s="1">
        <f>I154+I155+I158+I163+I171</f>
        <v>126920</v>
      </c>
      <c r="J152" s="1">
        <f>J154+J155+J158+J163+J171</f>
        <v>126920</v>
      </c>
      <c r="K152" s="17">
        <f>K154+K155+K158</f>
        <v>0</v>
      </c>
      <c r="L152" s="18"/>
    </row>
    <row r="153" spans="1:12" s="10" customFormat="1" ht="16.5">
      <c r="A153" s="67" t="s">
        <v>130</v>
      </c>
      <c r="B153" s="67"/>
      <c r="C153" s="67"/>
      <c r="D153" s="67"/>
      <c r="E153" s="67"/>
      <c r="F153" s="67"/>
      <c r="G153" s="67"/>
      <c r="H153" s="67"/>
      <c r="I153" s="67"/>
      <c r="J153" s="67"/>
      <c r="K153" s="67"/>
      <c r="L153" s="67"/>
    </row>
    <row r="154" spans="1:12" s="10" customFormat="1" ht="66" customHeight="1">
      <c r="A154" s="50" t="s">
        <v>103</v>
      </c>
      <c r="B154" s="13" t="s">
        <v>12</v>
      </c>
      <c r="C154" s="1">
        <f aca="true" t="shared" si="16" ref="C154:C161">D154+E154</f>
        <v>808500</v>
      </c>
      <c r="D154" s="40">
        <f>247500+330000+231000</f>
        <v>808500</v>
      </c>
      <c r="E154" s="40">
        <v>0</v>
      </c>
      <c r="F154" s="17">
        <f aca="true" t="shared" si="17" ref="F154:F161">G154+H154</f>
        <v>0</v>
      </c>
      <c r="G154" s="20">
        <v>0</v>
      </c>
      <c r="H154" s="20">
        <v>0</v>
      </c>
      <c r="I154" s="1">
        <v>0</v>
      </c>
      <c r="J154" s="20">
        <v>0</v>
      </c>
      <c r="K154" s="40">
        <v>0</v>
      </c>
      <c r="L154" s="15" t="s">
        <v>81</v>
      </c>
    </row>
    <row r="155" spans="1:12" s="10" customFormat="1" ht="51" customHeight="1">
      <c r="A155" s="50" t="s">
        <v>177</v>
      </c>
      <c r="B155" s="13" t="s">
        <v>12</v>
      </c>
      <c r="C155" s="1">
        <f t="shared" si="16"/>
        <v>5320</v>
      </c>
      <c r="D155" s="40">
        <v>5320</v>
      </c>
      <c r="E155" s="40">
        <v>0</v>
      </c>
      <c r="F155" s="17">
        <f t="shared" si="17"/>
        <v>61250</v>
      </c>
      <c r="G155" s="20">
        <v>61250</v>
      </c>
      <c r="H155" s="20">
        <v>0</v>
      </c>
      <c r="I155" s="1">
        <f>J155+K155</f>
        <v>36750</v>
      </c>
      <c r="J155" s="20">
        <f>+J156+J157</f>
        <v>36750</v>
      </c>
      <c r="K155" s="40">
        <v>0</v>
      </c>
      <c r="L155" s="15" t="s">
        <v>81</v>
      </c>
    </row>
    <row r="156" spans="1:12" s="10" customFormat="1" ht="51" customHeight="1">
      <c r="A156" s="50" t="s">
        <v>178</v>
      </c>
      <c r="B156" s="13" t="s">
        <v>12</v>
      </c>
      <c r="C156" s="1">
        <v>5320</v>
      </c>
      <c r="D156" s="40">
        <v>5320</v>
      </c>
      <c r="E156" s="40">
        <v>0</v>
      </c>
      <c r="F156" s="17">
        <f>+G156</f>
        <v>61250</v>
      </c>
      <c r="G156" s="20">
        <v>61250</v>
      </c>
      <c r="H156" s="20">
        <v>0</v>
      </c>
      <c r="I156" s="1">
        <f>+J156</f>
        <v>35525</v>
      </c>
      <c r="J156" s="20">
        <v>35525</v>
      </c>
      <c r="K156" s="40">
        <v>0</v>
      </c>
      <c r="L156" s="15" t="s">
        <v>81</v>
      </c>
    </row>
    <row r="157" spans="1:12" s="10" customFormat="1" ht="51.75" customHeight="1">
      <c r="A157" s="50" t="s">
        <v>172</v>
      </c>
      <c r="B157" s="13" t="s">
        <v>12</v>
      </c>
      <c r="C157" s="1">
        <v>0</v>
      </c>
      <c r="D157" s="40">
        <v>0</v>
      </c>
      <c r="E157" s="40">
        <v>0</v>
      </c>
      <c r="F157" s="17">
        <v>0</v>
      </c>
      <c r="G157" s="20">
        <v>0</v>
      </c>
      <c r="H157" s="20">
        <v>0</v>
      </c>
      <c r="I157" s="1">
        <f>+J157</f>
        <v>1225</v>
      </c>
      <c r="J157" s="20">
        <v>1225</v>
      </c>
      <c r="K157" s="40">
        <v>0</v>
      </c>
      <c r="L157" s="15" t="s">
        <v>81</v>
      </c>
    </row>
    <row r="158" spans="1:12" s="10" customFormat="1" ht="60" customHeight="1">
      <c r="A158" s="50" t="s">
        <v>156</v>
      </c>
      <c r="B158" s="13" t="s">
        <v>12</v>
      </c>
      <c r="C158" s="1">
        <f t="shared" si="16"/>
        <v>61740</v>
      </c>
      <c r="D158" s="40">
        <f>D159+D160+D161</f>
        <v>61740</v>
      </c>
      <c r="E158" s="40">
        <f>E159+E160+E161</f>
        <v>0</v>
      </c>
      <c r="F158" s="17">
        <f t="shared" si="17"/>
        <v>0</v>
      </c>
      <c r="G158" s="20">
        <f>G159+G160+G161</f>
        <v>0</v>
      </c>
      <c r="H158" s="20">
        <v>0</v>
      </c>
      <c r="I158" s="1">
        <f>J158+K158</f>
        <v>2170</v>
      </c>
      <c r="J158" s="20">
        <f>J159+J160+J161</f>
        <v>2170</v>
      </c>
      <c r="K158" s="40">
        <v>0</v>
      </c>
      <c r="L158" s="15" t="s">
        <v>81</v>
      </c>
    </row>
    <row r="159" spans="1:12" s="10" customFormat="1" ht="57.75" customHeight="1">
      <c r="A159" s="50" t="s">
        <v>179</v>
      </c>
      <c r="B159" s="13" t="s">
        <v>12</v>
      </c>
      <c r="C159" s="1">
        <f t="shared" si="16"/>
        <v>59940</v>
      </c>
      <c r="D159" s="40">
        <v>59940</v>
      </c>
      <c r="E159" s="40">
        <v>0</v>
      </c>
      <c r="F159" s="17">
        <f t="shared" si="17"/>
        <v>0</v>
      </c>
      <c r="G159" s="20">
        <v>0</v>
      </c>
      <c r="H159" s="20">
        <v>0</v>
      </c>
      <c r="I159" s="1">
        <f>J159+K159</f>
        <v>0</v>
      </c>
      <c r="J159" s="20">
        <v>0</v>
      </c>
      <c r="K159" s="40">
        <v>0</v>
      </c>
      <c r="L159" s="15" t="s">
        <v>81</v>
      </c>
    </row>
    <row r="160" spans="1:12" s="10" customFormat="1" ht="51" customHeight="1">
      <c r="A160" s="50" t="s">
        <v>180</v>
      </c>
      <c r="B160" s="13" t="s">
        <v>12</v>
      </c>
      <c r="C160" s="1">
        <f t="shared" si="16"/>
        <v>1800</v>
      </c>
      <c r="D160" s="40">
        <v>1800</v>
      </c>
      <c r="E160" s="40">
        <v>0</v>
      </c>
      <c r="F160" s="17">
        <f t="shared" si="17"/>
        <v>0</v>
      </c>
      <c r="G160" s="20">
        <v>0</v>
      </c>
      <c r="H160" s="20">
        <v>0</v>
      </c>
      <c r="I160" s="1">
        <f>J160+K160</f>
        <v>2100</v>
      </c>
      <c r="J160" s="20">
        <v>2100</v>
      </c>
      <c r="K160" s="40">
        <v>0</v>
      </c>
      <c r="L160" s="15" t="s">
        <v>81</v>
      </c>
    </row>
    <row r="161" spans="1:12" s="10" customFormat="1" ht="60.75" customHeight="1">
      <c r="A161" s="50" t="s">
        <v>167</v>
      </c>
      <c r="B161" s="13" t="s">
        <v>12</v>
      </c>
      <c r="C161" s="1">
        <f t="shared" si="16"/>
        <v>0</v>
      </c>
      <c r="D161" s="40">
        <v>0</v>
      </c>
      <c r="E161" s="40">
        <v>0</v>
      </c>
      <c r="F161" s="17">
        <f t="shared" si="17"/>
        <v>0</v>
      </c>
      <c r="G161" s="20">
        <v>0</v>
      </c>
      <c r="H161" s="20">
        <v>0</v>
      </c>
      <c r="I161" s="1">
        <f>J161+K161</f>
        <v>70</v>
      </c>
      <c r="J161" s="20">
        <v>70</v>
      </c>
      <c r="K161" s="40">
        <v>0</v>
      </c>
      <c r="L161" s="15" t="s">
        <v>81</v>
      </c>
    </row>
    <row r="162" spans="1:12" s="10" customFormat="1" ht="16.5">
      <c r="A162" s="67" t="s">
        <v>131</v>
      </c>
      <c r="B162" s="67"/>
      <c r="C162" s="67"/>
      <c r="D162" s="67"/>
      <c r="E162" s="67"/>
      <c r="F162" s="67"/>
      <c r="G162" s="67"/>
      <c r="H162" s="67"/>
      <c r="I162" s="67"/>
      <c r="J162" s="67"/>
      <c r="K162" s="67"/>
      <c r="L162" s="67"/>
    </row>
    <row r="163" spans="1:12" s="10" customFormat="1" ht="41.25" customHeight="1">
      <c r="A163" s="48" t="s">
        <v>158</v>
      </c>
      <c r="B163" s="13"/>
      <c r="C163" s="1">
        <f>D163+E163</f>
        <v>87500</v>
      </c>
      <c r="D163" s="40">
        <f>+D167+D168+D169</f>
        <v>87500</v>
      </c>
      <c r="E163" s="40">
        <v>0</v>
      </c>
      <c r="F163" s="17">
        <f>+G163+H163</f>
        <v>79520</v>
      </c>
      <c r="G163" s="40">
        <f>+G167+G168+G169</f>
        <v>79520</v>
      </c>
      <c r="H163" s="20">
        <v>0</v>
      </c>
      <c r="I163" s="1">
        <f>+J163+K163</f>
        <v>88000</v>
      </c>
      <c r="J163" s="40">
        <f>+J167+J168+J169</f>
        <v>88000</v>
      </c>
      <c r="K163" s="40">
        <v>0</v>
      </c>
      <c r="L163" s="15"/>
    </row>
    <row r="164" spans="1:12" s="10" customFormat="1" ht="12" customHeight="1">
      <c r="A164" s="26"/>
      <c r="B164" s="27"/>
      <c r="C164" s="28"/>
      <c r="D164" s="29"/>
      <c r="E164" s="29"/>
      <c r="F164" s="30"/>
      <c r="G164" s="31"/>
      <c r="H164" s="29"/>
      <c r="I164" s="28"/>
      <c r="J164" s="31"/>
      <c r="K164" s="29"/>
      <c r="L164" s="32"/>
    </row>
    <row r="165" spans="1:14" s="34" customFormat="1" ht="13.5" customHeight="1">
      <c r="A165" s="33"/>
      <c r="C165" s="35"/>
      <c r="D165" s="35"/>
      <c r="E165" s="35"/>
      <c r="F165" s="35"/>
      <c r="G165" s="35"/>
      <c r="H165" s="35"/>
      <c r="I165" s="71" t="s">
        <v>184</v>
      </c>
      <c r="J165" s="71"/>
      <c r="K165" s="71"/>
      <c r="L165" s="71"/>
      <c r="N165" s="36"/>
    </row>
    <row r="166" spans="1:14" s="34" customFormat="1" ht="14.25">
      <c r="A166" s="21">
        <v>1</v>
      </c>
      <c r="B166" s="37">
        <v>2</v>
      </c>
      <c r="C166" s="38">
        <v>3</v>
      </c>
      <c r="D166" s="38">
        <v>4</v>
      </c>
      <c r="E166" s="38">
        <v>5</v>
      </c>
      <c r="F166" s="38">
        <v>6</v>
      </c>
      <c r="G166" s="38">
        <v>7</v>
      </c>
      <c r="H166" s="38">
        <v>8</v>
      </c>
      <c r="I166" s="38">
        <v>9</v>
      </c>
      <c r="J166" s="38">
        <v>10</v>
      </c>
      <c r="K166" s="38">
        <v>11</v>
      </c>
      <c r="L166" s="38">
        <v>12</v>
      </c>
      <c r="N166" s="36"/>
    </row>
    <row r="167" spans="1:12" s="10" customFormat="1" ht="53.25" customHeight="1">
      <c r="A167" s="53" t="s">
        <v>181</v>
      </c>
      <c r="B167" s="13" t="s">
        <v>12</v>
      </c>
      <c r="C167" s="1">
        <f>+D167+E167</f>
        <v>87500</v>
      </c>
      <c r="D167" s="40">
        <v>87500</v>
      </c>
      <c r="E167" s="40">
        <v>0</v>
      </c>
      <c r="F167" s="17">
        <f>+G167+H167</f>
        <v>0</v>
      </c>
      <c r="G167" s="20">
        <v>0</v>
      </c>
      <c r="H167" s="20">
        <v>0</v>
      </c>
      <c r="I167" s="1">
        <f>+J167+K167</f>
        <v>0</v>
      </c>
      <c r="J167" s="20">
        <v>0</v>
      </c>
      <c r="K167" s="40">
        <v>0</v>
      </c>
      <c r="L167" s="15" t="s">
        <v>81</v>
      </c>
    </row>
    <row r="168" spans="1:12" s="10" customFormat="1" ht="53.25" customHeight="1">
      <c r="A168" s="53" t="s">
        <v>182</v>
      </c>
      <c r="B168" s="13" t="s">
        <v>12</v>
      </c>
      <c r="C168" s="1">
        <f>+D168+E168</f>
        <v>0</v>
      </c>
      <c r="D168" s="40">
        <v>0</v>
      </c>
      <c r="E168" s="40">
        <v>0</v>
      </c>
      <c r="F168" s="17">
        <f>+G168+H168</f>
        <v>74550</v>
      </c>
      <c r="G168" s="20">
        <v>74550</v>
      </c>
      <c r="H168" s="20">
        <v>0</v>
      </c>
      <c r="I168" s="1">
        <f>+J168+K168</f>
        <v>82500</v>
      </c>
      <c r="J168" s="20">
        <v>82500</v>
      </c>
      <c r="K168" s="40">
        <v>0</v>
      </c>
      <c r="L168" s="15" t="s">
        <v>81</v>
      </c>
    </row>
    <row r="169" spans="1:12" s="10" customFormat="1" ht="53.25" customHeight="1">
      <c r="A169" s="53" t="s">
        <v>183</v>
      </c>
      <c r="B169" s="13" t="s">
        <v>12</v>
      </c>
      <c r="C169" s="1">
        <f>+D169+E169</f>
        <v>0</v>
      </c>
      <c r="D169" s="40">
        <v>0</v>
      </c>
      <c r="E169" s="40">
        <v>0</v>
      </c>
      <c r="F169" s="17">
        <f>+G169+H169</f>
        <v>4970</v>
      </c>
      <c r="G169" s="20">
        <v>4970</v>
      </c>
      <c r="H169" s="20">
        <v>0</v>
      </c>
      <c r="I169" s="1">
        <f>+J169+K169</f>
        <v>5500</v>
      </c>
      <c r="J169" s="20">
        <v>5500</v>
      </c>
      <c r="K169" s="40">
        <v>0</v>
      </c>
      <c r="L169" s="15" t="s">
        <v>81</v>
      </c>
    </row>
    <row r="170" spans="1:12" s="10" customFormat="1" ht="20.25" customHeight="1">
      <c r="A170" s="80" t="s">
        <v>132</v>
      </c>
      <c r="B170" s="80"/>
      <c r="C170" s="80"/>
      <c r="D170" s="80"/>
      <c r="E170" s="80"/>
      <c r="F170" s="80"/>
      <c r="G170" s="80"/>
      <c r="H170" s="80"/>
      <c r="I170" s="80"/>
      <c r="J170" s="80"/>
      <c r="K170" s="80"/>
      <c r="L170" s="80"/>
    </row>
    <row r="171" spans="1:12" s="10" customFormat="1" ht="78.75" customHeight="1">
      <c r="A171" s="45" t="s">
        <v>109</v>
      </c>
      <c r="B171" s="13" t="s">
        <v>12</v>
      </c>
      <c r="C171" s="1">
        <f>D171+E171</f>
        <v>480</v>
      </c>
      <c r="D171" s="40">
        <v>480</v>
      </c>
      <c r="E171" s="40">
        <v>0</v>
      </c>
      <c r="F171" s="17">
        <f>G171+H171</f>
        <v>0</v>
      </c>
      <c r="G171" s="20">
        <v>0</v>
      </c>
      <c r="H171" s="20">
        <v>0</v>
      </c>
      <c r="I171" s="1">
        <f>J171+K171</f>
        <v>0</v>
      </c>
      <c r="J171" s="20">
        <v>0</v>
      </c>
      <c r="K171" s="40">
        <v>0</v>
      </c>
      <c r="L171" s="15" t="s">
        <v>81</v>
      </c>
    </row>
    <row r="172" spans="1:12" s="10" customFormat="1" ht="18" customHeight="1">
      <c r="A172" s="67" t="s">
        <v>133</v>
      </c>
      <c r="B172" s="67"/>
      <c r="C172" s="67"/>
      <c r="D172" s="67"/>
      <c r="E172" s="67"/>
      <c r="F172" s="67"/>
      <c r="G172" s="67"/>
      <c r="H172" s="67"/>
      <c r="I172" s="67"/>
      <c r="J172" s="67"/>
      <c r="K172" s="67"/>
      <c r="L172" s="67"/>
    </row>
    <row r="173" spans="1:12" s="10" customFormat="1" ht="33.75" customHeight="1">
      <c r="A173" s="68" t="s">
        <v>112</v>
      </c>
      <c r="B173" s="68"/>
      <c r="C173" s="68"/>
      <c r="D173" s="68"/>
      <c r="E173" s="68"/>
      <c r="F173" s="68"/>
      <c r="G173" s="68"/>
      <c r="H173" s="68"/>
      <c r="I173" s="68"/>
      <c r="J173" s="68"/>
      <c r="K173" s="68"/>
      <c r="L173" s="68"/>
    </row>
    <row r="174" spans="1:12" s="10" customFormat="1" ht="32.25" customHeight="1">
      <c r="A174" s="72" t="s">
        <v>113</v>
      </c>
      <c r="B174" s="72"/>
      <c r="C174" s="72"/>
      <c r="D174" s="72"/>
      <c r="E174" s="72"/>
      <c r="F174" s="72"/>
      <c r="G174" s="72"/>
      <c r="H174" s="72"/>
      <c r="I174" s="72"/>
      <c r="J174" s="72"/>
      <c r="K174" s="72"/>
      <c r="L174" s="72"/>
    </row>
    <row r="175" spans="1:12" s="10" customFormat="1" ht="40.5" customHeight="1">
      <c r="A175" s="54" t="s">
        <v>114</v>
      </c>
      <c r="B175" s="13" t="s">
        <v>12</v>
      </c>
      <c r="C175" s="1">
        <f>D175+E175</f>
        <v>1007900</v>
      </c>
      <c r="D175" s="1">
        <v>260900</v>
      </c>
      <c r="E175" s="1">
        <v>747000</v>
      </c>
      <c r="F175" s="1">
        <f>G175+H175</f>
        <v>211000</v>
      </c>
      <c r="G175" s="1">
        <v>211000</v>
      </c>
      <c r="H175" s="1">
        <v>0</v>
      </c>
      <c r="I175" s="1">
        <f>J175+K175</f>
        <v>225100</v>
      </c>
      <c r="J175" s="17">
        <v>225100</v>
      </c>
      <c r="K175" s="1">
        <v>0</v>
      </c>
      <c r="L175" s="21" t="s">
        <v>48</v>
      </c>
    </row>
    <row r="176" spans="1:12" s="10" customFormat="1" ht="18" customHeight="1">
      <c r="A176" s="67" t="s">
        <v>134</v>
      </c>
      <c r="B176" s="67"/>
      <c r="C176" s="67"/>
      <c r="D176" s="67"/>
      <c r="E176" s="67"/>
      <c r="F176" s="67"/>
      <c r="G176" s="67"/>
      <c r="H176" s="67"/>
      <c r="I176" s="67"/>
      <c r="J176" s="67"/>
      <c r="K176" s="67"/>
      <c r="L176" s="67"/>
    </row>
    <row r="177" spans="1:12" s="10" customFormat="1" ht="20.25" customHeight="1">
      <c r="A177" s="66" t="s">
        <v>141</v>
      </c>
      <c r="B177" s="66"/>
      <c r="C177" s="66"/>
      <c r="D177" s="66"/>
      <c r="E177" s="66"/>
      <c r="F177" s="66"/>
      <c r="G177" s="66"/>
      <c r="H177" s="66"/>
      <c r="I177" s="66"/>
      <c r="J177" s="66"/>
      <c r="K177" s="66"/>
      <c r="L177" s="66"/>
    </row>
    <row r="178" spans="1:12" s="10" customFormat="1" ht="23.25" customHeight="1">
      <c r="A178" s="84" t="s">
        <v>142</v>
      </c>
      <c r="B178" s="84"/>
      <c r="C178" s="84"/>
      <c r="D178" s="84"/>
      <c r="E178" s="84"/>
      <c r="F178" s="84"/>
      <c r="G178" s="84"/>
      <c r="H178" s="84"/>
      <c r="I178" s="84"/>
      <c r="J178" s="84"/>
      <c r="K178" s="84"/>
      <c r="L178" s="84"/>
    </row>
    <row r="179" spans="1:12" s="10" customFormat="1" ht="21.75" customHeight="1">
      <c r="A179" s="49" t="s">
        <v>62</v>
      </c>
      <c r="B179" s="55"/>
      <c r="C179" s="1">
        <f>D179+E179</f>
        <v>57157</v>
      </c>
      <c r="D179" s="1">
        <f>D180+D181</f>
        <v>57157</v>
      </c>
      <c r="E179" s="1">
        <f>E180+E181</f>
        <v>0</v>
      </c>
      <c r="F179" s="1">
        <f>G179+H179</f>
        <v>160000</v>
      </c>
      <c r="G179" s="1">
        <f>G180+G181</f>
        <v>160000</v>
      </c>
      <c r="H179" s="56">
        <v>0</v>
      </c>
      <c r="I179" s="1">
        <f>J179+K179</f>
        <v>75000</v>
      </c>
      <c r="J179" s="1">
        <f>J180+J181</f>
        <v>75000</v>
      </c>
      <c r="K179" s="1">
        <f>K180+K181</f>
        <v>0</v>
      </c>
      <c r="L179" s="55"/>
    </row>
    <row r="180" spans="1:12" s="10" customFormat="1" ht="42" customHeight="1">
      <c r="A180" s="46" t="s">
        <v>143</v>
      </c>
      <c r="B180" s="13" t="s">
        <v>12</v>
      </c>
      <c r="C180" s="1">
        <f>D180+E180</f>
        <v>57157</v>
      </c>
      <c r="D180" s="40">
        <v>57157</v>
      </c>
      <c r="E180" s="40">
        <v>0</v>
      </c>
      <c r="F180" s="1">
        <f>G180+H180</f>
        <v>90000</v>
      </c>
      <c r="G180" s="40">
        <v>90000</v>
      </c>
      <c r="H180" s="40">
        <v>0</v>
      </c>
      <c r="I180" s="1">
        <f>J180+K180</f>
        <v>0</v>
      </c>
      <c r="J180" s="20">
        <v>0</v>
      </c>
      <c r="K180" s="40">
        <v>0</v>
      </c>
      <c r="L180" s="21" t="s">
        <v>48</v>
      </c>
    </row>
    <row r="181" spans="1:12" s="10" customFormat="1" ht="43.5" customHeight="1">
      <c r="A181" s="46" t="s">
        <v>144</v>
      </c>
      <c r="B181" s="13" t="s">
        <v>12</v>
      </c>
      <c r="C181" s="1">
        <f>D181+E181</f>
        <v>0</v>
      </c>
      <c r="D181" s="40">
        <v>0</v>
      </c>
      <c r="E181" s="40">
        <v>0</v>
      </c>
      <c r="F181" s="1">
        <f>G181+H181</f>
        <v>70000</v>
      </c>
      <c r="G181" s="40">
        <v>70000</v>
      </c>
      <c r="H181" s="40">
        <v>0</v>
      </c>
      <c r="I181" s="1">
        <f>J181+K181</f>
        <v>75000</v>
      </c>
      <c r="J181" s="20">
        <v>75000</v>
      </c>
      <c r="K181" s="40">
        <v>0</v>
      </c>
      <c r="L181" s="21" t="s">
        <v>48</v>
      </c>
    </row>
    <row r="182" spans="1:12" s="10" customFormat="1" ht="18" customHeight="1">
      <c r="A182" s="68" t="s">
        <v>50</v>
      </c>
      <c r="B182" s="68"/>
      <c r="C182" s="68"/>
      <c r="D182" s="68"/>
      <c r="E182" s="68"/>
      <c r="F182" s="68"/>
      <c r="G182" s="68"/>
      <c r="H182" s="68"/>
      <c r="I182" s="68"/>
      <c r="J182" s="68"/>
      <c r="K182" s="68"/>
      <c r="L182" s="68"/>
    </row>
    <row r="183" spans="1:12" s="10" customFormat="1" ht="33.75" customHeight="1">
      <c r="A183" s="70" t="s">
        <v>102</v>
      </c>
      <c r="B183" s="70"/>
      <c r="C183" s="70"/>
      <c r="D183" s="70"/>
      <c r="E183" s="70"/>
      <c r="F183" s="70"/>
      <c r="G183" s="70"/>
      <c r="H183" s="70"/>
      <c r="I183" s="70"/>
      <c r="J183" s="70"/>
      <c r="K183" s="70"/>
      <c r="L183" s="70"/>
    </row>
    <row r="184" spans="1:12" s="10" customFormat="1" ht="23.25" customHeight="1">
      <c r="A184" s="49" t="s">
        <v>62</v>
      </c>
      <c r="B184" s="15"/>
      <c r="C184" s="17">
        <f>D184+E184</f>
        <v>16477514</v>
      </c>
      <c r="D184" s="17">
        <f>D186+D192+D194+D196+D198+D203</f>
        <v>16477514</v>
      </c>
      <c r="E184" s="17">
        <v>0</v>
      </c>
      <c r="F184" s="1">
        <f>G184+H184</f>
        <v>37521885</v>
      </c>
      <c r="G184" s="17">
        <f>G186+G192+G194+G196+G198+G203</f>
        <v>37367273</v>
      </c>
      <c r="H184" s="17">
        <f>H186+H192+H194+H196+H198</f>
        <v>154612</v>
      </c>
      <c r="I184" s="1">
        <f>K184+J184</f>
        <v>38606566</v>
      </c>
      <c r="J184" s="17">
        <f>J186+J192+J194+J196+J198+J203</f>
        <v>38392566</v>
      </c>
      <c r="K184" s="17">
        <f>K186+K192+K194+K196+K198</f>
        <v>214000</v>
      </c>
      <c r="L184" s="18"/>
    </row>
    <row r="185" spans="1:12" s="10" customFormat="1" ht="21.75" customHeight="1">
      <c r="A185" s="78" t="s">
        <v>135</v>
      </c>
      <c r="B185" s="78"/>
      <c r="C185" s="78"/>
      <c r="D185" s="78"/>
      <c r="E185" s="78"/>
      <c r="F185" s="78"/>
      <c r="G185" s="78"/>
      <c r="H185" s="78"/>
      <c r="I185" s="78"/>
      <c r="J185" s="78"/>
      <c r="K185" s="78"/>
      <c r="L185" s="78"/>
    </row>
    <row r="186" spans="1:12" s="10" customFormat="1" ht="45.75" customHeight="1">
      <c r="A186" s="46" t="s">
        <v>70</v>
      </c>
      <c r="B186" s="13" t="s">
        <v>12</v>
      </c>
      <c r="C186" s="1">
        <f>D186+E186</f>
        <v>3624570</v>
      </c>
      <c r="D186" s="57">
        <v>3624570</v>
      </c>
      <c r="E186" s="17">
        <v>0</v>
      </c>
      <c r="F186" s="17">
        <f>G186+H186</f>
        <v>8980337</v>
      </c>
      <c r="G186" s="20">
        <f>3427694+5552643</f>
        <v>8980337</v>
      </c>
      <c r="H186" s="20">
        <v>0</v>
      </c>
      <c r="I186" s="1">
        <f>J186+K186</f>
        <v>9466596</v>
      </c>
      <c r="J186" s="20">
        <v>9466596</v>
      </c>
      <c r="K186" s="40">
        <v>0</v>
      </c>
      <c r="L186" s="21" t="s">
        <v>48</v>
      </c>
    </row>
    <row r="187" spans="1:12" s="10" customFormat="1" ht="12" customHeight="1">
      <c r="A187" s="26"/>
      <c r="B187" s="27"/>
      <c r="C187" s="28"/>
      <c r="D187" s="29"/>
      <c r="E187" s="29"/>
      <c r="F187" s="30"/>
      <c r="G187" s="31"/>
      <c r="H187" s="29"/>
      <c r="I187" s="28"/>
      <c r="J187" s="31"/>
      <c r="K187" s="29"/>
      <c r="L187" s="32"/>
    </row>
    <row r="188" spans="1:12" s="10" customFormat="1" ht="12" customHeight="1">
      <c r="A188" s="26"/>
      <c r="B188" s="27"/>
      <c r="C188" s="28"/>
      <c r="D188" s="29"/>
      <c r="E188" s="29"/>
      <c r="F188" s="30"/>
      <c r="G188" s="31"/>
      <c r="H188" s="29"/>
      <c r="I188" s="28"/>
      <c r="J188" s="31"/>
      <c r="K188" s="29"/>
      <c r="L188" s="32"/>
    </row>
    <row r="189" spans="1:14" s="34" customFormat="1" ht="17.25" customHeight="1">
      <c r="A189" s="33"/>
      <c r="C189" s="35"/>
      <c r="D189" s="35"/>
      <c r="E189" s="35"/>
      <c r="F189" s="35"/>
      <c r="G189" s="35"/>
      <c r="H189" s="35"/>
      <c r="I189" s="71" t="s">
        <v>184</v>
      </c>
      <c r="J189" s="71"/>
      <c r="K189" s="71"/>
      <c r="L189" s="71"/>
      <c r="N189" s="36"/>
    </row>
    <row r="190" spans="1:14" s="34" customFormat="1" ht="14.25">
      <c r="A190" s="21">
        <v>1</v>
      </c>
      <c r="B190" s="37">
        <v>2</v>
      </c>
      <c r="C190" s="38">
        <v>3</v>
      </c>
      <c r="D190" s="38">
        <v>4</v>
      </c>
      <c r="E190" s="38">
        <v>5</v>
      </c>
      <c r="F190" s="38">
        <v>6</v>
      </c>
      <c r="G190" s="38">
        <v>7</v>
      </c>
      <c r="H190" s="38">
        <v>8</v>
      </c>
      <c r="I190" s="38">
        <v>9</v>
      </c>
      <c r="J190" s="38">
        <v>10</v>
      </c>
      <c r="K190" s="38">
        <v>11</v>
      </c>
      <c r="L190" s="38">
        <v>12</v>
      </c>
      <c r="N190" s="36"/>
    </row>
    <row r="191" spans="1:12" s="10" customFormat="1" ht="21.75" customHeight="1">
      <c r="A191" s="78" t="s">
        <v>127</v>
      </c>
      <c r="B191" s="78"/>
      <c r="C191" s="78"/>
      <c r="D191" s="78"/>
      <c r="E191" s="78"/>
      <c r="F191" s="78"/>
      <c r="G191" s="78"/>
      <c r="H191" s="78"/>
      <c r="I191" s="78"/>
      <c r="J191" s="78"/>
      <c r="K191" s="78"/>
      <c r="L191" s="78"/>
    </row>
    <row r="192" spans="1:12" s="10" customFormat="1" ht="43.5" customHeight="1">
      <c r="A192" s="46" t="s">
        <v>57</v>
      </c>
      <c r="B192" s="13" t="s">
        <v>12</v>
      </c>
      <c r="C192" s="1">
        <f>D192+E192</f>
        <v>9714663</v>
      </c>
      <c r="D192" s="40">
        <f>9583246+131417</f>
        <v>9714663</v>
      </c>
      <c r="E192" s="40">
        <v>0</v>
      </c>
      <c r="F192" s="1">
        <f>G192+H192</f>
        <v>24964613</v>
      </c>
      <c r="G192" s="20">
        <f>16020644+8943969</f>
        <v>24964613</v>
      </c>
      <c r="H192" s="20">
        <v>0</v>
      </c>
      <c r="I192" s="1">
        <f>J192+K192</f>
        <v>27013066</v>
      </c>
      <c r="J192" s="20">
        <v>27013066</v>
      </c>
      <c r="K192" s="20">
        <v>0</v>
      </c>
      <c r="L192" s="21" t="s">
        <v>48</v>
      </c>
    </row>
    <row r="193" spans="1:12" s="10" customFormat="1" ht="21" customHeight="1">
      <c r="A193" s="78" t="s">
        <v>136</v>
      </c>
      <c r="B193" s="78"/>
      <c r="C193" s="78"/>
      <c r="D193" s="78"/>
      <c r="E193" s="78"/>
      <c r="F193" s="78"/>
      <c r="G193" s="78"/>
      <c r="H193" s="78"/>
      <c r="I193" s="78"/>
      <c r="J193" s="78"/>
      <c r="K193" s="78"/>
      <c r="L193" s="78"/>
    </row>
    <row r="194" spans="1:12" s="10" customFormat="1" ht="43.5" customHeight="1">
      <c r="A194" s="50" t="s">
        <v>58</v>
      </c>
      <c r="B194" s="13" t="s">
        <v>12</v>
      </c>
      <c r="C194" s="1">
        <f>D194+E194</f>
        <v>94003</v>
      </c>
      <c r="D194" s="40">
        <v>94003</v>
      </c>
      <c r="E194" s="40">
        <v>0</v>
      </c>
      <c r="F194" s="17">
        <f>G194+H194</f>
        <v>74666</v>
      </c>
      <c r="G194" s="20">
        <v>74666</v>
      </c>
      <c r="H194" s="20">
        <v>0</v>
      </c>
      <c r="I194" s="1">
        <f>J194+K194</f>
        <v>79436</v>
      </c>
      <c r="J194" s="20">
        <v>79436</v>
      </c>
      <c r="K194" s="40">
        <v>0</v>
      </c>
      <c r="L194" s="21" t="s">
        <v>48</v>
      </c>
    </row>
    <row r="195" spans="1:12" s="10" customFormat="1" ht="21" customHeight="1">
      <c r="A195" s="78" t="s">
        <v>137</v>
      </c>
      <c r="B195" s="78"/>
      <c r="C195" s="78"/>
      <c r="D195" s="78"/>
      <c r="E195" s="78"/>
      <c r="F195" s="78"/>
      <c r="G195" s="78"/>
      <c r="H195" s="78"/>
      <c r="I195" s="78"/>
      <c r="J195" s="78"/>
      <c r="K195" s="78"/>
      <c r="L195" s="78"/>
    </row>
    <row r="196" spans="1:12" s="10" customFormat="1" ht="42" customHeight="1">
      <c r="A196" s="50" t="s">
        <v>49</v>
      </c>
      <c r="B196" s="13" t="s">
        <v>12</v>
      </c>
      <c r="C196" s="1">
        <f>D196+E196</f>
        <v>1439932</v>
      </c>
      <c r="D196" s="40">
        <v>1439932</v>
      </c>
      <c r="E196" s="40">
        <v>0</v>
      </c>
      <c r="F196" s="17">
        <f>G196+H196</f>
        <v>1577457</v>
      </c>
      <c r="G196" s="20">
        <f>1562305+15152</f>
        <v>1577457</v>
      </c>
      <c r="H196" s="20">
        <v>0</v>
      </c>
      <c r="I196" s="1">
        <f>J196+K196</f>
        <v>1541402</v>
      </c>
      <c r="J196" s="20">
        <v>1541402</v>
      </c>
      <c r="K196" s="40">
        <v>0</v>
      </c>
      <c r="L196" s="21" t="s">
        <v>48</v>
      </c>
    </row>
    <row r="197" spans="1:12" s="10" customFormat="1" ht="18" customHeight="1">
      <c r="A197" s="78" t="s">
        <v>138</v>
      </c>
      <c r="B197" s="78"/>
      <c r="C197" s="78"/>
      <c r="D197" s="78"/>
      <c r="E197" s="78"/>
      <c r="F197" s="78"/>
      <c r="G197" s="78"/>
      <c r="H197" s="78"/>
      <c r="I197" s="78"/>
      <c r="J197" s="78"/>
      <c r="K197" s="78"/>
      <c r="L197" s="78"/>
    </row>
    <row r="198" spans="1:12" s="10" customFormat="1" ht="137.25" customHeight="1">
      <c r="A198" s="58" t="s">
        <v>105</v>
      </c>
      <c r="B198" s="41"/>
      <c r="C198" s="1">
        <f>D198+E198</f>
        <v>254346</v>
      </c>
      <c r="D198" s="1">
        <f>+D199+D200+D201</f>
        <v>254346</v>
      </c>
      <c r="E198" s="1">
        <f>E199+E200+E201</f>
        <v>0</v>
      </c>
      <c r="F198" s="17">
        <f>G198+H198</f>
        <v>424812</v>
      </c>
      <c r="G198" s="1">
        <f>+G199+G200+G15</f>
        <v>270200</v>
      </c>
      <c r="H198" s="1">
        <f>+H199+H200+H201</f>
        <v>154612</v>
      </c>
      <c r="I198" s="1">
        <f>J198+K198</f>
        <v>506066</v>
      </c>
      <c r="J198" s="17">
        <f>J199+J200+J201</f>
        <v>292066</v>
      </c>
      <c r="K198" s="17">
        <f>K199+K200+K201</f>
        <v>214000</v>
      </c>
      <c r="L198" s="21" t="s">
        <v>48</v>
      </c>
    </row>
    <row r="199" spans="1:12" s="10" customFormat="1" ht="41.25" customHeight="1">
      <c r="A199" s="41" t="s">
        <v>59</v>
      </c>
      <c r="B199" s="13" t="s">
        <v>12</v>
      </c>
      <c r="C199" s="1">
        <f>D199+E199</f>
        <v>28775</v>
      </c>
      <c r="D199" s="40">
        <v>28775</v>
      </c>
      <c r="E199" s="40">
        <v>0</v>
      </c>
      <c r="F199" s="17">
        <f>+G199+H199</f>
        <v>26400</v>
      </c>
      <c r="G199" s="20">
        <v>26400</v>
      </c>
      <c r="H199" s="20">
        <f>ROUND(E199*1.104,0)</f>
        <v>0</v>
      </c>
      <c r="I199" s="1">
        <f>J199+K199</f>
        <v>31200</v>
      </c>
      <c r="J199" s="20">
        <v>31200</v>
      </c>
      <c r="K199" s="40">
        <v>0</v>
      </c>
      <c r="L199" s="21" t="s">
        <v>48</v>
      </c>
    </row>
    <row r="200" spans="1:12" s="10" customFormat="1" ht="39.75" customHeight="1">
      <c r="A200" s="41" t="s">
        <v>60</v>
      </c>
      <c r="B200" s="13" t="s">
        <v>12</v>
      </c>
      <c r="C200" s="1">
        <f>D200+E200</f>
        <v>225571</v>
      </c>
      <c r="D200" s="40">
        <v>225571</v>
      </c>
      <c r="E200" s="40">
        <v>0</v>
      </c>
      <c r="F200" s="17">
        <f>+G200+H200</f>
        <v>243800</v>
      </c>
      <c r="G200" s="20">
        <v>243800</v>
      </c>
      <c r="H200" s="20">
        <v>0</v>
      </c>
      <c r="I200" s="1">
        <f>J200+K200</f>
        <v>260866</v>
      </c>
      <c r="J200" s="20">
        <v>260866</v>
      </c>
      <c r="K200" s="40">
        <v>0</v>
      </c>
      <c r="L200" s="21" t="s">
        <v>48</v>
      </c>
    </row>
    <row r="201" spans="1:12" s="10" customFormat="1" ht="36.75" customHeight="1">
      <c r="A201" s="44" t="s">
        <v>61</v>
      </c>
      <c r="B201" s="13" t="s">
        <v>12</v>
      </c>
      <c r="C201" s="1">
        <f>D201+E201</f>
        <v>0</v>
      </c>
      <c r="D201" s="40">
        <v>0</v>
      </c>
      <c r="E201" s="40">
        <v>0</v>
      </c>
      <c r="F201" s="17">
        <f>+G201+H201</f>
        <v>154612</v>
      </c>
      <c r="G201" s="20">
        <v>0</v>
      </c>
      <c r="H201" s="20">
        <f>150000+4612</f>
        <v>154612</v>
      </c>
      <c r="I201" s="1">
        <f>J201+K201</f>
        <v>214000</v>
      </c>
      <c r="J201" s="20">
        <v>0</v>
      </c>
      <c r="K201" s="20">
        <v>214000</v>
      </c>
      <c r="L201" s="21" t="s">
        <v>48</v>
      </c>
    </row>
    <row r="202" spans="1:13" s="10" customFormat="1" ht="17.25" customHeight="1">
      <c r="A202" s="79" t="s">
        <v>139</v>
      </c>
      <c r="B202" s="79"/>
      <c r="C202" s="79"/>
      <c r="D202" s="79"/>
      <c r="E202" s="79"/>
      <c r="F202" s="79"/>
      <c r="G202" s="79"/>
      <c r="H202" s="79"/>
      <c r="I202" s="79"/>
      <c r="J202" s="79"/>
      <c r="K202" s="79"/>
      <c r="L202" s="79"/>
      <c r="M202" s="59"/>
    </row>
    <row r="203" spans="1:12" s="10" customFormat="1" ht="41.25" customHeight="1">
      <c r="A203" s="46" t="s">
        <v>147</v>
      </c>
      <c r="B203" s="13" t="s">
        <v>12</v>
      </c>
      <c r="C203" s="1">
        <f>D203+E203</f>
        <v>1350000</v>
      </c>
      <c r="D203" s="40">
        <v>1350000</v>
      </c>
      <c r="E203" s="40">
        <v>0</v>
      </c>
      <c r="F203" s="17">
        <f>G203+H203</f>
        <v>1500000</v>
      </c>
      <c r="G203" s="20">
        <v>1500000</v>
      </c>
      <c r="H203" s="20">
        <v>0</v>
      </c>
      <c r="I203" s="1">
        <f>J203+K203</f>
        <v>0</v>
      </c>
      <c r="J203" s="20">
        <v>0</v>
      </c>
      <c r="K203" s="20">
        <v>0</v>
      </c>
      <c r="L203" s="21" t="s">
        <v>48</v>
      </c>
    </row>
    <row r="204" spans="1:12" s="10" customFormat="1" ht="18" customHeight="1">
      <c r="A204" s="78" t="s">
        <v>140</v>
      </c>
      <c r="B204" s="78"/>
      <c r="C204" s="78"/>
      <c r="D204" s="78"/>
      <c r="E204" s="78"/>
      <c r="F204" s="78"/>
      <c r="G204" s="78"/>
      <c r="H204" s="78"/>
      <c r="I204" s="78"/>
      <c r="J204" s="78"/>
      <c r="K204" s="78"/>
      <c r="L204" s="78"/>
    </row>
    <row r="205" spans="1:12" s="10" customFormat="1" ht="37.5" customHeight="1">
      <c r="A205" s="66" t="s">
        <v>63</v>
      </c>
      <c r="B205" s="66"/>
      <c r="C205" s="66"/>
      <c r="D205" s="66"/>
      <c r="E205" s="66"/>
      <c r="F205" s="66"/>
      <c r="G205" s="66"/>
      <c r="H205" s="66"/>
      <c r="I205" s="66"/>
      <c r="J205" s="66"/>
      <c r="K205" s="66"/>
      <c r="L205" s="66"/>
    </row>
    <row r="206" spans="1:12" s="10" customFormat="1" ht="32.25" customHeight="1">
      <c r="A206" s="84" t="s">
        <v>64</v>
      </c>
      <c r="B206" s="84"/>
      <c r="C206" s="84"/>
      <c r="D206" s="84"/>
      <c r="E206" s="84"/>
      <c r="F206" s="84"/>
      <c r="G206" s="84"/>
      <c r="H206" s="84"/>
      <c r="I206" s="84"/>
      <c r="J206" s="84"/>
      <c r="K206" s="84"/>
      <c r="L206" s="84"/>
    </row>
    <row r="207" spans="1:12" s="10" customFormat="1" ht="18.75" customHeight="1">
      <c r="A207" s="16" t="s">
        <v>2</v>
      </c>
      <c r="B207" s="55"/>
      <c r="C207" s="60">
        <f>D207+E207</f>
        <v>1445456</v>
      </c>
      <c r="D207" s="61">
        <f>D208+D212</f>
        <v>1445456</v>
      </c>
      <c r="E207" s="61">
        <f>E208+E212</f>
        <v>0</v>
      </c>
      <c r="F207" s="60">
        <f>G207+H207</f>
        <v>0</v>
      </c>
      <c r="G207" s="61">
        <f>G208+G212</f>
        <v>0</v>
      </c>
      <c r="H207" s="61">
        <v>0</v>
      </c>
      <c r="I207" s="60">
        <v>0</v>
      </c>
      <c r="J207" s="61">
        <v>0</v>
      </c>
      <c r="K207" s="61">
        <f>K208+K212</f>
        <v>0</v>
      </c>
      <c r="L207" s="61">
        <v>0</v>
      </c>
    </row>
    <row r="208" spans="1:12" s="10" customFormat="1" ht="64.5" customHeight="1">
      <c r="A208" s="46" t="s">
        <v>65</v>
      </c>
      <c r="B208" s="13" t="s">
        <v>12</v>
      </c>
      <c r="C208" s="1">
        <f>D208+E208</f>
        <v>220430</v>
      </c>
      <c r="D208" s="40">
        <v>220430</v>
      </c>
      <c r="E208" s="40">
        <v>0</v>
      </c>
      <c r="F208" s="1">
        <f>G208+H208</f>
        <v>0</v>
      </c>
      <c r="G208" s="40">
        <v>0</v>
      </c>
      <c r="H208" s="40">
        <v>0</v>
      </c>
      <c r="I208" s="1">
        <f>J208+K208</f>
        <v>0</v>
      </c>
      <c r="J208" s="40">
        <v>0</v>
      </c>
      <c r="K208" s="40">
        <v>0</v>
      </c>
      <c r="L208" s="21" t="s">
        <v>48</v>
      </c>
    </row>
    <row r="209" spans="1:12" s="10" customFormat="1" ht="12" customHeight="1">
      <c r="A209" s="26"/>
      <c r="B209" s="27"/>
      <c r="C209" s="28"/>
      <c r="D209" s="29"/>
      <c r="E209" s="29"/>
      <c r="F209" s="30"/>
      <c r="G209" s="31"/>
      <c r="H209" s="29"/>
      <c r="I209" s="28"/>
      <c r="J209" s="31"/>
      <c r="K209" s="29"/>
      <c r="L209" s="32"/>
    </row>
    <row r="210" spans="1:14" s="34" customFormat="1" ht="17.25" customHeight="1">
      <c r="A210" s="33"/>
      <c r="C210" s="35"/>
      <c r="D210" s="35"/>
      <c r="E210" s="35"/>
      <c r="F210" s="35"/>
      <c r="G210" s="35"/>
      <c r="H210" s="35"/>
      <c r="I210" s="71" t="s">
        <v>184</v>
      </c>
      <c r="J210" s="71"/>
      <c r="K210" s="71"/>
      <c r="L210" s="71"/>
      <c r="N210" s="36"/>
    </row>
    <row r="211" spans="1:14" s="34" customFormat="1" ht="14.25">
      <c r="A211" s="21">
        <v>1</v>
      </c>
      <c r="B211" s="37">
        <v>2</v>
      </c>
      <c r="C211" s="38">
        <v>3</v>
      </c>
      <c r="D211" s="38">
        <v>4</v>
      </c>
      <c r="E211" s="38">
        <v>5</v>
      </c>
      <c r="F211" s="38">
        <v>6</v>
      </c>
      <c r="G211" s="38">
        <v>7</v>
      </c>
      <c r="H211" s="38">
        <v>8</v>
      </c>
      <c r="I211" s="38">
        <v>9</v>
      </c>
      <c r="J211" s="38">
        <v>10</v>
      </c>
      <c r="K211" s="38">
        <v>11</v>
      </c>
      <c r="L211" s="38">
        <v>12</v>
      </c>
      <c r="N211" s="36"/>
    </row>
    <row r="212" spans="1:12" s="10" customFormat="1" ht="93.75" customHeight="1">
      <c r="A212" s="50" t="s">
        <v>82</v>
      </c>
      <c r="B212" s="13" t="s">
        <v>12</v>
      </c>
      <c r="C212" s="1">
        <f>D212+E212</f>
        <v>1225026</v>
      </c>
      <c r="D212" s="40">
        <v>1225026</v>
      </c>
      <c r="E212" s="40">
        <v>0</v>
      </c>
      <c r="F212" s="17">
        <f>+G212+H212</f>
        <v>0</v>
      </c>
      <c r="G212" s="20">
        <v>0</v>
      </c>
      <c r="H212" s="40">
        <v>0</v>
      </c>
      <c r="I212" s="1">
        <f>J212+K212</f>
        <v>0</v>
      </c>
      <c r="J212" s="20">
        <f>ROUND(G212*1.075,0)</f>
        <v>0</v>
      </c>
      <c r="K212" s="40">
        <v>0</v>
      </c>
      <c r="L212" s="21" t="s">
        <v>48</v>
      </c>
    </row>
    <row r="213" spans="1:12" s="10" customFormat="1" ht="33.75" customHeight="1">
      <c r="A213" s="62"/>
      <c r="B213" s="27"/>
      <c r="C213" s="28"/>
      <c r="D213" s="29"/>
      <c r="E213" s="29"/>
      <c r="F213" s="30"/>
      <c r="G213" s="31"/>
      <c r="H213" s="29"/>
      <c r="I213" s="28"/>
      <c r="J213" s="31"/>
      <c r="K213" s="29"/>
      <c r="L213" s="32"/>
    </row>
    <row r="214" ht="15.75" customHeight="1">
      <c r="D214" s="63"/>
    </row>
    <row r="215" spans="1:8" ht="17.25" customHeight="1">
      <c r="A215" s="64" t="s">
        <v>159</v>
      </c>
      <c r="B215" s="64"/>
      <c r="C215" s="64"/>
      <c r="D215" s="64"/>
      <c r="E215" s="64"/>
      <c r="F215" s="64"/>
      <c r="G215" s="64"/>
      <c r="H215" s="64" t="s">
        <v>161</v>
      </c>
    </row>
    <row r="216" spans="1:8" ht="19.5" customHeight="1">
      <c r="A216" s="64" t="s">
        <v>160</v>
      </c>
      <c r="B216" s="64"/>
      <c r="C216" s="64"/>
      <c r="D216" s="64"/>
      <c r="E216" s="64"/>
      <c r="F216" s="64"/>
      <c r="G216" s="64"/>
      <c r="H216" s="64"/>
    </row>
    <row r="217" spans="1:8" ht="24" customHeight="1">
      <c r="A217" s="64"/>
      <c r="B217" s="64"/>
      <c r="C217" s="64"/>
      <c r="D217" s="64"/>
      <c r="E217" s="64"/>
      <c r="F217" s="64"/>
      <c r="G217" s="64"/>
      <c r="H217" s="64"/>
    </row>
    <row r="218" spans="2:3" ht="12.75">
      <c r="B218" s="3"/>
      <c r="C218" s="65"/>
    </row>
  </sheetData>
  <sheetProtection/>
  <mergeCells count="71">
    <mergeCell ref="A98:L98"/>
    <mergeCell ref="A204:L204"/>
    <mergeCell ref="I165:L165"/>
    <mergeCell ref="I189:L189"/>
    <mergeCell ref="I210:L210"/>
    <mergeCell ref="A172:L172"/>
    <mergeCell ref="A206:L206"/>
    <mergeCell ref="A182:L182"/>
    <mergeCell ref="A183:L183"/>
    <mergeCell ref="A195:L195"/>
    <mergeCell ref="I2:K2"/>
    <mergeCell ref="I3:L3"/>
    <mergeCell ref="A197:L197"/>
    <mergeCell ref="A174:L174"/>
    <mergeCell ref="A176:L176"/>
    <mergeCell ref="A173:L173"/>
    <mergeCell ref="A125:L125"/>
    <mergeCell ref="A21:L21"/>
    <mergeCell ref="A177:L177"/>
    <mergeCell ref="A178:L178"/>
    <mergeCell ref="A202:L202"/>
    <mergeCell ref="A205:L205"/>
    <mergeCell ref="A193:L193"/>
    <mergeCell ref="A191:L191"/>
    <mergeCell ref="I131:L131"/>
    <mergeCell ref="A170:L170"/>
    <mergeCell ref="A162:L162"/>
    <mergeCell ref="A185:L185"/>
    <mergeCell ref="A97:L97"/>
    <mergeCell ref="A84:L84"/>
    <mergeCell ref="A151:L151"/>
    <mergeCell ref="A15:L15"/>
    <mergeCell ref="I40:L40"/>
    <mergeCell ref="I25:L25"/>
    <mergeCell ref="A79:L79"/>
    <mergeCell ref="I56:L56"/>
    <mergeCell ref="I147:L147"/>
    <mergeCell ref="A150:L150"/>
    <mergeCell ref="A121:L121"/>
    <mergeCell ref="A153:L153"/>
    <mergeCell ref="A133:L133"/>
    <mergeCell ref="A120:L120"/>
    <mergeCell ref="A124:L124"/>
    <mergeCell ref="A122:L122"/>
    <mergeCell ref="A7:L7"/>
    <mergeCell ref="A9:A11"/>
    <mergeCell ref="B9:B11"/>
    <mergeCell ref="C9:E9"/>
    <mergeCell ref="F9:H9"/>
    <mergeCell ref="J10:K10"/>
    <mergeCell ref="F10:F11"/>
    <mergeCell ref="I9:K9"/>
    <mergeCell ref="I73:L73"/>
    <mergeCell ref="L9:L11"/>
    <mergeCell ref="C10:C11"/>
    <mergeCell ref="G10:H10"/>
    <mergeCell ref="I10:I11"/>
    <mergeCell ref="A14:L14"/>
    <mergeCell ref="A19:L19"/>
    <mergeCell ref="D10:E10"/>
    <mergeCell ref="A20:L20"/>
    <mergeCell ref="A80:L80"/>
    <mergeCell ref="A128:L128"/>
    <mergeCell ref="A129:L129"/>
    <mergeCell ref="A85:L85"/>
    <mergeCell ref="A126:L126"/>
    <mergeCell ref="I92:L92"/>
    <mergeCell ref="A83:L83"/>
    <mergeCell ref="A99:L99"/>
    <mergeCell ref="A81:L81"/>
    <mergeCell ref="I112:L112"/>
  </mergeCells>
  <printOptions/>
  <pageMargins left="0.7874015748031497" right="0.23" top="1.03" bottom="0.53" header="0.5118110236220472" footer="0.5118110236220472"/>
  <pageSetup horizontalDpi="600" verticalDpi="600" orientation="landscape" paperSize="9" scale="67" r:id="rId1"/>
  <rowBreaks count="5" manualBreakCount="5">
    <brk id="24" max="11" man="1"/>
    <brk id="38" max="11" man="1"/>
    <brk id="55" max="11" man="1"/>
    <brk id="91" max="11" man="1"/>
    <brk id="16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2017-10-20T14:02:33Z</cp:lastPrinted>
  <dcterms:created xsi:type="dcterms:W3CDTF">1996-10-08T23:32:33Z</dcterms:created>
  <dcterms:modified xsi:type="dcterms:W3CDTF">2017-10-20T14:03:31Z</dcterms:modified>
  <cp:category/>
  <cp:version/>
  <cp:contentType/>
  <cp:contentStatus/>
</cp:coreProperties>
</file>