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120" windowHeight="9120" activeTab="0"/>
  </bookViews>
  <sheets>
    <sheet name="дод. 2" sheetId="1" r:id="rId1"/>
    <sheet name="дод. 3" sheetId="2" r:id="rId2"/>
  </sheets>
  <definedNames>
    <definedName name="_xlfn.AGGREGATE" hidden="1">#NAME?</definedName>
    <definedName name="_xlnm.Print_Titles" localSheetId="0">'дод. 2'!$8:$12</definedName>
    <definedName name="_xlnm.Print_Titles" localSheetId="1">'дод. 3'!$8:$12</definedName>
    <definedName name="_xlnm.Print_Area" localSheetId="0">'дод. 2'!$B$1:$X$178</definedName>
    <definedName name="_xlnm.Print_Area" localSheetId="1">'дод. 3'!$B$1:$X$224</definedName>
  </definedNames>
  <calcPr fullCalcOnLoad="1"/>
</workbook>
</file>

<file path=xl/sharedStrings.xml><?xml version="1.0" encoding="utf-8"?>
<sst xmlns="http://schemas.openxmlformats.org/spreadsheetml/2006/main" count="1006" uniqueCount="370">
  <si>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</si>
  <si>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</si>
  <si>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</si>
  <si>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</si>
  <si>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</si>
  <si>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</si>
  <si>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</si>
  <si>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</si>
  <si>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</si>
  <si>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</si>
  <si>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</si>
  <si>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</si>
  <si>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</si>
  <si>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</si>
  <si>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</si>
  <si>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</si>
  <si>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</si>
  <si>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</si>
  <si>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</si>
  <si>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</si>
  <si>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</si>
  <si>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</si>
  <si>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</si>
  <si>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</si>
  <si>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</si>
  <si>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</si>
  <si>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</si>
  <si>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</si>
  <si>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</si>
  <si>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</si>
  <si>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</si>
  <si>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</si>
  <si>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</si>
  <si>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</si>
  <si>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</si>
  <si>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</si>
  <si>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</si>
  <si>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</si>
  <si>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</si>
  <si>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</si>
  <si>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</si>
  <si>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</si>
  <si>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</si>
  <si>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</si>
  <si>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</si>
  <si>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</si>
  <si>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</si>
  <si>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</si>
  <si>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</si>
  <si>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</si>
  <si>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</si>
  <si>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</si>
  <si>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</si>
  <si>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</si>
  <si>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</si>
  <si>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240604</t>
  </si>
  <si>
    <t>Інша діяльність у сфері охорони навколишнього природного середовища</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</si>
  <si>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</si>
  <si>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</si>
  <si>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</si>
  <si>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</si>
  <si>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</si>
  <si>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</si>
  <si>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</si>
  <si>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</si>
  <si>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</si>
  <si>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</si>
  <si>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</si>
  <si>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</si>
  <si>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</si>
  <si>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</si>
  <si>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</si>
  <si>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</si>
  <si>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</si>
  <si>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</si>
  <si>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</si>
  <si>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</si>
  <si>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</si>
  <si>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</si>
  <si>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</si>
  <si>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</si>
  <si>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</si>
  <si>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240605</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</si>
  <si>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</si>
  <si>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</si>
  <si>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</si>
  <si>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</si>
  <si>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</si>
  <si>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</si>
  <si>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</si>
  <si>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</si>
  <si>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</si>
  <si>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</si>
  <si>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</si>
  <si>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</si>
  <si>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</si>
  <si>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</si>
  <si>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070303</t>
  </si>
  <si>
    <t>Дитячі будинки (в т.ч.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</si>
  <si>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</si>
  <si>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</si>
  <si>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</si>
  <si>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</si>
  <si>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</si>
  <si>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</si>
  <si>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</si>
  <si>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</si>
  <si>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</si>
  <si>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</si>
  <si>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</si>
  <si>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</si>
  <si>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</si>
  <si>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</si>
  <si>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</si>
  <si>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</si>
  <si>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</si>
  <si>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</si>
  <si>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</si>
  <si>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</si>
  <si>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</si>
  <si>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</si>
  <si>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</si>
  <si>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</si>
  <si>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</si>
  <si>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</si>
  <si>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</si>
  <si>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</si>
  <si>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</si>
  <si>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</si>
  <si>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</si>
  <si>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</si>
  <si>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</si>
  <si>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090413</t>
  </si>
  <si>
    <t>Допомоги на догляд за інвалідом І чи ІІ групи внаслідок психічного розладу</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</si>
  <si>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</si>
  <si>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</si>
  <si>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</si>
  <si>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</si>
  <si>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</si>
  <si>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</si>
  <si>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</si>
  <si>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</si>
  <si>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</si>
  <si>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</si>
  <si>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</si>
  <si>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</si>
  <si>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</si>
  <si>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</si>
  <si>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</si>
  <si>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</si>
  <si>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</si>
  <si>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</si>
  <si>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</si>
  <si>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</si>
  <si>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</si>
  <si>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</si>
  <si>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</si>
  <si>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</si>
  <si>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</si>
  <si>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</si>
  <si>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</si>
  <si>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</si>
  <si>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</si>
  <si>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</si>
  <si>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</si>
  <si>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</si>
  <si>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</si>
  <si>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</si>
  <si>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</si>
  <si>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</si>
  <si>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240602</t>
  </si>
  <si>
    <t>Утилізація відходів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</si>
  <si>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</si>
  <si>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</si>
  <si>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</si>
  <si>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</si>
  <si>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</si>
  <si>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</si>
  <si>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</si>
  <si>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</si>
  <si>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</si>
  <si>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</si>
  <si>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</si>
  <si>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</si>
  <si>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</si>
  <si>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</si>
  <si>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</si>
  <si>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</si>
  <si>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</si>
  <si>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</si>
  <si>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</si>
  <si>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</si>
  <si>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</si>
  <si>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</si>
  <si>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</si>
  <si>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</si>
  <si>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</si>
  <si>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</si>
  <si>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</si>
  <si>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</si>
  <si>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</si>
  <si>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</si>
  <si>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</si>
  <si>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</si>
  <si>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</si>
  <si>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</si>
  <si>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</si>
  <si>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</si>
  <si>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</si>
  <si>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</si>
  <si>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</si>
  <si>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</si>
  <si>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</si>
  <si>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</si>
  <si>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</si>
  <si>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</si>
  <si>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</si>
  <si>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</si>
  <si>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</si>
  <si>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</si>
  <si>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0512</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</si>
  <si>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</si>
  <si>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</si>
  <si>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</si>
  <si>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</si>
  <si>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</si>
  <si>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 xml:space="preserve">Допомога до досягнення дитиною трирічного віку </t>
  </si>
  <si>
    <t>250301</t>
  </si>
  <si>
    <t>Реверсна дотація</t>
  </si>
  <si>
    <t>250315</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</si>
  <si>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</si>
  <si>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</si>
  <si>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Найменування
згідно з типовою відомчою / тимчасовою класифікацією видатків та кредитування місцевого бюджету</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</si>
  <si>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</si>
  <si>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</si>
  <si>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</si>
  <si>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</si>
  <si>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</si>
  <si>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</si>
  <si>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090417</t>
  </si>
  <si>
    <t>Витрати на поховання учасників бойових дій та інвалідів війни</t>
  </si>
  <si>
    <t>10303</t>
  </si>
  <si>
    <t>091212</t>
  </si>
  <si>
    <t>Обробка інформації з нарахування та виплати допомог і компенсацій</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</si>
  <si>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</si>
  <si>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</si>
  <si>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</si>
  <si>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</si>
  <si>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081009</t>
  </si>
  <si>
    <t>Забезпечення централізованих заходів з лікування хворих на цукровий та нецукровий діабет</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</si>
  <si>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</si>
  <si>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</si>
  <si>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</si>
  <si>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</si>
  <si>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</si>
  <si>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</si>
  <si>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</si>
  <si>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</si>
  <si>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</si>
  <si>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</si>
  <si>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</si>
  <si>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</si>
  <si>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</si>
  <si>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</si>
  <si>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</si>
  <si>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</si>
  <si>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</si>
  <si>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</si>
  <si>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</si>
  <si>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</si>
  <si>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</si>
  <si>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</si>
  <si>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</si>
  <si>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</si>
  <si>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</si>
  <si>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</si>
  <si>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</si>
  <si>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</si>
  <si>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</si>
  <si>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Затверджено по бюджету з урахуванням змін</t>
  </si>
  <si>
    <t>Касові видатки</t>
  </si>
  <si>
    <t>120300</t>
  </si>
  <si>
    <t>0830</t>
  </si>
  <si>
    <t>Книговидання</t>
  </si>
  <si>
    <t>200600</t>
  </si>
  <si>
    <t>150202</t>
  </si>
  <si>
    <t>0443</t>
  </si>
  <si>
    <t>Розробка схем та проектних рішень масового застосування</t>
  </si>
  <si>
    <t>200000</t>
  </si>
  <si>
    <t>Охорона навколишнього природного середовища та ядерна безпека</t>
  </si>
  <si>
    <t>120000</t>
  </si>
  <si>
    <t>Засоби масової інформації</t>
  </si>
  <si>
    <t>090501</t>
  </si>
  <si>
    <t>1050</t>
  </si>
  <si>
    <t>Організація та проведення громадських робіт</t>
  </si>
  <si>
    <t>170101</t>
  </si>
  <si>
    <t>170601</t>
  </si>
  <si>
    <t>Регулювання цін на послуги місцевого автотранспорту</t>
  </si>
  <si>
    <t>Регулювання цін на послуги міського електротранспорту</t>
  </si>
  <si>
    <t>100208</t>
  </si>
  <si>
    <t>620</t>
  </si>
  <si>
    <t>Видатки на впровадження засобів обліку витрат та регулювання споживання води та теплової енергії</t>
  </si>
  <si>
    <t>170103</t>
  </si>
  <si>
    <t>Інші заходи у сфері автомобільного транспорту</t>
  </si>
  <si>
    <t>070501</t>
  </si>
  <si>
    <t>0930</t>
  </si>
  <si>
    <t>100101</t>
  </si>
  <si>
    <t>Житлово-експлуатаційне господарство</t>
  </si>
  <si>
    <t>230000</t>
  </si>
  <si>
    <t>0170</t>
  </si>
  <si>
    <t>Обслуговування боргу</t>
  </si>
  <si>
    <t>% виконання до затвердженого по бюджету</t>
  </si>
  <si>
    <t>% вико-нання до затвердженого по бюджету</t>
  </si>
  <si>
    <t>0451</t>
  </si>
  <si>
    <t>0453</t>
  </si>
  <si>
    <t>250344</t>
  </si>
  <si>
    <t>Субвенція з місцевого бюджету державному бюджету на виконання програм соціально-економічного та культурного розвитку регіонів</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</si>
  <si>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</si>
  <si>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</si>
  <si>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</si>
  <si>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</si>
  <si>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</si>
  <si>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</si>
  <si>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</si>
  <si>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</si>
  <si>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</si>
  <si>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</si>
  <si>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45 Департамент забезпечення ресурсних платежів Сумської міської ради</t>
  </si>
  <si>
    <t>150201</t>
  </si>
  <si>
    <t>Збереження, розвиток, реконструкція та реставрація пам'яток історії та культури</t>
  </si>
  <si>
    <t>240603</t>
  </si>
  <si>
    <t>0513</t>
  </si>
  <si>
    <t>Ліквідація іншого забруднення навколишнього природного середовища</t>
  </si>
  <si>
    <t>48 Управління архітектури та містобудування Сумської міської ради</t>
  </si>
  <si>
    <t xml:space="preserve">15 Департамент соціального захисту населення Сумської міської ради </t>
  </si>
  <si>
    <t>76 Департамент фінансів, економіки та інвестицій  Сумської міської ради (в частині міжбюджетних трансфертів, резервного фонду)</t>
  </si>
  <si>
    <t>75 Департамент фінансів, економіки та інвестицій Сумської міської ради</t>
  </si>
  <si>
    <t xml:space="preserve">                Додаток 2</t>
  </si>
  <si>
    <t>до  рішення  виконавчого  комітету</t>
  </si>
  <si>
    <t xml:space="preserve">                Додаток 3</t>
  </si>
  <si>
    <t>14</t>
  </si>
  <si>
    <t>15</t>
  </si>
  <si>
    <t>16</t>
  </si>
  <si>
    <t>17</t>
  </si>
  <si>
    <t>18</t>
  </si>
  <si>
    <t>19</t>
  </si>
  <si>
    <t>20</t>
  </si>
  <si>
    <t>21</t>
  </si>
  <si>
    <t>22</t>
  </si>
  <si>
    <t>23</t>
  </si>
  <si>
    <t>24</t>
  </si>
  <si>
    <t>25</t>
  </si>
  <si>
    <t>С.А. Липова</t>
  </si>
  <si>
    <t>150118</t>
  </si>
  <si>
    <t>Житлове будівництво та придбання житла для окремих категорій населення</t>
  </si>
  <si>
    <t>170302</t>
  </si>
  <si>
    <t>170703</t>
  </si>
  <si>
    <t>46 Управління державного архітектурно - будівельного контролю Сумської міської ради</t>
  </si>
  <si>
    <t>Компенсаційні виплати за пільговий проїзд окремих категорій громадян на залізничному транспорті</t>
  </si>
  <si>
    <t>Будівництво та придбання житла для окремих категорій населення</t>
  </si>
  <si>
    <t>0456</t>
  </si>
  <si>
    <t>Видатки на проведення робіт, пов'язаних із будівництвом, реконструкцією, ремонтом та утриманням автомобільних доріг</t>
  </si>
  <si>
    <t xml:space="preserve">Звіт про виконання видаткової частини міського бюджету міста Суми      </t>
  </si>
  <si>
    <t xml:space="preserve">за 2016 рік за тимчасовою класифікацією видатків та кредитування місцевих бюджетів           </t>
  </si>
  <si>
    <t xml:space="preserve">Звіт про виконання видаткової частини міського бюджету міста Суми           </t>
  </si>
  <si>
    <t>за 2016 рік за головними розпорядниками коштів</t>
  </si>
  <si>
    <t>Професійно - технічні заклади освіти</t>
  </si>
  <si>
    <t>Директор департаменту фінансів, економіки та інвестицій</t>
  </si>
  <si>
    <t>26</t>
  </si>
  <si>
    <t>від 21.02.2017 № 64</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</si>
</sst>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000"/>
    <numFmt numFmtId="194" formatCode="#,##0.00_ ;\-#,##0.00\ "/>
    <numFmt numFmtId="195" formatCode="#,##0.00&quot;₴&quot;"/>
  </numFmts>
  <fonts count="44">
    <font>
      <sz val="10"/>
      <name val="Times New Roman"/>
      <family val="0"/>
    </font>
    <font>
      <b/>
      <sz val="10"/>
      <name val="Arial"/>
      <family val="0"/>
    </font>
    <font>
      <i/>
      <sz val="10"/>
      <name val="Arial"/>
      <family val="0"/>
    </font>
    <font>
      <b/>
      <i/>
      <sz val="10"/>
      <name val="Arial"/>
      <family val="0"/>
    </font>
    <font>
      <sz val="8"/>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sz val="11"/>
      <name val="Times New Roman"/>
      <family val="0"/>
    </font>
    <font>
      <b/>
      <sz val="11"/>
      <name val="Times New Roman"/>
      <family val="0"/>
    </font>
    <font>
      <sz val="20"/>
      <name val="Times New Roman"/>
      <family val="0"/>
    </font>
    <font>
      <sz val="10"/>
      <name val="Arial"/>
      <family val="0"/>
    </font>
    <font>
      <sz val="11.5"/>
      <name val="Times New Roman"/>
      <family val="0"/>
    </font>
    <font>
      <b/>
      <sz val="11.5"/>
      <name val="Times New Roman"/>
      <family val="0"/>
    </font>
    <font>
      <i/>
      <sz val="11.5"/>
      <name val="Times New Roman"/>
      <family val="0"/>
    </font>
    <font>
      <b/>
      <sz val="20"/>
      <name val="Times New Roman"/>
      <family val="0"/>
    </font>
    <font>
      <b/>
      <sz val="18"/>
      <name val="Times New Roman"/>
      <family val="0"/>
    </font>
    <font>
      <sz val="22"/>
      <name val="Times New Roman"/>
      <family val="0"/>
    </font>
    <font>
      <sz val="23"/>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0"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4"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29" fillId="26" borderId="1" applyNumberFormat="0" applyAlignment="0" applyProtection="0"/>
    <xf numFmtId="0" fontId="20" fillId="0" borderId="0">
      <alignment/>
      <protection/>
    </xf>
    <xf numFmtId="0" fontId="36" fillId="0" borderId="0">
      <alignment/>
      <protection/>
    </xf>
    <xf numFmtId="0" fontId="23"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0" fillId="13" borderId="0" applyNumberFormat="0" applyBorder="0" applyAlignment="0" applyProtection="0"/>
    <xf numFmtId="0" fontId="19"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62">
    <xf numFmtId="0" fontId="0" fillId="0" borderId="0" xfId="0" applyAlignment="1">
      <alignment/>
    </xf>
    <xf numFmtId="0" fontId="0" fillId="0" borderId="0" xfId="0" applyNumberFormat="1" applyFont="1" applyFill="1" applyAlignment="1" applyProtection="1">
      <alignment/>
      <protection/>
    </xf>
    <xf numFmtId="0" fontId="31" fillId="0" borderId="0" xfId="0" applyNumberFormat="1" applyFont="1" applyFill="1" applyAlignment="1" applyProtection="1">
      <alignment/>
      <protection/>
    </xf>
    <xf numFmtId="0" fontId="31" fillId="0" borderId="0" xfId="0" applyFont="1" applyFill="1" applyAlignment="1">
      <alignment/>
    </xf>
    <xf numFmtId="0" fontId="32" fillId="0" borderId="0" xfId="0" applyNumberFormat="1" applyFont="1" applyFill="1" applyAlignment="1" applyProtection="1">
      <alignment/>
      <protection/>
    </xf>
    <xf numFmtId="0" fontId="32"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3" fillId="0" borderId="12" xfId="0" applyNumberFormat="1" applyFont="1" applyFill="1" applyBorder="1" applyAlignment="1" applyProtection="1">
      <alignment/>
      <protection/>
    </xf>
    <xf numFmtId="0" fontId="33" fillId="0" borderId="0" xfId="0" applyFont="1" applyFill="1" applyAlignment="1">
      <alignment/>
    </xf>
    <xf numFmtId="0" fontId="33" fillId="0" borderId="13" xfId="0" applyNumberFormat="1" applyFont="1" applyFill="1" applyBorder="1" applyAlignment="1" applyProtection="1">
      <alignment/>
      <protection/>
    </xf>
    <xf numFmtId="0" fontId="33" fillId="0" borderId="14" xfId="0" applyNumberFormat="1" applyFont="1" applyFill="1" applyBorder="1" applyAlignment="1" applyProtection="1">
      <alignment/>
      <protection/>
    </xf>
    <xf numFmtId="0" fontId="33" fillId="0" borderId="0" xfId="0" applyNumberFormat="1" applyFont="1" applyFill="1" applyBorder="1" applyAlignment="1" applyProtection="1">
      <alignment/>
      <protection/>
    </xf>
    <xf numFmtId="0" fontId="33" fillId="0" borderId="0" xfId="0" applyNumberFormat="1" applyFont="1" applyFill="1" applyAlignment="1" applyProtection="1">
      <alignment vertical="center"/>
      <protection/>
    </xf>
    <xf numFmtId="0" fontId="33" fillId="0" borderId="0" xfId="0" applyFont="1" applyFill="1" applyAlignment="1">
      <alignment vertical="center"/>
    </xf>
    <xf numFmtId="0" fontId="35" fillId="0" borderId="0" xfId="0" applyNumberFormat="1" applyFont="1" applyFill="1" applyAlignment="1" applyProtection="1">
      <alignment/>
      <protection/>
    </xf>
    <xf numFmtId="0" fontId="35" fillId="0" borderId="0" xfId="0" applyFont="1" applyFill="1" applyAlignment="1">
      <alignment/>
    </xf>
    <xf numFmtId="4" fontId="33" fillId="0" borderId="0" xfId="0" applyNumberFormat="1" applyFont="1" applyFill="1" applyAlignment="1">
      <alignment vertical="center"/>
    </xf>
    <xf numFmtId="0" fontId="33" fillId="0" borderId="0" xfId="0" applyFont="1" applyFill="1" applyAlignment="1">
      <alignment horizontal="left" vertical="center"/>
    </xf>
    <xf numFmtId="4" fontId="33" fillId="0" borderId="0" xfId="0" applyNumberFormat="1" applyFont="1" applyFill="1" applyAlignment="1">
      <alignment horizontal="left" vertical="center"/>
    </xf>
    <xf numFmtId="0" fontId="32" fillId="0" borderId="0" xfId="0" applyFont="1" applyFill="1" applyAlignment="1">
      <alignment horizontal="left" vertical="center"/>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horizontal="left" vertical="center"/>
    </xf>
    <xf numFmtId="0" fontId="34" fillId="0" borderId="0" xfId="0" applyNumberFormat="1" applyFont="1" applyFill="1" applyBorder="1" applyAlignment="1" applyProtection="1">
      <alignment/>
      <protection/>
    </xf>
    <xf numFmtId="0" fontId="34" fillId="0" borderId="0" xfId="0" applyFont="1" applyFill="1" applyAlignment="1">
      <alignment/>
    </xf>
    <xf numFmtId="4" fontId="0" fillId="0" borderId="0" xfId="0" applyNumberFormat="1" applyFont="1" applyFill="1" applyAlignment="1" applyProtection="1">
      <alignment/>
      <protection/>
    </xf>
    <xf numFmtId="4" fontId="33" fillId="0" borderId="0" xfId="0" applyNumberFormat="1" applyFont="1" applyFill="1" applyAlignment="1">
      <alignment/>
    </xf>
    <xf numFmtId="0" fontId="37" fillId="0" borderId="0" xfId="0" applyNumberFormat="1" applyFont="1" applyFill="1" applyAlignment="1" applyProtection="1">
      <alignment/>
      <protection/>
    </xf>
    <xf numFmtId="0" fontId="37" fillId="0" borderId="0" xfId="0" applyFont="1" applyFill="1" applyAlignment="1">
      <alignment vertical="center"/>
    </xf>
    <xf numFmtId="0" fontId="37" fillId="0" borderId="0" xfId="0" applyFont="1" applyFill="1" applyAlignment="1">
      <alignment horizontal="center" vertical="center"/>
    </xf>
    <xf numFmtId="0" fontId="37" fillId="0" borderId="0" xfId="0" applyFont="1" applyFill="1" applyAlignment="1">
      <alignment vertical="center" wrapText="1"/>
    </xf>
    <xf numFmtId="0" fontId="37" fillId="0" borderId="0" xfId="0" applyFont="1" applyFill="1" applyAlignment="1">
      <alignment vertical="center"/>
    </xf>
    <xf numFmtId="0" fontId="38" fillId="0" borderId="0" xfId="0" applyNumberFormat="1" applyFont="1" applyFill="1" applyBorder="1" applyAlignment="1" applyProtection="1">
      <alignment horizontal="center" vertical="top" wrapText="1"/>
      <protection/>
    </xf>
    <xf numFmtId="0" fontId="37" fillId="0" borderId="15" xfId="0" applyFont="1" applyFill="1" applyBorder="1" applyAlignment="1">
      <alignment horizontal="center"/>
    </xf>
    <xf numFmtId="0" fontId="38" fillId="0" borderId="15" xfId="0" applyNumberFormat="1" applyFont="1" applyFill="1" applyBorder="1" applyAlignment="1" applyProtection="1">
      <alignment horizontal="center" vertical="top"/>
      <protection/>
    </xf>
    <xf numFmtId="0" fontId="37" fillId="0" borderId="0" xfId="0" applyFont="1" applyFill="1" applyBorder="1" applyAlignment="1">
      <alignment horizontal="center"/>
    </xf>
    <xf numFmtId="0" fontId="38" fillId="0" borderId="0" xfId="0" applyNumberFormat="1" applyFont="1" applyFill="1" applyAlignment="1" applyProtection="1">
      <alignment horizontal="center"/>
      <protection/>
    </xf>
    <xf numFmtId="0" fontId="37" fillId="0" borderId="0" xfId="0" applyFont="1" applyFill="1" applyAlignment="1">
      <alignment horizontal="center"/>
    </xf>
    <xf numFmtId="0" fontId="37" fillId="0" borderId="15" xfId="0" applyNumberFormat="1" applyFont="1" applyFill="1" applyBorder="1" applyAlignment="1" applyProtection="1">
      <alignment horizontal="right" vertical="center"/>
      <protection/>
    </xf>
    <xf numFmtId="0" fontId="37" fillId="0" borderId="16" xfId="0" applyNumberFormat="1" applyFont="1" applyFill="1" applyBorder="1" applyAlignment="1" applyProtection="1">
      <alignment horizontal="center" vertical="center" wrapText="1"/>
      <protection/>
    </xf>
    <xf numFmtId="49" fontId="38" fillId="0" borderId="17" xfId="105" applyNumberFormat="1" applyFont="1" applyFill="1" applyBorder="1" applyAlignment="1">
      <alignment horizontal="center" vertical="center" wrapText="1"/>
      <protection/>
    </xf>
    <xf numFmtId="0" fontId="38" fillId="0" borderId="17" xfId="105" applyFont="1" applyFill="1" applyBorder="1" applyAlignment="1">
      <alignment horizontal="left" vertical="center" wrapText="1"/>
      <protection/>
    </xf>
    <xf numFmtId="4" fontId="38" fillId="0" borderId="17" xfId="95" applyNumberFormat="1" applyFont="1" applyFill="1" applyBorder="1" applyAlignment="1">
      <alignment horizontal="right" vertical="center"/>
      <protection/>
    </xf>
    <xf numFmtId="192" fontId="38" fillId="0" borderId="16" xfId="0" applyNumberFormat="1" applyFont="1" applyFill="1" applyBorder="1" applyAlignment="1" applyProtection="1">
      <alignment horizontal="right" vertical="center" wrapText="1"/>
      <protection/>
    </xf>
    <xf numFmtId="49" fontId="37" fillId="0" borderId="17" xfId="0" applyNumberFormat="1" applyFont="1" applyFill="1" applyBorder="1" applyAlignment="1">
      <alignment horizontal="center" vertical="center"/>
    </xf>
    <xf numFmtId="0" fontId="37" fillId="0" borderId="17" xfId="105" applyFont="1" applyFill="1" applyBorder="1" applyAlignment="1">
      <alignment horizontal="left" vertical="center" wrapText="1"/>
      <protection/>
    </xf>
    <xf numFmtId="4" fontId="37" fillId="0" borderId="16" xfId="0" applyNumberFormat="1" applyFont="1" applyFill="1" applyBorder="1" applyAlignment="1" applyProtection="1">
      <alignment horizontal="right" vertical="center" wrapText="1"/>
      <protection/>
    </xf>
    <xf numFmtId="0" fontId="37" fillId="0" borderId="17" xfId="0" applyFont="1" applyFill="1" applyBorder="1" applyAlignment="1">
      <alignment horizontal="left" vertical="center" wrapText="1"/>
    </xf>
    <xf numFmtId="49" fontId="37" fillId="0" borderId="17" xfId="0" applyNumberFormat="1" applyFont="1" applyFill="1" applyBorder="1" applyAlignment="1">
      <alignment horizontal="center" vertical="center"/>
    </xf>
    <xf numFmtId="0" fontId="37" fillId="0" borderId="17" xfId="0" applyFont="1" applyFill="1" applyBorder="1" applyAlignment="1">
      <alignment horizontal="left" vertical="center" wrapText="1"/>
    </xf>
    <xf numFmtId="4" fontId="38" fillId="0" borderId="16" xfId="0" applyNumberFormat="1" applyFont="1" applyFill="1" applyBorder="1" applyAlignment="1" applyProtection="1">
      <alignment horizontal="right" vertical="center" wrapText="1"/>
      <protection/>
    </xf>
    <xf numFmtId="49" fontId="37" fillId="0" borderId="18" xfId="0" applyNumberFormat="1" applyFont="1" applyFill="1" applyBorder="1" applyAlignment="1">
      <alignment horizontal="center" vertical="center"/>
    </xf>
    <xf numFmtId="0" fontId="37" fillId="0" borderId="12" xfId="0" applyFont="1" applyFill="1" applyBorder="1" applyAlignment="1">
      <alignment horizontal="left" vertical="center" wrapText="1"/>
    </xf>
    <xf numFmtId="4" fontId="37" fillId="0" borderId="18" xfId="95" applyNumberFormat="1" applyFont="1" applyFill="1" applyBorder="1" applyAlignment="1">
      <alignment vertical="center"/>
      <protection/>
    </xf>
    <xf numFmtId="4" fontId="37" fillId="0" borderId="19" xfId="0" applyNumberFormat="1" applyFont="1" applyFill="1" applyBorder="1" applyAlignment="1" applyProtection="1">
      <alignment horizontal="right" vertical="center" wrapText="1"/>
      <protection/>
    </xf>
    <xf numFmtId="49" fontId="37" fillId="0" borderId="18" xfId="0" applyNumberFormat="1" applyFont="1" applyFill="1" applyBorder="1" applyAlignment="1">
      <alignment vertical="center"/>
    </xf>
    <xf numFmtId="4" fontId="37" fillId="0" borderId="18" xfId="0" applyNumberFormat="1" applyFont="1" applyFill="1" applyBorder="1" applyAlignment="1" applyProtection="1">
      <alignment vertical="center" wrapText="1"/>
      <protection/>
    </xf>
    <xf numFmtId="49" fontId="37" fillId="0" borderId="19" xfId="0" applyNumberFormat="1" applyFont="1" applyFill="1" applyBorder="1" applyAlignment="1">
      <alignment vertical="center"/>
    </xf>
    <xf numFmtId="4" fontId="37" fillId="0" borderId="19" xfId="0" applyNumberFormat="1" applyFont="1" applyFill="1" applyBorder="1" applyAlignment="1" applyProtection="1">
      <alignment vertical="center" wrapText="1"/>
      <protection/>
    </xf>
    <xf numFmtId="0" fontId="37" fillId="0" borderId="13" xfId="0" applyFont="1" applyFill="1" applyBorder="1" applyAlignment="1">
      <alignment vertical="top" wrapText="1"/>
    </xf>
    <xf numFmtId="49" fontId="37" fillId="0" borderId="16" xfId="0" applyNumberFormat="1" applyFont="1" applyFill="1" applyBorder="1" applyAlignment="1">
      <alignment vertical="center"/>
    </xf>
    <xf numFmtId="0" fontId="37" fillId="0" borderId="14" xfId="0" applyFont="1" applyFill="1" applyBorder="1" applyAlignment="1">
      <alignment vertical="top" wrapText="1"/>
    </xf>
    <xf numFmtId="4" fontId="37" fillId="0" borderId="16" xfId="0" applyNumberFormat="1" applyFont="1" applyFill="1" applyBorder="1" applyAlignment="1" applyProtection="1">
      <alignment vertical="center" wrapText="1"/>
      <protection/>
    </xf>
    <xf numFmtId="4" fontId="37" fillId="0" borderId="17" xfId="95" applyNumberFormat="1" applyFont="1" applyFill="1" applyBorder="1" applyAlignment="1">
      <alignment vertical="center"/>
      <protection/>
    </xf>
    <xf numFmtId="49" fontId="37" fillId="0" borderId="17" xfId="0" applyNumberFormat="1" applyFont="1" applyFill="1" applyBorder="1" applyAlignment="1">
      <alignment horizontal="center" vertical="center" wrapText="1"/>
    </xf>
    <xf numFmtId="49" fontId="37" fillId="0" borderId="17" xfId="105" applyNumberFormat="1" applyFont="1" applyFill="1" applyBorder="1" applyAlignment="1">
      <alignment horizontal="center" vertical="center" wrapText="1"/>
      <protection/>
    </xf>
    <xf numFmtId="49" fontId="38" fillId="0" borderId="17" xfId="0" applyNumberFormat="1" applyFont="1" applyFill="1" applyBorder="1" applyAlignment="1">
      <alignment horizontal="center" vertical="center"/>
    </xf>
    <xf numFmtId="0" fontId="38" fillId="0" borderId="17" xfId="0" applyFont="1" applyFill="1" applyBorder="1" applyAlignment="1">
      <alignment horizontal="left" vertical="center" wrapText="1"/>
    </xf>
    <xf numFmtId="0" fontId="38" fillId="0" borderId="17" xfId="105" applyFont="1" applyFill="1" applyBorder="1" applyAlignment="1">
      <alignment horizontal="center" vertical="center" wrapText="1"/>
      <protection/>
    </xf>
    <xf numFmtId="0" fontId="37" fillId="0" borderId="17" xfId="0" applyFont="1" applyFill="1" applyBorder="1" applyAlignment="1">
      <alignment vertical="center" wrapText="1"/>
    </xf>
    <xf numFmtId="4" fontId="37" fillId="0" borderId="0" xfId="0" applyNumberFormat="1" applyFont="1" applyFill="1" applyAlignment="1" applyProtection="1">
      <alignment/>
      <protection/>
    </xf>
    <xf numFmtId="192" fontId="37" fillId="0" borderId="0" xfId="0" applyNumberFormat="1" applyFont="1" applyFill="1" applyAlignment="1" applyProtection="1">
      <alignment/>
      <protection/>
    </xf>
    <xf numFmtId="4" fontId="37" fillId="0" borderId="0" xfId="0" applyNumberFormat="1" applyFont="1" applyFill="1" applyBorder="1" applyAlignment="1">
      <alignment horizontal="center" vertical="center" wrapText="1"/>
    </xf>
    <xf numFmtId="192" fontId="37" fillId="0" borderId="0" xfId="0" applyNumberFormat="1" applyFont="1" applyFill="1" applyBorder="1" applyAlignment="1">
      <alignment horizontal="center" vertical="center" wrapText="1"/>
    </xf>
    <xf numFmtId="3" fontId="37" fillId="0" borderId="0" xfId="0" applyNumberFormat="1" applyFont="1" applyFill="1" applyBorder="1" applyAlignment="1">
      <alignment vertical="center" wrapText="1"/>
    </xf>
    <xf numFmtId="4" fontId="37" fillId="0" borderId="0" xfId="0" applyNumberFormat="1" applyFont="1" applyFill="1" applyBorder="1" applyAlignment="1">
      <alignment horizontal="left" vertical="center" wrapText="1"/>
    </xf>
    <xf numFmtId="0" fontId="37" fillId="0" borderId="0" xfId="0" applyFont="1" applyFill="1" applyAlignment="1">
      <alignment/>
    </xf>
    <xf numFmtId="3" fontId="38" fillId="0" borderId="0" xfId="0" applyNumberFormat="1" applyFont="1" applyFill="1" applyBorder="1" applyAlignment="1">
      <alignment horizontal="center" vertical="center" wrapText="1"/>
    </xf>
    <xf numFmtId="192" fontId="38" fillId="0" borderId="0" xfId="0" applyNumberFormat="1" applyFont="1" applyFill="1" applyBorder="1" applyAlignment="1">
      <alignment horizontal="center" vertical="center" wrapText="1"/>
    </xf>
    <xf numFmtId="4" fontId="38" fillId="0" borderId="0" xfId="0" applyNumberFormat="1" applyFont="1" applyFill="1" applyBorder="1" applyAlignment="1">
      <alignment horizontal="center" vertical="center" wrapText="1"/>
    </xf>
    <xf numFmtId="3" fontId="37" fillId="0" borderId="0" xfId="0" applyNumberFormat="1" applyFont="1" applyFill="1" applyAlignment="1">
      <alignment/>
    </xf>
    <xf numFmtId="4" fontId="37" fillId="0" borderId="0" xfId="0" applyNumberFormat="1" applyFont="1" applyFill="1" applyAlignment="1">
      <alignment/>
    </xf>
    <xf numFmtId="192" fontId="37" fillId="0" borderId="0" xfId="0" applyNumberFormat="1" applyFont="1" applyFill="1" applyAlignment="1">
      <alignment/>
    </xf>
    <xf numFmtId="4" fontId="37" fillId="0" borderId="12" xfId="0" applyNumberFormat="1" applyFont="1" applyFill="1" applyBorder="1" applyAlignment="1" applyProtection="1">
      <alignment vertical="center" wrapText="1"/>
      <protection/>
    </xf>
    <xf numFmtId="4" fontId="37" fillId="0" borderId="13" xfId="0" applyNumberFormat="1" applyFont="1" applyFill="1" applyBorder="1" applyAlignment="1" applyProtection="1">
      <alignment vertical="center" wrapText="1"/>
      <protection/>
    </xf>
    <xf numFmtId="4" fontId="37" fillId="0" borderId="14" xfId="0" applyNumberFormat="1" applyFont="1" applyFill="1" applyBorder="1" applyAlignment="1" applyProtection="1">
      <alignment vertical="center" wrapText="1"/>
      <protection/>
    </xf>
    <xf numFmtId="4" fontId="37" fillId="0" borderId="20" xfId="0" applyNumberFormat="1" applyFont="1" applyFill="1" applyBorder="1" applyAlignment="1" applyProtection="1">
      <alignment vertical="center" wrapText="1"/>
      <protection/>
    </xf>
    <xf numFmtId="4" fontId="37" fillId="0" borderId="21" xfId="0" applyNumberFormat="1" applyFont="1" applyFill="1" applyBorder="1" applyAlignment="1" applyProtection="1">
      <alignment vertical="center" wrapText="1"/>
      <protection/>
    </xf>
    <xf numFmtId="4" fontId="37" fillId="0" borderId="22" xfId="0" applyNumberFormat="1" applyFont="1" applyFill="1" applyBorder="1" applyAlignment="1" applyProtection="1">
      <alignment vertical="center" wrapText="1"/>
      <protection/>
    </xf>
    <xf numFmtId="192" fontId="38" fillId="0" borderId="19" xfId="0" applyNumberFormat="1" applyFont="1" applyFill="1" applyBorder="1" applyAlignment="1" applyProtection="1">
      <alignment horizontal="right" vertical="center" wrapText="1"/>
      <protection/>
    </xf>
    <xf numFmtId="192" fontId="38" fillId="0" borderId="18" xfId="0" applyNumberFormat="1" applyFont="1" applyFill="1" applyBorder="1" applyAlignment="1" applyProtection="1">
      <alignment horizontal="right" vertical="center" wrapText="1"/>
      <protection/>
    </xf>
    <xf numFmtId="4" fontId="37" fillId="0" borderId="0" xfId="0" applyNumberFormat="1" applyFont="1" applyFill="1" applyBorder="1" applyAlignment="1">
      <alignment horizontal="center"/>
    </xf>
    <xf numFmtId="49" fontId="38" fillId="0" borderId="17" xfId="0" applyNumberFormat="1" applyFont="1" applyFill="1" applyBorder="1" applyAlignment="1">
      <alignment horizontal="center" vertical="center" wrapText="1"/>
    </xf>
    <xf numFmtId="0" fontId="38" fillId="0" borderId="16" xfId="0" applyFont="1" applyFill="1" applyBorder="1" applyAlignment="1">
      <alignment vertical="center" wrapText="1"/>
    </xf>
    <xf numFmtId="4" fontId="38" fillId="0" borderId="17" xfId="95" applyNumberFormat="1" applyFont="1" applyFill="1" applyBorder="1" applyAlignment="1">
      <alignment vertical="center"/>
      <protection/>
    </xf>
    <xf numFmtId="192" fontId="38" fillId="0" borderId="17" xfId="95" applyNumberFormat="1" applyFont="1" applyFill="1" applyBorder="1" applyAlignment="1">
      <alignment vertical="center"/>
      <protection/>
    </xf>
    <xf numFmtId="4" fontId="38" fillId="0" borderId="0" xfId="0" applyNumberFormat="1" applyFont="1" applyFill="1" applyAlignment="1">
      <alignment vertical="center"/>
    </xf>
    <xf numFmtId="4" fontId="37" fillId="0" borderId="0" xfId="0" applyNumberFormat="1" applyFont="1" applyFill="1" applyAlignment="1">
      <alignment vertical="center"/>
    </xf>
    <xf numFmtId="192" fontId="37" fillId="0" borderId="17" xfId="95" applyNumberFormat="1" applyFont="1" applyFill="1" applyBorder="1" applyAlignment="1">
      <alignment vertical="center"/>
      <protection/>
    </xf>
    <xf numFmtId="49" fontId="37" fillId="0" borderId="23" xfId="0" applyNumberFormat="1" applyFont="1" applyFill="1" applyBorder="1" applyAlignment="1">
      <alignment horizontal="center" vertical="center"/>
    </xf>
    <xf numFmtId="49" fontId="37" fillId="0" borderId="17" xfId="0" applyNumberFormat="1" applyFont="1" applyFill="1" applyBorder="1" applyAlignment="1">
      <alignment horizontal="left" vertical="center"/>
    </xf>
    <xf numFmtId="4" fontId="38" fillId="0" borderId="18" xfId="95" applyNumberFormat="1" applyFont="1" applyFill="1" applyBorder="1" applyAlignment="1">
      <alignment vertical="center"/>
      <protection/>
    </xf>
    <xf numFmtId="4" fontId="37" fillId="0" borderId="19" xfId="95" applyNumberFormat="1" applyFont="1" applyFill="1" applyBorder="1" applyAlignment="1">
      <alignment vertical="center"/>
      <protection/>
    </xf>
    <xf numFmtId="4" fontId="37" fillId="0" borderId="16" xfId="95" applyNumberFormat="1" applyFont="1" applyFill="1" applyBorder="1" applyAlignment="1">
      <alignment vertical="center"/>
      <protection/>
    </xf>
    <xf numFmtId="4" fontId="37" fillId="0" borderId="17" xfId="95" applyNumberFormat="1" applyFont="1" applyFill="1" applyBorder="1" applyAlignment="1">
      <alignment horizontal="right" vertical="center"/>
      <protection/>
    </xf>
    <xf numFmtId="3" fontId="37" fillId="0" borderId="0" xfId="0" applyNumberFormat="1" applyFont="1" applyFill="1" applyBorder="1" applyAlignment="1">
      <alignment horizontal="center" vertical="center" wrapText="1"/>
    </xf>
    <xf numFmtId="3" fontId="37" fillId="0" borderId="0" xfId="0" applyNumberFormat="1" applyFont="1" applyFill="1" applyBorder="1" applyAlignment="1">
      <alignment horizontal="left" vertical="center" wrapText="1"/>
    </xf>
    <xf numFmtId="192" fontId="37" fillId="0" borderId="17" xfId="95" applyNumberFormat="1" applyFont="1" applyFill="1" applyBorder="1" applyAlignment="1">
      <alignment vertical="center"/>
      <protection/>
    </xf>
    <xf numFmtId="192" fontId="38" fillId="0" borderId="17" xfId="95" applyNumberFormat="1" applyFont="1" applyFill="1" applyBorder="1" applyAlignment="1">
      <alignment vertical="center"/>
      <protection/>
    </xf>
    <xf numFmtId="49" fontId="42" fillId="0" borderId="0" xfId="0" applyNumberFormat="1" applyFont="1" applyFill="1" applyAlignment="1">
      <alignment horizontal="center" vertical="center" textRotation="180" wrapText="1"/>
    </xf>
    <xf numFmtId="49" fontId="42" fillId="0" borderId="0" xfId="0" applyNumberFormat="1" applyFont="1" applyFill="1" applyAlignment="1">
      <alignment vertical="center" textRotation="180" wrapText="1"/>
    </xf>
    <xf numFmtId="0" fontId="43" fillId="0" borderId="0" xfId="0" applyNumberFormat="1" applyFont="1" applyFill="1" applyAlignment="1" applyProtection="1">
      <alignment/>
      <protection/>
    </xf>
    <xf numFmtId="192" fontId="43" fillId="0" borderId="0" xfId="0" applyNumberFormat="1" applyFont="1" applyFill="1" applyBorder="1" applyAlignment="1">
      <alignment horizontal="center" vertical="center" wrapText="1"/>
    </xf>
    <xf numFmtId="4" fontId="43" fillId="0" borderId="0" xfId="0" applyNumberFormat="1" applyFont="1" applyFill="1" applyBorder="1" applyAlignment="1">
      <alignment horizontal="center" vertical="center" wrapText="1"/>
    </xf>
    <xf numFmtId="4" fontId="43" fillId="0" borderId="0" xfId="0" applyNumberFormat="1" applyFont="1" applyFill="1" applyBorder="1" applyAlignment="1" applyProtection="1">
      <alignment vertical="center" wrapText="1"/>
      <protection/>
    </xf>
    <xf numFmtId="0" fontId="43" fillId="0" borderId="0" xfId="0" applyFont="1" applyFill="1" applyAlignment="1">
      <alignment horizontal="left" vertical="center"/>
    </xf>
    <xf numFmtId="0" fontId="43" fillId="0" borderId="0" xfId="0" applyFont="1" applyFill="1" applyAlignment="1">
      <alignment/>
    </xf>
    <xf numFmtId="3" fontId="43" fillId="0" borderId="0" xfId="0" applyNumberFormat="1" applyFont="1" applyFill="1" applyBorder="1" applyAlignment="1">
      <alignment horizontal="center" vertical="center" wrapText="1"/>
    </xf>
    <xf numFmtId="0" fontId="43" fillId="0" borderId="0" xfId="0" applyNumberFormat="1" applyFont="1" applyFill="1" applyBorder="1" applyAlignment="1" applyProtection="1">
      <alignment vertical="center" wrapText="1"/>
      <protection/>
    </xf>
    <xf numFmtId="49" fontId="42" fillId="0" borderId="0" xfId="0" applyNumberFormat="1" applyFont="1" applyFill="1" applyBorder="1" applyAlignment="1">
      <alignment vertical="center" textRotation="180" wrapText="1"/>
    </xf>
    <xf numFmtId="0" fontId="39" fillId="0" borderId="19"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horizontal="center" vertical="center" wrapText="1"/>
      <protection/>
    </xf>
    <xf numFmtId="49" fontId="43" fillId="0" borderId="0" xfId="0" applyNumberFormat="1" applyFont="1" applyFill="1" applyBorder="1" applyAlignment="1">
      <alignment horizontal="left" vertical="center" wrapText="1"/>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49" fontId="37" fillId="0" borderId="0" xfId="0" applyNumberFormat="1" applyFont="1" applyFill="1" applyBorder="1" applyAlignment="1">
      <alignment horizontal="left" vertical="center" wrapText="1"/>
    </xf>
    <xf numFmtId="4" fontId="37" fillId="0" borderId="0" xfId="0" applyNumberFormat="1" applyFont="1" applyFill="1" applyBorder="1" applyAlignment="1">
      <alignment horizontal="left" vertical="center" wrapText="1"/>
    </xf>
    <xf numFmtId="0" fontId="37" fillId="0" borderId="12" xfId="0" applyFont="1" applyFill="1" applyBorder="1" applyAlignment="1">
      <alignment vertical="center" wrapText="1"/>
    </xf>
    <xf numFmtId="0" fontId="37" fillId="0" borderId="13" xfId="0" applyFont="1" applyFill="1" applyBorder="1" applyAlignment="1">
      <alignment vertical="center" wrapText="1"/>
    </xf>
    <xf numFmtId="0" fontId="39" fillId="0" borderId="18" xfId="0" applyNumberFormat="1" applyFont="1" applyFill="1" applyBorder="1" applyAlignment="1" applyProtection="1">
      <alignment horizontal="center" vertical="center" wrapText="1"/>
      <protection/>
    </xf>
    <xf numFmtId="0" fontId="37" fillId="0" borderId="23" xfId="0" applyNumberFormat="1" applyFont="1" applyFill="1" applyBorder="1" applyAlignment="1" applyProtection="1">
      <alignment horizontal="center" vertical="center" wrapText="1"/>
      <protection/>
    </xf>
    <xf numFmtId="0" fontId="37" fillId="0" borderId="24" xfId="0" applyNumberFormat="1" applyFont="1" applyFill="1" applyBorder="1" applyAlignment="1" applyProtection="1">
      <alignment horizontal="center" vertical="center" wrapText="1"/>
      <protection/>
    </xf>
    <xf numFmtId="0" fontId="37" fillId="0" borderId="18" xfId="0" applyNumberFormat="1" applyFont="1" applyFill="1" applyBorder="1" applyAlignment="1" applyProtection="1">
      <alignment horizontal="center" vertical="center" textRotation="90" wrapText="1"/>
      <protection/>
    </xf>
    <xf numFmtId="0" fontId="37" fillId="0" borderId="19" xfId="0" applyNumberFormat="1" applyFont="1" applyFill="1" applyBorder="1" applyAlignment="1" applyProtection="1">
      <alignment horizontal="center" vertical="center" textRotation="90" wrapText="1"/>
      <protection/>
    </xf>
    <xf numFmtId="0" fontId="37" fillId="0" borderId="16" xfId="0" applyNumberFormat="1" applyFont="1" applyFill="1" applyBorder="1" applyAlignment="1" applyProtection="1">
      <alignment horizontal="center" vertical="center" textRotation="90" wrapText="1"/>
      <protection/>
    </xf>
    <xf numFmtId="0" fontId="37" fillId="0" borderId="17" xfId="0" applyNumberFormat="1" applyFont="1" applyFill="1" applyBorder="1" applyAlignment="1" applyProtection="1">
      <alignment horizontal="center" vertical="center" wrapText="1"/>
      <protection/>
    </xf>
    <xf numFmtId="4" fontId="43" fillId="0" borderId="0" xfId="0" applyNumberFormat="1" applyFont="1" applyFill="1" applyBorder="1" applyAlignment="1">
      <alignment horizontal="center" vertical="center" wrapText="1"/>
    </xf>
    <xf numFmtId="0" fontId="32" fillId="0" borderId="0" xfId="0" applyFont="1" applyFill="1" applyAlignment="1">
      <alignment horizontal="left" vertical="center"/>
    </xf>
    <xf numFmtId="49" fontId="42" fillId="0" borderId="13" xfId="0" applyNumberFormat="1" applyFont="1" applyFill="1" applyBorder="1" applyAlignment="1">
      <alignment horizontal="center" vertical="center" textRotation="180" wrapText="1"/>
    </xf>
    <xf numFmtId="49" fontId="42" fillId="0" borderId="0" xfId="0" applyNumberFormat="1" applyFont="1" applyFill="1" applyAlignment="1">
      <alignment horizontal="center" vertical="center" textRotation="180" wrapText="1"/>
    </xf>
    <xf numFmtId="0" fontId="40" fillId="0" borderId="0" xfId="0" applyNumberFormat="1" applyFont="1" applyFill="1" applyBorder="1" applyAlignment="1" applyProtection="1">
      <alignment horizontal="center" vertical="top" wrapText="1"/>
      <protection/>
    </xf>
    <xf numFmtId="4" fontId="37" fillId="0" borderId="18" xfId="95" applyNumberFormat="1" applyFont="1" applyFill="1" applyBorder="1" applyAlignment="1">
      <alignment horizontal="center" vertical="center"/>
      <protection/>
    </xf>
    <xf numFmtId="4" fontId="37" fillId="0" borderId="19" xfId="95" applyNumberFormat="1" applyFont="1" applyFill="1" applyBorder="1" applyAlignment="1">
      <alignment horizontal="center" vertical="center"/>
      <protection/>
    </xf>
    <xf numFmtId="4" fontId="37" fillId="0" borderId="16" xfId="95" applyNumberFormat="1" applyFont="1" applyFill="1" applyBorder="1" applyAlignment="1">
      <alignment horizontal="center" vertical="center"/>
      <protection/>
    </xf>
    <xf numFmtId="0" fontId="38" fillId="0" borderId="17"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horizontal="center" vertical="top" wrapText="1"/>
      <protection/>
    </xf>
    <xf numFmtId="4" fontId="37" fillId="0" borderId="18" xfId="0" applyNumberFormat="1" applyFont="1" applyFill="1" applyBorder="1" applyAlignment="1" applyProtection="1">
      <alignment horizontal="center" vertical="center" wrapText="1"/>
      <protection/>
    </xf>
    <xf numFmtId="4" fontId="37" fillId="0" borderId="16" xfId="0" applyNumberFormat="1" applyFont="1" applyFill="1" applyBorder="1" applyAlignment="1" applyProtection="1">
      <alignment horizontal="center" vertical="center" wrapText="1"/>
      <protection/>
    </xf>
    <xf numFmtId="3" fontId="37" fillId="0" borderId="0" xfId="0" applyNumberFormat="1" applyFont="1" applyFill="1" applyBorder="1" applyAlignment="1">
      <alignment horizontal="left" vertical="center" wrapText="1"/>
    </xf>
    <xf numFmtId="49" fontId="37" fillId="0" borderId="18" xfId="0" applyNumberFormat="1" applyFont="1" applyFill="1" applyBorder="1" applyAlignment="1">
      <alignment horizontal="center" vertical="center"/>
    </xf>
    <xf numFmtId="49" fontId="37" fillId="0" borderId="19" xfId="0" applyNumberFormat="1" applyFont="1" applyFill="1" applyBorder="1" applyAlignment="1">
      <alignment horizontal="center" vertical="center"/>
    </xf>
    <xf numFmtId="49" fontId="37" fillId="0" borderId="16" xfId="0" applyNumberFormat="1" applyFont="1" applyFill="1" applyBorder="1" applyAlignment="1">
      <alignment horizontal="center" vertical="center"/>
    </xf>
    <xf numFmtId="0" fontId="37" fillId="0" borderId="0" xfId="0" applyFont="1" applyFill="1" applyAlignment="1">
      <alignment horizontal="center"/>
    </xf>
    <xf numFmtId="192" fontId="37" fillId="0" borderId="18" xfId="95" applyNumberFormat="1" applyFont="1" applyFill="1" applyBorder="1" applyAlignment="1">
      <alignment horizontal="right" vertical="center"/>
      <protection/>
    </xf>
    <xf numFmtId="192" fontId="37" fillId="0" borderId="19" xfId="95" applyNumberFormat="1" applyFont="1" applyFill="1" applyBorder="1" applyAlignment="1">
      <alignment horizontal="right" vertical="center"/>
      <protection/>
    </xf>
    <xf numFmtId="192" fontId="37" fillId="0" borderId="16" xfId="95" applyNumberFormat="1" applyFont="1" applyFill="1" applyBorder="1" applyAlignment="1">
      <alignment horizontal="right" vertical="center"/>
      <protection/>
    </xf>
    <xf numFmtId="4" fontId="37" fillId="0" borderId="18" xfId="95" applyNumberFormat="1" applyFont="1" applyFill="1" applyBorder="1" applyAlignment="1">
      <alignment vertical="center"/>
      <protection/>
    </xf>
    <xf numFmtId="0" fontId="37" fillId="0" borderId="19" xfId="0" applyFont="1" applyFill="1" applyBorder="1" applyAlignment="1">
      <alignment/>
    </xf>
    <xf numFmtId="0" fontId="37" fillId="0" borderId="16" xfId="0" applyFont="1" applyFill="1" applyBorder="1" applyAlignment="1">
      <alignment/>
    </xf>
    <xf numFmtId="49" fontId="42" fillId="0" borderId="0" xfId="0" applyNumberFormat="1" applyFont="1" applyFill="1" applyBorder="1" applyAlignment="1">
      <alignment horizontal="center" vertical="center" textRotation="180"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 2,3    (с)"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4"/>
  <dimension ref="A1:Z196"/>
  <sheetViews>
    <sheetView showGridLines="0" showZeros="0" tabSelected="1" view="pageBreakPreview" zoomScale="40" zoomScaleNormal="70" zoomScaleSheetLayoutView="40" workbookViewId="0" topLeftCell="B1">
      <selection activeCell="R4" sqref="R4"/>
    </sheetView>
  </sheetViews>
  <sheetFormatPr defaultColWidth="9.16015625" defaultRowHeight="12.75"/>
  <cols>
    <col min="1" max="1" width="3.83203125" style="22" hidden="1" customWidth="1"/>
    <col min="2" max="2" width="12" style="28" customWidth="1"/>
    <col min="3" max="3" width="13.16015625" style="28" customWidth="1"/>
    <col min="4" max="4" width="49.83203125" style="28" customWidth="1"/>
    <col min="5" max="5" width="20.16015625" style="28" customWidth="1"/>
    <col min="6" max="6" width="22.16015625" style="28" customWidth="1"/>
    <col min="7" max="7" width="18.5" style="28" customWidth="1"/>
    <col min="8" max="8" width="23.16015625" style="28" customWidth="1"/>
    <col min="9" max="9" width="21.16015625" style="28" customWidth="1"/>
    <col min="10" max="10" width="18.66015625" style="28" customWidth="1"/>
    <col min="11" max="11" width="9.33203125" style="28" customWidth="1"/>
    <col min="12" max="17" width="22.33203125" style="28" customWidth="1"/>
    <col min="18" max="20" width="19" style="28" customWidth="1"/>
    <col min="21" max="21" width="23" style="28" customWidth="1"/>
    <col min="22" max="22" width="19" style="28" customWidth="1"/>
    <col min="23" max="23" width="25.83203125" style="28" customWidth="1"/>
    <col min="24" max="24" width="8.66015625" style="110" customWidth="1"/>
    <col min="25" max="25" width="20.83203125" style="23" customWidth="1"/>
    <col min="26" max="26" width="20.16015625" style="21" customWidth="1"/>
    <col min="27" max="16384" width="9.16015625" style="21" customWidth="1"/>
  </cols>
  <sheetData>
    <row r="1" spans="1:24" ht="23.25">
      <c r="A1" s="1"/>
      <c r="N1" s="29"/>
      <c r="O1" s="29"/>
      <c r="P1" s="29"/>
      <c r="Q1" s="29"/>
      <c r="R1" s="139" t="s">
        <v>337</v>
      </c>
      <c r="S1" s="139"/>
      <c r="T1" s="139"/>
      <c r="U1" s="139"/>
      <c r="V1" s="139"/>
      <c r="W1" s="139"/>
      <c r="X1" s="141" t="s">
        <v>340</v>
      </c>
    </row>
    <row r="2" spans="14:24" ht="23.25">
      <c r="N2" s="30"/>
      <c r="O2" s="29"/>
      <c r="P2" s="29"/>
      <c r="Q2" s="29"/>
      <c r="R2" s="139" t="s">
        <v>338</v>
      </c>
      <c r="S2" s="139"/>
      <c r="T2" s="139"/>
      <c r="U2" s="139"/>
      <c r="V2" s="139"/>
      <c r="W2" s="139"/>
      <c r="X2" s="141"/>
    </row>
    <row r="3" spans="14:24" ht="26.25" customHeight="1">
      <c r="N3" s="31"/>
      <c r="O3" s="31"/>
      <c r="P3" s="31"/>
      <c r="Q3" s="31"/>
      <c r="R3" s="139" t="s">
        <v>369</v>
      </c>
      <c r="S3" s="139"/>
      <c r="T3" s="139"/>
      <c r="U3" s="139"/>
      <c r="V3" s="139"/>
      <c r="W3" s="139"/>
      <c r="X3" s="141"/>
    </row>
    <row r="4" spans="14:24" ht="55.5" customHeight="1">
      <c r="N4" s="29"/>
      <c r="O4" s="29"/>
      <c r="P4" s="32"/>
      <c r="Q4" s="32"/>
      <c r="R4" s="32"/>
      <c r="S4" s="32"/>
      <c r="T4" s="32"/>
      <c r="U4" s="32"/>
      <c r="V4" s="32"/>
      <c r="W4" s="32"/>
      <c r="X4" s="141"/>
    </row>
    <row r="5" spans="2:24" ht="24.75" customHeight="1">
      <c r="B5" s="33"/>
      <c r="C5" s="33"/>
      <c r="D5" s="33"/>
      <c r="E5" s="142" t="s">
        <v>362</v>
      </c>
      <c r="F5" s="142"/>
      <c r="G5" s="142"/>
      <c r="H5" s="142"/>
      <c r="I5" s="142"/>
      <c r="J5" s="142"/>
      <c r="K5" s="142"/>
      <c r="L5" s="142"/>
      <c r="M5" s="142"/>
      <c r="N5" s="142"/>
      <c r="O5" s="142"/>
      <c r="P5" s="142"/>
      <c r="Q5" s="142"/>
      <c r="R5" s="142"/>
      <c r="S5" s="142"/>
      <c r="T5" s="142"/>
      <c r="U5" s="33"/>
      <c r="V5" s="33"/>
      <c r="W5" s="33"/>
      <c r="X5" s="141"/>
    </row>
    <row r="6" spans="2:24" ht="27.75" customHeight="1">
      <c r="B6" s="33"/>
      <c r="C6" s="33"/>
      <c r="D6" s="33"/>
      <c r="E6" s="142" t="s">
        <v>363</v>
      </c>
      <c r="F6" s="142"/>
      <c r="G6" s="142"/>
      <c r="H6" s="142"/>
      <c r="I6" s="142"/>
      <c r="J6" s="142"/>
      <c r="K6" s="142"/>
      <c r="L6" s="142"/>
      <c r="M6" s="142"/>
      <c r="N6" s="142"/>
      <c r="O6" s="142"/>
      <c r="P6" s="142"/>
      <c r="Q6" s="142"/>
      <c r="R6" s="142"/>
      <c r="S6" s="142"/>
      <c r="T6" s="142"/>
      <c r="U6" s="33"/>
      <c r="V6" s="33"/>
      <c r="W6" s="33"/>
      <c r="X6" s="141"/>
    </row>
    <row r="7" spans="2:24" ht="36" customHeight="1">
      <c r="B7" s="34"/>
      <c r="C7" s="34"/>
      <c r="D7" s="34"/>
      <c r="E7" s="34"/>
      <c r="F7" s="35"/>
      <c r="G7" s="34"/>
      <c r="H7" s="36"/>
      <c r="I7" s="36"/>
      <c r="J7" s="36"/>
      <c r="K7" s="36"/>
      <c r="L7" s="37"/>
      <c r="M7" s="38"/>
      <c r="N7" s="38"/>
      <c r="O7" s="38"/>
      <c r="P7" s="38"/>
      <c r="Q7" s="38"/>
      <c r="R7" s="38"/>
      <c r="S7" s="38"/>
      <c r="T7" s="38"/>
      <c r="U7" s="38"/>
      <c r="V7" s="38"/>
      <c r="W7" s="39" t="s">
        <v>13</v>
      </c>
      <c r="X7" s="141"/>
    </row>
    <row r="8" spans="1:25" s="9" customFormat="1" ht="21.75" customHeight="1">
      <c r="A8" s="8"/>
      <c r="B8" s="124" t="s">
        <v>12</v>
      </c>
      <c r="C8" s="124" t="s">
        <v>10</v>
      </c>
      <c r="D8" s="124" t="s">
        <v>232</v>
      </c>
      <c r="E8" s="137" t="s">
        <v>0</v>
      </c>
      <c r="F8" s="137"/>
      <c r="G8" s="137"/>
      <c r="H8" s="137"/>
      <c r="I8" s="137"/>
      <c r="J8" s="137"/>
      <c r="K8" s="134" t="s">
        <v>311</v>
      </c>
      <c r="L8" s="137" t="s">
        <v>1</v>
      </c>
      <c r="M8" s="137"/>
      <c r="N8" s="137"/>
      <c r="O8" s="137"/>
      <c r="P8" s="137"/>
      <c r="Q8" s="137"/>
      <c r="R8" s="137"/>
      <c r="S8" s="137"/>
      <c r="T8" s="137"/>
      <c r="U8" s="137"/>
      <c r="V8" s="134" t="s">
        <v>312</v>
      </c>
      <c r="W8" s="124" t="s">
        <v>2</v>
      </c>
      <c r="X8" s="141"/>
      <c r="Y8" s="18"/>
    </row>
    <row r="9" spans="1:25" s="9" customFormat="1" ht="21.75" customHeight="1">
      <c r="A9" s="10"/>
      <c r="B9" s="125"/>
      <c r="C9" s="125"/>
      <c r="D9" s="125"/>
      <c r="E9" s="137" t="s">
        <v>279</v>
      </c>
      <c r="F9" s="137"/>
      <c r="G9" s="137"/>
      <c r="H9" s="137" t="s">
        <v>280</v>
      </c>
      <c r="I9" s="137"/>
      <c r="J9" s="137"/>
      <c r="K9" s="135"/>
      <c r="L9" s="137" t="s">
        <v>279</v>
      </c>
      <c r="M9" s="137"/>
      <c r="N9" s="137"/>
      <c r="O9" s="137"/>
      <c r="P9" s="137"/>
      <c r="Q9" s="137" t="s">
        <v>280</v>
      </c>
      <c r="R9" s="137"/>
      <c r="S9" s="137"/>
      <c r="T9" s="137"/>
      <c r="U9" s="137"/>
      <c r="V9" s="135"/>
      <c r="W9" s="125"/>
      <c r="X9" s="141"/>
      <c r="Y9" s="18"/>
    </row>
    <row r="10" spans="1:25" s="9" customFormat="1" ht="16.5" customHeight="1">
      <c r="A10" s="10"/>
      <c r="B10" s="125"/>
      <c r="C10" s="125"/>
      <c r="D10" s="125"/>
      <c r="E10" s="124" t="s">
        <v>3</v>
      </c>
      <c r="F10" s="132" t="s">
        <v>5</v>
      </c>
      <c r="G10" s="133"/>
      <c r="H10" s="124" t="s">
        <v>3</v>
      </c>
      <c r="I10" s="132" t="s">
        <v>5</v>
      </c>
      <c r="J10" s="133"/>
      <c r="K10" s="135"/>
      <c r="L10" s="124" t="s">
        <v>3</v>
      </c>
      <c r="M10" s="131" t="s">
        <v>4</v>
      </c>
      <c r="N10" s="132" t="s">
        <v>5</v>
      </c>
      <c r="O10" s="133"/>
      <c r="P10" s="131" t="s">
        <v>6</v>
      </c>
      <c r="Q10" s="124" t="s">
        <v>3</v>
      </c>
      <c r="R10" s="131" t="s">
        <v>4</v>
      </c>
      <c r="S10" s="132" t="s">
        <v>5</v>
      </c>
      <c r="T10" s="133"/>
      <c r="U10" s="131" t="s">
        <v>6</v>
      </c>
      <c r="V10" s="135"/>
      <c r="W10" s="125"/>
      <c r="X10" s="141"/>
      <c r="Y10" s="18"/>
    </row>
    <row r="11" spans="1:25" s="9" customFormat="1" ht="20.25" customHeight="1">
      <c r="A11" s="11"/>
      <c r="B11" s="125"/>
      <c r="C11" s="125"/>
      <c r="D11" s="125"/>
      <c r="E11" s="125"/>
      <c r="F11" s="124" t="s">
        <v>7</v>
      </c>
      <c r="G11" s="124" t="s">
        <v>8</v>
      </c>
      <c r="H11" s="125"/>
      <c r="I11" s="124" t="s">
        <v>7</v>
      </c>
      <c r="J11" s="124" t="s">
        <v>8</v>
      </c>
      <c r="K11" s="135"/>
      <c r="L11" s="125"/>
      <c r="M11" s="121"/>
      <c r="N11" s="124" t="s">
        <v>7</v>
      </c>
      <c r="O11" s="124" t="s">
        <v>8</v>
      </c>
      <c r="P11" s="121"/>
      <c r="Q11" s="125"/>
      <c r="R11" s="121"/>
      <c r="S11" s="124" t="s">
        <v>7</v>
      </c>
      <c r="T11" s="124" t="s">
        <v>8</v>
      </c>
      <c r="U11" s="121"/>
      <c r="V11" s="135"/>
      <c r="W11" s="125"/>
      <c r="X11" s="141"/>
      <c r="Y11" s="18"/>
    </row>
    <row r="12" spans="1:25" s="9" customFormat="1" ht="99.75" customHeight="1">
      <c r="A12" s="12"/>
      <c r="B12" s="126"/>
      <c r="C12" s="126"/>
      <c r="D12" s="126"/>
      <c r="E12" s="126"/>
      <c r="F12" s="126"/>
      <c r="G12" s="126"/>
      <c r="H12" s="126"/>
      <c r="I12" s="126"/>
      <c r="J12" s="126"/>
      <c r="K12" s="136"/>
      <c r="L12" s="126"/>
      <c r="M12" s="122"/>
      <c r="N12" s="126"/>
      <c r="O12" s="126"/>
      <c r="P12" s="122"/>
      <c r="Q12" s="126"/>
      <c r="R12" s="122"/>
      <c r="S12" s="126"/>
      <c r="T12" s="126"/>
      <c r="U12" s="122"/>
      <c r="V12" s="136"/>
      <c r="W12" s="126"/>
      <c r="X12" s="141"/>
      <c r="Y12" s="18"/>
    </row>
    <row r="13" spans="1:26" s="9" customFormat="1" ht="22.5" customHeight="1">
      <c r="A13" s="12"/>
      <c r="B13" s="41" t="s">
        <v>250</v>
      </c>
      <c r="C13" s="40"/>
      <c r="D13" s="42" t="s">
        <v>251</v>
      </c>
      <c r="E13" s="43">
        <f>E14</f>
        <v>71591295.60000001</v>
      </c>
      <c r="F13" s="43">
        <f aca="true" t="shared" si="0" ref="F13:W13">F14</f>
        <v>48118206.78</v>
      </c>
      <c r="G13" s="43">
        <f t="shared" si="0"/>
        <v>2777826.83</v>
      </c>
      <c r="H13" s="43">
        <f t="shared" si="0"/>
        <v>70805984.25</v>
      </c>
      <c r="I13" s="43">
        <f t="shared" si="0"/>
        <v>47987233.70999999</v>
      </c>
      <c r="J13" s="43">
        <f t="shared" si="0"/>
        <v>2621304.48</v>
      </c>
      <c r="K13" s="44">
        <f>H13/E13*100</f>
        <v>98.90306308411046</v>
      </c>
      <c r="L13" s="43">
        <f t="shared" si="0"/>
        <v>9902479</v>
      </c>
      <c r="M13" s="43">
        <f t="shared" si="0"/>
        <v>2280164</v>
      </c>
      <c r="N13" s="43">
        <f t="shared" si="0"/>
        <v>1480170</v>
      </c>
      <c r="O13" s="43">
        <f t="shared" si="0"/>
        <v>56796</v>
      </c>
      <c r="P13" s="43">
        <f t="shared" si="0"/>
        <v>7622315</v>
      </c>
      <c r="Q13" s="43">
        <f t="shared" si="0"/>
        <v>9767127.129999999</v>
      </c>
      <c r="R13" s="43">
        <f t="shared" si="0"/>
        <v>2330970.5199999996</v>
      </c>
      <c r="S13" s="43">
        <f t="shared" si="0"/>
        <v>1778405.02</v>
      </c>
      <c r="T13" s="43">
        <f t="shared" si="0"/>
        <v>55461.59</v>
      </c>
      <c r="U13" s="43">
        <f t="shared" si="0"/>
        <v>7436156.61</v>
      </c>
      <c r="V13" s="44">
        <f>Q13/L13*100</f>
        <v>98.63315165828676</v>
      </c>
      <c r="W13" s="43">
        <f t="shared" si="0"/>
        <v>80573111.38</v>
      </c>
      <c r="X13" s="141"/>
      <c r="Y13" s="19">
        <f>H13+Q13</f>
        <v>80573111.38</v>
      </c>
      <c r="Z13" s="27">
        <f>Y13-W13</f>
        <v>0</v>
      </c>
    </row>
    <row r="14" spans="1:26" s="9" customFormat="1" ht="22.5" customHeight="1">
      <c r="A14" s="12"/>
      <c r="B14" s="45" t="s">
        <v>11</v>
      </c>
      <c r="C14" s="45" t="s">
        <v>9</v>
      </c>
      <c r="D14" s="46" t="s">
        <v>15</v>
      </c>
      <c r="E14" s="47">
        <f>'дод. 3'!E14+'дод. 3'!E46+'дод. 3'!E64+'дод. 3'!E75+'дод. 3'!E121+'дод. 3'!E124+'дод. 3'!E130+'дод. 3'!E152+'дод. 3'!E162+'дод. 3'!E179+'дод. 3'!E160+'дод. 3'!E190+'дод. 3'!E194+'дод. 3'!E156+'дод. 3'!E184</f>
        <v>71591295.60000001</v>
      </c>
      <c r="F14" s="47">
        <f>'дод. 3'!F14+'дод. 3'!F46+'дод. 3'!F64+'дод. 3'!F75+'дод. 3'!F121+'дод. 3'!F124+'дод. 3'!F130+'дод. 3'!F152+'дод. 3'!F162+'дод. 3'!F179+'дод. 3'!F160+'дод. 3'!F190+'дод. 3'!F194+'дод. 3'!F156+'дод. 3'!F184</f>
        <v>48118206.78</v>
      </c>
      <c r="G14" s="47">
        <f>'дод. 3'!G14+'дод. 3'!G46+'дод. 3'!G64+'дод. 3'!G75+'дод. 3'!G121+'дод. 3'!G124+'дод. 3'!G130+'дод. 3'!G152+'дод. 3'!G162+'дод. 3'!G179+'дод. 3'!G160+'дод. 3'!G190+'дод. 3'!G194+'дод. 3'!G156+'дод. 3'!G184</f>
        <v>2777826.83</v>
      </c>
      <c r="H14" s="47">
        <f>'дод. 3'!H14+'дод. 3'!H46+'дод. 3'!H64+'дод. 3'!H75+'дод. 3'!H121+'дод. 3'!H124+'дод. 3'!H130+'дод. 3'!H152+'дод. 3'!H162+'дод. 3'!H179+'дод. 3'!H160+'дод. 3'!H190+'дод. 3'!H194+'дод. 3'!H156+'дод. 3'!H184</f>
        <v>70805984.25</v>
      </c>
      <c r="I14" s="47">
        <f>'дод. 3'!I14+'дод. 3'!I46+'дод. 3'!I64+'дод. 3'!I75+'дод. 3'!I121+'дод. 3'!I124+'дод. 3'!I130+'дод. 3'!I152+'дод. 3'!I162+'дод. 3'!I179+'дод. 3'!I160+'дод. 3'!I190+'дод. 3'!I194+'дод. 3'!I156+'дод. 3'!I184</f>
        <v>47987233.70999999</v>
      </c>
      <c r="J14" s="47">
        <f>'дод. 3'!J14+'дод. 3'!J46+'дод. 3'!J64+'дод. 3'!J75+'дод. 3'!J121+'дод. 3'!J124+'дод. 3'!J130+'дод. 3'!J152+'дод. 3'!J162+'дод. 3'!J179+'дод. 3'!J160+'дод. 3'!J190+'дод. 3'!J194+'дод. 3'!J156+'дод. 3'!J184</f>
        <v>2621304.48</v>
      </c>
      <c r="K14" s="44">
        <f aca="true" t="shared" si="1" ref="K14:K77">H14/E14*100</f>
        <v>98.90306308411046</v>
      </c>
      <c r="L14" s="47">
        <f>M14+P14</f>
        <v>9902479</v>
      </c>
      <c r="M14" s="47">
        <f>'дод. 3'!M14+'дод. 3'!M46+'дод. 3'!M64+'дод. 3'!M75+'дод. 3'!M121+'дод. 3'!M124+'дод. 3'!M130+'дод. 3'!M152+'дод. 3'!M162+'дод. 3'!M179+'дод. 3'!M160+'дод. 3'!M190+'дод. 3'!M194+'дод. 3'!M156+'дод. 3'!M184</f>
        <v>2280164</v>
      </c>
      <c r="N14" s="47">
        <f>'дод. 3'!N14+'дод. 3'!N46+'дод. 3'!N64+'дод. 3'!N75+'дод. 3'!N121+'дод. 3'!N124+'дод. 3'!N130+'дод. 3'!N152+'дод. 3'!N162+'дод. 3'!N179+'дод. 3'!N160+'дод. 3'!N190+'дод. 3'!N194+'дод. 3'!N156+'дод. 3'!N184</f>
        <v>1480170</v>
      </c>
      <c r="O14" s="47">
        <f>'дод. 3'!O14+'дод. 3'!O46+'дод. 3'!O64+'дод. 3'!O75+'дод. 3'!O121+'дод. 3'!O124+'дод. 3'!O130+'дод. 3'!O152+'дод. 3'!O162+'дод. 3'!O179+'дод. 3'!O160+'дод. 3'!O190+'дод. 3'!O194+'дод. 3'!O156+'дод. 3'!O184</f>
        <v>56796</v>
      </c>
      <c r="P14" s="47">
        <f>'дод. 3'!P14+'дод. 3'!P46+'дод. 3'!P64+'дод. 3'!P75+'дод. 3'!P121+'дод. 3'!P124+'дод. 3'!P130+'дод. 3'!P152+'дод. 3'!P162+'дод. 3'!P179+'дод. 3'!P160+'дод. 3'!P190+'дод. 3'!P194+'дод. 3'!P156+'дод. 3'!P184</f>
        <v>7622315</v>
      </c>
      <c r="Q14" s="47">
        <f>R14+U14</f>
        <v>9767127.129999999</v>
      </c>
      <c r="R14" s="47">
        <f>'дод. 3'!R14+'дод. 3'!R46+'дод. 3'!R64+'дод. 3'!R75+'дод. 3'!R121+'дод. 3'!R124+'дод. 3'!R130+'дод. 3'!R152+'дод. 3'!R162+'дод. 3'!R179+'дод. 3'!R160+'дод. 3'!R190+'дод. 3'!R194+'дод. 3'!R156+'дод. 3'!R184</f>
        <v>2330970.5199999996</v>
      </c>
      <c r="S14" s="47">
        <f>'дод. 3'!S14+'дод. 3'!S46+'дод. 3'!S64+'дод. 3'!S75+'дод. 3'!S121+'дод. 3'!S124+'дод. 3'!S130+'дод. 3'!S152+'дод. 3'!S162+'дод. 3'!S179+'дод. 3'!S160+'дод. 3'!S190+'дод. 3'!S194+'дод. 3'!S156+'дод. 3'!S184</f>
        <v>1778405.02</v>
      </c>
      <c r="T14" s="47">
        <f>'дод. 3'!T14+'дод. 3'!T46+'дод. 3'!T64+'дод. 3'!T75+'дод. 3'!T121+'дод. 3'!T124+'дод. 3'!T130+'дод. 3'!T152+'дод. 3'!T162+'дод. 3'!T179+'дод. 3'!T160+'дод. 3'!T190+'дод. 3'!T194+'дод. 3'!T156+'дод. 3'!T184</f>
        <v>55461.59</v>
      </c>
      <c r="U14" s="47">
        <f>'дод. 3'!U14+'дод. 3'!U46+'дод. 3'!U64+'дод. 3'!U75+'дод. 3'!U121+'дод. 3'!U124+'дод. 3'!U130+'дод. 3'!U152+'дод. 3'!U162+'дод. 3'!U179+'дод. 3'!U160+'дод. 3'!U190+'дод. 3'!U194+'дод. 3'!U156+'дод. 3'!U184</f>
        <v>7436156.61</v>
      </c>
      <c r="V14" s="44">
        <f>Q14/L14*100</f>
        <v>98.63315165828676</v>
      </c>
      <c r="W14" s="47">
        <f>H14+Q14</f>
        <v>80573111.38</v>
      </c>
      <c r="X14" s="141"/>
      <c r="Y14" s="19">
        <f aca="true" t="shared" si="2" ref="Y14:Y77">H14+Q14</f>
        <v>80573111.38</v>
      </c>
      <c r="Z14" s="27">
        <f aca="true" t="shared" si="3" ref="Z14:Z77">Y14-W14</f>
        <v>0</v>
      </c>
    </row>
    <row r="15" spans="1:26" s="9" customFormat="1" ht="22.5" customHeight="1">
      <c r="A15" s="12"/>
      <c r="B15" s="41" t="s">
        <v>252</v>
      </c>
      <c r="C15" s="40"/>
      <c r="D15" s="42" t="s">
        <v>253</v>
      </c>
      <c r="E15" s="43">
        <f>SUM(E16:E28)</f>
        <v>430581332.06</v>
      </c>
      <c r="F15" s="43">
        <f aca="true" t="shared" si="4" ref="F15:W15">SUM(F16:F28)</f>
        <v>248003968</v>
      </c>
      <c r="G15" s="43">
        <f t="shared" si="4"/>
        <v>61853320</v>
      </c>
      <c r="H15" s="43">
        <f t="shared" si="4"/>
        <v>425315449.7</v>
      </c>
      <c r="I15" s="43">
        <f t="shared" si="4"/>
        <v>247772165.17</v>
      </c>
      <c r="J15" s="43">
        <f t="shared" si="4"/>
        <v>61321540.83</v>
      </c>
      <c r="K15" s="44">
        <f t="shared" si="1"/>
        <v>98.77702957190299</v>
      </c>
      <c r="L15" s="43">
        <f t="shared" si="4"/>
        <v>72147964.45</v>
      </c>
      <c r="M15" s="43">
        <f t="shared" si="4"/>
        <v>36241117</v>
      </c>
      <c r="N15" s="43">
        <f t="shared" si="4"/>
        <v>2470383</v>
      </c>
      <c r="O15" s="43">
        <f t="shared" si="4"/>
        <v>1518188</v>
      </c>
      <c r="P15" s="43">
        <f t="shared" si="4"/>
        <v>35906847.45</v>
      </c>
      <c r="Q15" s="43">
        <f t="shared" si="4"/>
        <v>68090465.75999999</v>
      </c>
      <c r="R15" s="43">
        <f t="shared" si="4"/>
        <v>29718794.610000003</v>
      </c>
      <c r="S15" s="43">
        <f t="shared" si="4"/>
        <v>1779597.25</v>
      </c>
      <c r="T15" s="43">
        <f t="shared" si="4"/>
        <v>1424763.1199999999</v>
      </c>
      <c r="U15" s="43">
        <f t="shared" si="4"/>
        <v>38371671.150000006</v>
      </c>
      <c r="V15" s="44">
        <f>Q15/L15*100</f>
        <v>94.37614252746944</v>
      </c>
      <c r="W15" s="43">
        <f t="shared" si="4"/>
        <v>493405915.46000004</v>
      </c>
      <c r="X15" s="141"/>
      <c r="Y15" s="19">
        <f t="shared" si="2"/>
        <v>493405915.46</v>
      </c>
      <c r="Z15" s="27">
        <f t="shared" si="3"/>
        <v>0</v>
      </c>
    </row>
    <row r="16" spans="1:26" s="9" customFormat="1" ht="22.5" customHeight="1">
      <c r="A16" s="12"/>
      <c r="B16" s="45" t="s">
        <v>60</v>
      </c>
      <c r="C16" s="45" t="s">
        <v>194</v>
      </c>
      <c r="D16" s="48" t="s">
        <v>61</v>
      </c>
      <c r="E16" s="47">
        <f>'дод. 3'!E47</f>
        <v>114059828</v>
      </c>
      <c r="F16" s="47">
        <f>'дод. 3'!F47</f>
        <v>63780557</v>
      </c>
      <c r="G16" s="47">
        <f>'дод. 3'!G47</f>
        <v>19985584</v>
      </c>
      <c r="H16" s="47">
        <f>'дод. 3'!H47</f>
        <v>113043056.71</v>
      </c>
      <c r="I16" s="47">
        <f>'дод. 3'!I47</f>
        <v>63697295.63</v>
      </c>
      <c r="J16" s="47">
        <f>'дод. 3'!J47</f>
        <v>19724646.34</v>
      </c>
      <c r="K16" s="44">
        <f t="shared" si="1"/>
        <v>99.10856319194168</v>
      </c>
      <c r="L16" s="47">
        <f>M16+P16</f>
        <v>18992775</v>
      </c>
      <c r="M16" s="47">
        <f>'дод. 3'!M47</f>
        <v>11284686</v>
      </c>
      <c r="N16" s="47">
        <f>'дод. 3'!N47</f>
        <v>0</v>
      </c>
      <c r="O16" s="47">
        <f>'дод. 3'!O47</f>
        <v>0</v>
      </c>
      <c r="P16" s="47">
        <f>'дод. 3'!P47</f>
        <v>7708089</v>
      </c>
      <c r="Q16" s="47">
        <f>R16+U16</f>
        <v>18152231.54</v>
      </c>
      <c r="R16" s="47">
        <f>'дод. 3'!R47</f>
        <v>10439304.94</v>
      </c>
      <c r="S16" s="47">
        <f>'дод. 3'!S47</f>
        <v>0</v>
      </c>
      <c r="T16" s="47">
        <f>'дод. 3'!T47</f>
        <v>0</v>
      </c>
      <c r="U16" s="47">
        <f>'дод. 3'!U47</f>
        <v>7712926.6</v>
      </c>
      <c r="V16" s="44">
        <f>Q16/L16*100</f>
        <v>95.57440416158249</v>
      </c>
      <c r="W16" s="47">
        <f aca="true" t="shared" si="5" ref="W16:W28">H16+Q16</f>
        <v>131195288.25</v>
      </c>
      <c r="X16" s="141"/>
      <c r="Y16" s="19">
        <f t="shared" si="2"/>
        <v>131195288.25</v>
      </c>
      <c r="Z16" s="27">
        <f t="shared" si="3"/>
        <v>0</v>
      </c>
    </row>
    <row r="17" spans="1:26" s="9" customFormat="1" ht="45">
      <c r="A17" s="12"/>
      <c r="B17" s="45" t="s">
        <v>62</v>
      </c>
      <c r="C17" s="45" t="s">
        <v>195</v>
      </c>
      <c r="D17" s="48" t="s">
        <v>63</v>
      </c>
      <c r="E17" s="47">
        <f>'дод. 3'!E48</f>
        <v>236179675.31</v>
      </c>
      <c r="F17" s="47">
        <f>'дод. 3'!F48</f>
        <v>141974277</v>
      </c>
      <c r="G17" s="47">
        <f>'дод. 3'!G48</f>
        <v>31676884</v>
      </c>
      <c r="H17" s="47">
        <f>'дод. 3'!H48</f>
        <v>232691419.18</v>
      </c>
      <c r="I17" s="47">
        <f>'дод. 3'!I48</f>
        <v>141898142.48</v>
      </c>
      <c r="J17" s="47">
        <f>'дод. 3'!J48</f>
        <v>31503327.01</v>
      </c>
      <c r="K17" s="44">
        <f t="shared" si="1"/>
        <v>98.52304982407082</v>
      </c>
      <c r="L17" s="47">
        <f aca="true" t="shared" si="6" ref="L17:L28">M17+P17</f>
        <v>45212728.45</v>
      </c>
      <c r="M17" s="47">
        <f>'дод. 3'!M48</f>
        <v>18497171</v>
      </c>
      <c r="N17" s="47">
        <f>'дод. 3'!N48</f>
        <v>740455</v>
      </c>
      <c r="O17" s="47">
        <f>'дод. 3'!O48</f>
        <v>47940</v>
      </c>
      <c r="P17" s="47">
        <f>'дод. 3'!P48</f>
        <v>26715557.45</v>
      </c>
      <c r="Q17" s="47">
        <f aca="true" t="shared" si="7" ref="Q17:Q28">R17+U17</f>
        <v>43103002.4</v>
      </c>
      <c r="R17" s="47">
        <f>'дод. 3'!R48</f>
        <v>13863117.13</v>
      </c>
      <c r="S17" s="47">
        <f>'дод. 3'!S48</f>
        <v>512707.99</v>
      </c>
      <c r="T17" s="47">
        <f>'дод. 3'!T48</f>
        <v>28918.63</v>
      </c>
      <c r="U17" s="47">
        <f>'дод. 3'!U48</f>
        <v>29239885.27</v>
      </c>
      <c r="V17" s="44">
        <f>Q17/L17*100</f>
        <v>95.33377851254184</v>
      </c>
      <c r="W17" s="47">
        <f t="shared" si="5"/>
        <v>275794421.58</v>
      </c>
      <c r="X17" s="141"/>
      <c r="Y17" s="19">
        <f t="shared" si="2"/>
        <v>275794421.58</v>
      </c>
      <c r="Z17" s="27">
        <f t="shared" si="3"/>
        <v>0</v>
      </c>
    </row>
    <row r="18" spans="1:26" s="9" customFormat="1" ht="18.75" customHeight="1">
      <c r="A18" s="12"/>
      <c r="B18" s="45" t="s">
        <v>64</v>
      </c>
      <c r="C18" s="45" t="s">
        <v>195</v>
      </c>
      <c r="D18" s="48" t="s">
        <v>65</v>
      </c>
      <c r="E18" s="47">
        <f>'дод. 3'!E49</f>
        <v>379549</v>
      </c>
      <c r="F18" s="47">
        <f>'дод. 3'!F49</f>
        <v>314188</v>
      </c>
      <c r="G18" s="47">
        <f>'дод. 3'!G49</f>
        <v>0</v>
      </c>
      <c r="H18" s="47">
        <f>'дод. 3'!H49</f>
        <v>379100.63</v>
      </c>
      <c r="I18" s="47">
        <f>'дод. 3'!I49</f>
        <v>313793.36</v>
      </c>
      <c r="J18" s="47">
        <f>'дод. 3'!J49</f>
        <v>0</v>
      </c>
      <c r="K18" s="44">
        <f t="shared" si="1"/>
        <v>99.88186769033774</v>
      </c>
      <c r="L18" s="47">
        <f t="shared" si="6"/>
        <v>0</v>
      </c>
      <c r="M18" s="47">
        <f>'дод. 3'!M49</f>
        <v>0</v>
      </c>
      <c r="N18" s="47">
        <f>'дод. 3'!N49</f>
        <v>0</v>
      </c>
      <c r="O18" s="47">
        <f>'дод. 3'!O49</f>
        <v>0</v>
      </c>
      <c r="P18" s="47">
        <f>'дод. 3'!P49</f>
        <v>0</v>
      </c>
      <c r="Q18" s="47">
        <f t="shared" si="7"/>
        <v>0</v>
      </c>
      <c r="R18" s="47">
        <f>'дод. 3'!R49</f>
        <v>0</v>
      </c>
      <c r="S18" s="47">
        <f>'дод. 3'!S49</f>
        <v>0</v>
      </c>
      <c r="T18" s="47">
        <f>'дод. 3'!T49</f>
        <v>0</v>
      </c>
      <c r="U18" s="47">
        <f>'дод. 3'!U49</f>
        <v>0</v>
      </c>
      <c r="V18" s="44"/>
      <c r="W18" s="47">
        <f t="shared" si="5"/>
        <v>379100.63</v>
      </c>
      <c r="X18" s="141"/>
      <c r="Y18" s="19">
        <f t="shared" si="2"/>
        <v>379100.63</v>
      </c>
      <c r="Z18" s="27">
        <f t="shared" si="3"/>
        <v>0</v>
      </c>
    </row>
    <row r="19" spans="1:26" s="9" customFormat="1" ht="30">
      <c r="A19" s="12"/>
      <c r="B19" s="45" t="s">
        <v>97</v>
      </c>
      <c r="C19" s="45" t="s">
        <v>194</v>
      </c>
      <c r="D19" s="48" t="s">
        <v>98</v>
      </c>
      <c r="E19" s="47">
        <f>'дод. 3'!E76</f>
        <v>1466970</v>
      </c>
      <c r="F19" s="47">
        <f>'дод. 3'!F76</f>
        <v>0</v>
      </c>
      <c r="G19" s="47">
        <f>'дод. 3'!G76</f>
        <v>0</v>
      </c>
      <c r="H19" s="47">
        <f>'дод. 3'!H76</f>
        <v>1420178.18</v>
      </c>
      <c r="I19" s="47">
        <f>'дод. 3'!I76</f>
        <v>0</v>
      </c>
      <c r="J19" s="47">
        <f>'дод. 3'!J76</f>
        <v>0</v>
      </c>
      <c r="K19" s="44">
        <f t="shared" si="1"/>
        <v>96.81030832259691</v>
      </c>
      <c r="L19" s="47">
        <f t="shared" si="6"/>
        <v>0</v>
      </c>
      <c r="M19" s="47">
        <f>'дод. 3'!M76</f>
        <v>0</v>
      </c>
      <c r="N19" s="47">
        <f>'дод. 3'!N76</f>
        <v>0</v>
      </c>
      <c r="O19" s="47">
        <f>'дод. 3'!O76</f>
        <v>0</v>
      </c>
      <c r="P19" s="47">
        <f>'дод. 3'!P76</f>
        <v>0</v>
      </c>
      <c r="Q19" s="47">
        <f t="shared" si="7"/>
        <v>0</v>
      </c>
      <c r="R19" s="47">
        <f>'дод. 3'!R76</f>
        <v>0</v>
      </c>
      <c r="S19" s="47">
        <f>'дод. 3'!S76</f>
        <v>0</v>
      </c>
      <c r="T19" s="47">
        <f>'дод. 3'!T76</f>
        <v>0</v>
      </c>
      <c r="U19" s="47">
        <f>'дод. 3'!U76</f>
        <v>0</v>
      </c>
      <c r="V19" s="44"/>
      <c r="W19" s="47">
        <f t="shared" si="5"/>
        <v>1420178.18</v>
      </c>
      <c r="X19" s="141"/>
      <c r="Y19" s="19">
        <f t="shared" si="2"/>
        <v>1420178.18</v>
      </c>
      <c r="Z19" s="27">
        <f t="shared" si="3"/>
        <v>0</v>
      </c>
    </row>
    <row r="20" spans="1:26" s="9" customFormat="1" ht="60">
      <c r="A20" s="12"/>
      <c r="B20" s="45" t="s">
        <v>66</v>
      </c>
      <c r="C20" s="45" t="s">
        <v>196</v>
      </c>
      <c r="D20" s="48" t="s">
        <v>67</v>
      </c>
      <c r="E20" s="47">
        <f>'дод. 3'!E50</f>
        <v>4562691.75</v>
      </c>
      <c r="F20" s="47">
        <f>'дод. 3'!F50</f>
        <v>2831483</v>
      </c>
      <c r="G20" s="47">
        <f>'дод. 3'!G50</f>
        <v>543708</v>
      </c>
      <c r="H20" s="47">
        <f>'дод. 3'!H50</f>
        <v>4480952.79</v>
      </c>
      <c r="I20" s="47">
        <f>'дод. 3'!I50</f>
        <v>2831339.66</v>
      </c>
      <c r="J20" s="47">
        <f>'дод. 3'!J50</f>
        <v>536254.07</v>
      </c>
      <c r="K20" s="44">
        <f t="shared" si="1"/>
        <v>98.2085364412356</v>
      </c>
      <c r="L20" s="47">
        <f t="shared" si="6"/>
        <v>129783</v>
      </c>
      <c r="M20" s="47">
        <f>'дод. 3'!M50</f>
        <v>0</v>
      </c>
      <c r="N20" s="47">
        <f>'дод. 3'!N50</f>
        <v>0</v>
      </c>
      <c r="O20" s="47">
        <f>'дод. 3'!O50</f>
        <v>0</v>
      </c>
      <c r="P20" s="47">
        <f>'дод. 3'!P50</f>
        <v>129783</v>
      </c>
      <c r="Q20" s="47">
        <f t="shared" si="7"/>
        <v>158419.32</v>
      </c>
      <c r="R20" s="47">
        <f>'дод. 3'!R50</f>
        <v>25736.37</v>
      </c>
      <c r="S20" s="47">
        <f>'дод. 3'!S50</f>
        <v>0</v>
      </c>
      <c r="T20" s="47">
        <f>'дод. 3'!T50</f>
        <v>0</v>
      </c>
      <c r="U20" s="47">
        <f>'дод. 3'!U50</f>
        <v>132682.95</v>
      </c>
      <c r="V20" s="44">
        <f>Q20/L20*100</f>
        <v>122.06476965396085</v>
      </c>
      <c r="W20" s="47">
        <f t="shared" si="5"/>
        <v>4639372.11</v>
      </c>
      <c r="X20" s="141"/>
      <c r="Y20" s="19">
        <f t="shared" si="2"/>
        <v>4639372.11</v>
      </c>
      <c r="Z20" s="27">
        <f t="shared" si="3"/>
        <v>0</v>
      </c>
    </row>
    <row r="21" spans="1:26" s="9" customFormat="1" ht="30">
      <c r="A21" s="12"/>
      <c r="B21" s="45" t="s">
        <v>68</v>
      </c>
      <c r="C21" s="45" t="s">
        <v>197</v>
      </c>
      <c r="D21" s="48" t="s">
        <v>69</v>
      </c>
      <c r="E21" s="47">
        <f>'дод. 3'!E51</f>
        <v>12650544</v>
      </c>
      <c r="F21" s="47">
        <f>'дод. 3'!F51</f>
        <v>8484052</v>
      </c>
      <c r="G21" s="47">
        <f>'дод. 3'!G51</f>
        <v>1863369</v>
      </c>
      <c r="H21" s="47">
        <f>'дод. 3'!H51</f>
        <v>12598754.13</v>
      </c>
      <c r="I21" s="47">
        <f>'дод. 3'!I51</f>
        <v>8484047.75</v>
      </c>
      <c r="J21" s="47">
        <f>'дод. 3'!J51</f>
        <v>1848466.61</v>
      </c>
      <c r="K21" s="44">
        <f t="shared" si="1"/>
        <v>99.59061151836633</v>
      </c>
      <c r="L21" s="47">
        <f t="shared" si="6"/>
        <v>645700</v>
      </c>
      <c r="M21" s="47">
        <f>'дод. 3'!M51</f>
        <v>0</v>
      </c>
      <c r="N21" s="47">
        <f>'дод. 3'!N51</f>
        <v>0</v>
      </c>
      <c r="O21" s="47">
        <f>'дод. 3'!O51</f>
        <v>0</v>
      </c>
      <c r="P21" s="47">
        <f>'дод. 3'!P51</f>
        <v>645700</v>
      </c>
      <c r="Q21" s="47">
        <f t="shared" si="7"/>
        <v>1167734.86</v>
      </c>
      <c r="R21" s="47">
        <f>'дод. 3'!R51</f>
        <v>429930.59</v>
      </c>
      <c r="S21" s="47">
        <f>'дод. 3'!S51</f>
        <v>12074.59</v>
      </c>
      <c r="T21" s="47">
        <f>'дод. 3'!T51</f>
        <v>1654.85</v>
      </c>
      <c r="U21" s="47">
        <f>'дод. 3'!U51</f>
        <v>737804.27</v>
      </c>
      <c r="V21" s="44">
        <f>Q21/L21*100</f>
        <v>180.84789530741833</v>
      </c>
      <c r="W21" s="47">
        <f t="shared" si="5"/>
        <v>13766488.99</v>
      </c>
      <c r="X21" s="141"/>
      <c r="Y21" s="19">
        <f t="shared" si="2"/>
        <v>13766488.99</v>
      </c>
      <c r="Z21" s="27">
        <f t="shared" si="3"/>
        <v>0</v>
      </c>
    </row>
    <row r="22" spans="1:26" s="9" customFormat="1" ht="27" customHeight="1">
      <c r="A22" s="12"/>
      <c r="B22" s="45" t="s">
        <v>304</v>
      </c>
      <c r="C22" s="45" t="s">
        <v>305</v>
      </c>
      <c r="D22" s="48" t="s">
        <v>366</v>
      </c>
      <c r="E22" s="47">
        <f>'дод. 3'!E52</f>
        <v>55069266</v>
      </c>
      <c r="F22" s="47">
        <f>'дод. 3'!F52</f>
        <v>26329922</v>
      </c>
      <c r="G22" s="47">
        <f>'дод. 3'!G52</f>
        <v>7303807</v>
      </c>
      <c r="H22" s="47">
        <f>'дод. 3'!H52</f>
        <v>54543633.21</v>
      </c>
      <c r="I22" s="47">
        <f>'дод. 3'!I52</f>
        <v>26260118.06</v>
      </c>
      <c r="J22" s="47">
        <f>'дод. 3'!J52</f>
        <v>7248771.87</v>
      </c>
      <c r="K22" s="44">
        <f t="shared" si="1"/>
        <v>99.04550609045705</v>
      </c>
      <c r="L22" s="47">
        <f t="shared" si="6"/>
        <v>6805998</v>
      </c>
      <c r="M22" s="47">
        <f>'дод. 3'!M52</f>
        <v>6459260</v>
      </c>
      <c r="N22" s="47">
        <f>'дод. 3'!N52</f>
        <v>1729928</v>
      </c>
      <c r="O22" s="47">
        <f>'дод. 3'!O52</f>
        <v>1470248</v>
      </c>
      <c r="P22" s="47">
        <f>'дод. 3'!P52</f>
        <v>346738</v>
      </c>
      <c r="Q22" s="47">
        <f t="shared" si="7"/>
        <v>4823709.6</v>
      </c>
      <c r="R22" s="47">
        <f>'дод. 3'!R52</f>
        <v>4645309.6</v>
      </c>
      <c r="S22" s="47">
        <f>'дод. 3'!S52</f>
        <v>1254814.67</v>
      </c>
      <c r="T22" s="47">
        <f>'дод. 3'!T52</f>
        <v>1394189.64</v>
      </c>
      <c r="U22" s="47">
        <f>'дод. 3'!U52</f>
        <v>178400</v>
      </c>
      <c r="V22" s="44">
        <f>Q22/L22*100</f>
        <v>70.87439050084939</v>
      </c>
      <c r="W22" s="47">
        <f t="shared" si="5"/>
        <v>59367342.81</v>
      </c>
      <c r="X22" s="141"/>
      <c r="Y22" s="19">
        <f t="shared" si="2"/>
        <v>59367342.81</v>
      </c>
      <c r="Z22" s="27">
        <f t="shared" si="3"/>
        <v>0</v>
      </c>
    </row>
    <row r="23" spans="1:26" s="9" customFormat="1" ht="30">
      <c r="A23" s="12"/>
      <c r="B23" s="45" t="s">
        <v>70</v>
      </c>
      <c r="C23" s="45" t="s">
        <v>198</v>
      </c>
      <c r="D23" s="48" t="s">
        <v>71</v>
      </c>
      <c r="E23" s="47">
        <f>'дод. 3'!E53</f>
        <v>1773353</v>
      </c>
      <c r="F23" s="47">
        <f>'дод. 3'!F53</f>
        <v>1344053</v>
      </c>
      <c r="G23" s="47">
        <f>'дод. 3'!G53</f>
        <v>83332</v>
      </c>
      <c r="H23" s="47">
        <f>'дод. 3'!H53</f>
        <v>1772296.21</v>
      </c>
      <c r="I23" s="47">
        <f>'дод. 3'!I53</f>
        <v>1343886.04</v>
      </c>
      <c r="J23" s="47">
        <f>'дод. 3'!J53</f>
        <v>83134.41</v>
      </c>
      <c r="K23" s="44">
        <f t="shared" si="1"/>
        <v>99.94040723984452</v>
      </c>
      <c r="L23" s="47">
        <f t="shared" si="6"/>
        <v>118730</v>
      </c>
      <c r="M23" s="47">
        <f>'дод. 3'!M53</f>
        <v>0</v>
      </c>
      <c r="N23" s="47">
        <f>'дод. 3'!N53</f>
        <v>0</v>
      </c>
      <c r="O23" s="47">
        <f>'дод. 3'!O53</f>
        <v>0</v>
      </c>
      <c r="P23" s="47">
        <f>'дод. 3'!P53</f>
        <v>118730</v>
      </c>
      <c r="Q23" s="47">
        <f t="shared" si="7"/>
        <v>163187.47</v>
      </c>
      <c r="R23" s="47">
        <f>'дод. 3'!R53</f>
        <v>39678.43</v>
      </c>
      <c r="S23" s="47">
        <f>'дод. 3'!S53</f>
        <v>0</v>
      </c>
      <c r="T23" s="47">
        <f>'дод. 3'!T53</f>
        <v>0</v>
      </c>
      <c r="U23" s="47">
        <f>'дод. 3'!U53</f>
        <v>123509.04</v>
      </c>
      <c r="V23" s="44">
        <f>Q23/L23*100</f>
        <v>137.4441758611977</v>
      </c>
      <c r="W23" s="47">
        <f t="shared" si="5"/>
        <v>1935483.68</v>
      </c>
      <c r="X23" s="141"/>
      <c r="Y23" s="19">
        <f t="shared" si="2"/>
        <v>1935483.68</v>
      </c>
      <c r="Z23" s="27">
        <f t="shared" si="3"/>
        <v>0</v>
      </c>
    </row>
    <row r="24" spans="1:26" s="9" customFormat="1" ht="30">
      <c r="A24" s="12"/>
      <c r="B24" s="45" t="s">
        <v>72</v>
      </c>
      <c r="C24" s="45" t="s">
        <v>198</v>
      </c>
      <c r="D24" s="48" t="s">
        <v>73</v>
      </c>
      <c r="E24" s="47">
        <f>'дод. 3'!E54</f>
        <v>1656839</v>
      </c>
      <c r="F24" s="47">
        <f>'дод. 3'!F54</f>
        <v>1169665</v>
      </c>
      <c r="G24" s="47">
        <f>'дод. 3'!G54</f>
        <v>85559</v>
      </c>
      <c r="H24" s="47">
        <f>'дод. 3'!H54</f>
        <v>1633306.36</v>
      </c>
      <c r="I24" s="47">
        <f>'дод. 3'!I54</f>
        <v>1169614.03</v>
      </c>
      <c r="J24" s="47">
        <f>'дод. 3'!J54</f>
        <v>82434.58</v>
      </c>
      <c r="K24" s="44">
        <f t="shared" si="1"/>
        <v>98.57966646125544</v>
      </c>
      <c r="L24" s="47">
        <f t="shared" si="6"/>
        <v>92250</v>
      </c>
      <c r="M24" s="47">
        <f>'дод. 3'!M54</f>
        <v>0</v>
      </c>
      <c r="N24" s="47">
        <f>'дод. 3'!N54</f>
        <v>0</v>
      </c>
      <c r="O24" s="47">
        <f>'дод. 3'!O54</f>
        <v>0</v>
      </c>
      <c r="P24" s="47">
        <f>'дод. 3'!P54</f>
        <v>92250</v>
      </c>
      <c r="Q24" s="47">
        <f t="shared" si="7"/>
        <v>91550</v>
      </c>
      <c r="R24" s="47">
        <f>'дод. 3'!R54</f>
        <v>0</v>
      </c>
      <c r="S24" s="47">
        <f>'дод. 3'!S54</f>
        <v>0</v>
      </c>
      <c r="T24" s="47">
        <f>'дод. 3'!T54</f>
        <v>0</v>
      </c>
      <c r="U24" s="47">
        <f>'дод. 3'!U54</f>
        <v>91550</v>
      </c>
      <c r="V24" s="44">
        <f>Q24/L24*100</f>
        <v>99.24119241192412</v>
      </c>
      <c r="W24" s="47">
        <f t="shared" si="5"/>
        <v>1724856.36</v>
      </c>
      <c r="X24" s="141"/>
      <c r="Y24" s="19">
        <f t="shared" si="2"/>
        <v>1724856.36</v>
      </c>
      <c r="Z24" s="27">
        <f t="shared" si="3"/>
        <v>0</v>
      </c>
    </row>
    <row r="25" spans="1:26" s="9" customFormat="1" ht="30">
      <c r="A25" s="12"/>
      <c r="B25" s="45" t="s">
        <v>74</v>
      </c>
      <c r="C25" s="45" t="s">
        <v>198</v>
      </c>
      <c r="D25" s="48" t="s">
        <v>75</v>
      </c>
      <c r="E25" s="47">
        <f>'дод. 3'!E55</f>
        <v>143953</v>
      </c>
      <c r="F25" s="47">
        <f>'дод. 3'!F55</f>
        <v>111390</v>
      </c>
      <c r="G25" s="47">
        <f>'дод. 3'!G55</f>
        <v>5298</v>
      </c>
      <c r="H25" s="47">
        <f>'дод. 3'!H55</f>
        <v>143769.68</v>
      </c>
      <c r="I25" s="47">
        <f>'дод. 3'!I55</f>
        <v>111323.38</v>
      </c>
      <c r="J25" s="47">
        <f>'дод. 3'!J55</f>
        <v>5295.99</v>
      </c>
      <c r="K25" s="44">
        <f t="shared" si="1"/>
        <v>99.87265287975936</v>
      </c>
      <c r="L25" s="47">
        <f t="shared" si="6"/>
        <v>0</v>
      </c>
      <c r="M25" s="47">
        <f>'дод. 3'!M55</f>
        <v>0</v>
      </c>
      <c r="N25" s="47">
        <f>'дод. 3'!N55</f>
        <v>0</v>
      </c>
      <c r="O25" s="47">
        <f>'дод. 3'!O55</f>
        <v>0</v>
      </c>
      <c r="P25" s="47">
        <f>'дод. 3'!P55</f>
        <v>0</v>
      </c>
      <c r="Q25" s="47">
        <f t="shared" si="7"/>
        <v>0</v>
      </c>
      <c r="R25" s="47">
        <f>'дод. 3'!R55</f>
        <v>0</v>
      </c>
      <c r="S25" s="47">
        <f>'дод. 3'!S55</f>
        <v>0</v>
      </c>
      <c r="T25" s="47">
        <f>'дод. 3'!T55</f>
        <v>0</v>
      </c>
      <c r="U25" s="47">
        <f>'дод. 3'!U55</f>
        <v>0</v>
      </c>
      <c r="V25" s="44"/>
      <c r="W25" s="47">
        <f t="shared" si="5"/>
        <v>143769.68</v>
      </c>
      <c r="X25" s="141"/>
      <c r="Y25" s="19">
        <f t="shared" si="2"/>
        <v>143769.68</v>
      </c>
      <c r="Z25" s="27">
        <f t="shared" si="3"/>
        <v>0</v>
      </c>
    </row>
    <row r="26" spans="1:26" s="9" customFormat="1" ht="24.75" customHeight="1">
      <c r="A26" s="12"/>
      <c r="B26" s="45" t="s">
        <v>76</v>
      </c>
      <c r="C26" s="45" t="s">
        <v>198</v>
      </c>
      <c r="D26" s="48" t="s">
        <v>77</v>
      </c>
      <c r="E26" s="47">
        <f>'дод. 3'!E56</f>
        <v>2540173</v>
      </c>
      <c r="F26" s="47">
        <f>'дод. 3'!F56</f>
        <v>1664381</v>
      </c>
      <c r="G26" s="47">
        <f>'дод. 3'!G56</f>
        <v>305779</v>
      </c>
      <c r="H26" s="47">
        <f>'дод. 3'!H56</f>
        <v>2510492.62</v>
      </c>
      <c r="I26" s="47">
        <f>'дод. 3'!I56</f>
        <v>1662604.78</v>
      </c>
      <c r="J26" s="47">
        <f>'дод. 3'!J56</f>
        <v>289209.95</v>
      </c>
      <c r="K26" s="44">
        <f t="shared" si="1"/>
        <v>98.83156068503996</v>
      </c>
      <c r="L26" s="47">
        <f t="shared" si="6"/>
        <v>150000</v>
      </c>
      <c r="M26" s="47">
        <f>'дод. 3'!M56</f>
        <v>0</v>
      </c>
      <c r="N26" s="47">
        <f>'дод. 3'!N56</f>
        <v>0</v>
      </c>
      <c r="O26" s="47">
        <f>'дод. 3'!O56</f>
        <v>0</v>
      </c>
      <c r="P26" s="47">
        <f>'дод. 3'!P56</f>
        <v>150000</v>
      </c>
      <c r="Q26" s="47">
        <f t="shared" si="7"/>
        <v>430630.56999999995</v>
      </c>
      <c r="R26" s="47">
        <f>'дод. 3'!R56</f>
        <v>275717.55</v>
      </c>
      <c r="S26" s="47">
        <f>'дод. 3'!S56</f>
        <v>0</v>
      </c>
      <c r="T26" s="47">
        <f>'дод. 3'!T56</f>
        <v>0</v>
      </c>
      <c r="U26" s="47">
        <f>'дод. 3'!U56</f>
        <v>154913.02</v>
      </c>
      <c r="V26" s="44">
        <f>Q26/L26*100</f>
        <v>287.08704666666665</v>
      </c>
      <c r="W26" s="47">
        <f t="shared" si="5"/>
        <v>2941123.19</v>
      </c>
      <c r="X26" s="141"/>
      <c r="Y26" s="19">
        <f t="shared" si="2"/>
        <v>2941123.19</v>
      </c>
      <c r="Z26" s="27">
        <f t="shared" si="3"/>
        <v>0</v>
      </c>
    </row>
    <row r="27" spans="1:26" s="9" customFormat="1" ht="24.75" customHeight="1">
      <c r="A27" s="12"/>
      <c r="B27" s="45" t="s">
        <v>78</v>
      </c>
      <c r="C27" s="45" t="s">
        <v>198</v>
      </c>
      <c r="D27" s="48" t="s">
        <v>79</v>
      </c>
      <c r="E27" s="47">
        <f>'дод. 3'!E57</f>
        <v>53240</v>
      </c>
      <c r="F27" s="47">
        <f>'дод. 3'!F57</f>
        <v>0</v>
      </c>
      <c r="G27" s="47">
        <f>'дод. 3'!G57</f>
        <v>0</v>
      </c>
      <c r="H27" s="47">
        <f>'дод. 3'!H57</f>
        <v>53240</v>
      </c>
      <c r="I27" s="47">
        <f>'дод. 3'!I57</f>
        <v>0</v>
      </c>
      <c r="J27" s="47">
        <f>'дод. 3'!J57</f>
        <v>0</v>
      </c>
      <c r="K27" s="44">
        <f t="shared" si="1"/>
        <v>100</v>
      </c>
      <c r="L27" s="47">
        <f t="shared" si="6"/>
        <v>0</v>
      </c>
      <c r="M27" s="47">
        <f>'дод. 3'!M57</f>
        <v>0</v>
      </c>
      <c r="N27" s="47">
        <f>'дод. 3'!N57</f>
        <v>0</v>
      </c>
      <c r="O27" s="47">
        <f>'дод. 3'!O57</f>
        <v>0</v>
      </c>
      <c r="P27" s="47">
        <f>'дод. 3'!P57</f>
        <v>0</v>
      </c>
      <c r="Q27" s="47">
        <f t="shared" si="7"/>
        <v>0</v>
      </c>
      <c r="R27" s="47">
        <f>'дод. 3'!R57</f>
        <v>0</v>
      </c>
      <c r="S27" s="47">
        <f>'дод. 3'!S57</f>
        <v>0</v>
      </c>
      <c r="T27" s="47">
        <f>'дод. 3'!T57</f>
        <v>0</v>
      </c>
      <c r="U27" s="47">
        <f>'дод. 3'!U57</f>
        <v>0</v>
      </c>
      <c r="V27" s="44"/>
      <c r="W27" s="47">
        <f t="shared" si="5"/>
        <v>53240</v>
      </c>
      <c r="X27" s="141"/>
      <c r="Y27" s="19">
        <f t="shared" si="2"/>
        <v>53240</v>
      </c>
      <c r="Z27" s="27">
        <f t="shared" si="3"/>
        <v>0</v>
      </c>
    </row>
    <row r="28" spans="1:26" s="9" customFormat="1" ht="45">
      <c r="A28" s="12"/>
      <c r="B28" s="45" t="s">
        <v>80</v>
      </c>
      <c r="C28" s="45" t="s">
        <v>198</v>
      </c>
      <c r="D28" s="48" t="s">
        <v>81</v>
      </c>
      <c r="E28" s="47">
        <f>'дод. 3'!E58</f>
        <v>45250</v>
      </c>
      <c r="F28" s="47">
        <f>'дод. 3'!F58</f>
        <v>0</v>
      </c>
      <c r="G28" s="47">
        <f>'дод. 3'!G58</f>
        <v>0</v>
      </c>
      <c r="H28" s="47">
        <f>'дод. 3'!H58</f>
        <v>45250</v>
      </c>
      <c r="I28" s="47">
        <f>'дод. 3'!I58</f>
        <v>0</v>
      </c>
      <c r="J28" s="47">
        <f>'дод. 3'!J58</f>
        <v>0</v>
      </c>
      <c r="K28" s="44">
        <f t="shared" si="1"/>
        <v>100</v>
      </c>
      <c r="L28" s="47">
        <f t="shared" si="6"/>
        <v>0</v>
      </c>
      <c r="M28" s="47">
        <f>'дод. 3'!M58</f>
        <v>0</v>
      </c>
      <c r="N28" s="47">
        <f>'дод. 3'!N58</f>
        <v>0</v>
      </c>
      <c r="O28" s="47">
        <f>'дод. 3'!O58</f>
        <v>0</v>
      </c>
      <c r="P28" s="47">
        <f>'дод. 3'!P58</f>
        <v>0</v>
      </c>
      <c r="Q28" s="47">
        <f t="shared" si="7"/>
        <v>0</v>
      </c>
      <c r="R28" s="47">
        <f>'дод. 3'!R58</f>
        <v>0</v>
      </c>
      <c r="S28" s="47">
        <f>'дод. 3'!S58</f>
        <v>0</v>
      </c>
      <c r="T28" s="47">
        <f>'дод. 3'!T58</f>
        <v>0</v>
      </c>
      <c r="U28" s="47">
        <f>'дод. 3'!U58</f>
        <v>0</v>
      </c>
      <c r="V28" s="44"/>
      <c r="W28" s="47">
        <f t="shared" si="5"/>
        <v>45250</v>
      </c>
      <c r="X28" s="141"/>
      <c r="Y28" s="19">
        <f t="shared" si="2"/>
        <v>45250</v>
      </c>
      <c r="Z28" s="27">
        <f t="shared" si="3"/>
        <v>0</v>
      </c>
    </row>
    <row r="29" spans="1:26" s="9" customFormat="1" ht="28.5" customHeight="1">
      <c r="A29" s="12"/>
      <c r="B29" s="41" t="s">
        <v>254</v>
      </c>
      <c r="C29" s="40"/>
      <c r="D29" s="42" t="s">
        <v>255</v>
      </c>
      <c r="E29" s="43">
        <f>SUM(E30:E37)</f>
        <v>229506063.43</v>
      </c>
      <c r="F29" s="43">
        <f aca="true" t="shared" si="8" ref="F29:W29">SUM(F30:F37)</f>
        <v>128672929</v>
      </c>
      <c r="G29" s="43">
        <f t="shared" si="8"/>
        <v>20632421</v>
      </c>
      <c r="H29" s="43">
        <f t="shared" si="8"/>
        <v>227916597.36</v>
      </c>
      <c r="I29" s="43">
        <f t="shared" si="8"/>
        <v>128580695.97</v>
      </c>
      <c r="J29" s="43">
        <f t="shared" si="8"/>
        <v>19931020.529999994</v>
      </c>
      <c r="K29" s="44">
        <f t="shared" si="1"/>
        <v>99.30744048926412</v>
      </c>
      <c r="L29" s="43">
        <f t="shared" si="8"/>
        <v>44422504</v>
      </c>
      <c r="M29" s="43">
        <f t="shared" si="8"/>
        <v>11785214</v>
      </c>
      <c r="N29" s="43">
        <f t="shared" si="8"/>
        <v>6366242</v>
      </c>
      <c r="O29" s="43">
        <f t="shared" si="8"/>
        <v>500810</v>
      </c>
      <c r="P29" s="43">
        <f t="shared" si="8"/>
        <v>32637290</v>
      </c>
      <c r="Q29" s="43">
        <f t="shared" si="8"/>
        <v>49433906.14</v>
      </c>
      <c r="R29" s="43">
        <f t="shared" si="8"/>
        <v>14542644.3</v>
      </c>
      <c r="S29" s="43">
        <f t="shared" si="8"/>
        <v>6047911.98</v>
      </c>
      <c r="T29" s="43">
        <f t="shared" si="8"/>
        <v>527049.2899999999</v>
      </c>
      <c r="U29" s="43">
        <f t="shared" si="8"/>
        <v>34891261.84</v>
      </c>
      <c r="V29" s="44">
        <f aca="true" t="shared" si="9" ref="V29:V36">Q29/L29*100</f>
        <v>111.28122390399244</v>
      </c>
      <c r="W29" s="43">
        <f t="shared" si="8"/>
        <v>277350503.5</v>
      </c>
      <c r="X29" s="141"/>
      <c r="Y29" s="19">
        <f t="shared" si="2"/>
        <v>277350503.5</v>
      </c>
      <c r="Z29" s="27">
        <f t="shared" si="3"/>
        <v>0</v>
      </c>
    </row>
    <row r="30" spans="1:26" s="9" customFormat="1" ht="28.5" customHeight="1">
      <c r="A30" s="12"/>
      <c r="B30" s="45" t="s">
        <v>84</v>
      </c>
      <c r="C30" s="45" t="s">
        <v>201</v>
      </c>
      <c r="D30" s="48" t="s">
        <v>85</v>
      </c>
      <c r="E30" s="47">
        <f>'дод. 3'!E65+'дод. 3'!E163</f>
        <v>182492259.43</v>
      </c>
      <c r="F30" s="47">
        <f>'дод. 3'!F65+'дод. 3'!F163</f>
        <v>105450712</v>
      </c>
      <c r="G30" s="47">
        <f>'дод. 3'!G65+'дод. 3'!G163</f>
        <v>17013527</v>
      </c>
      <c r="H30" s="47">
        <f>'дод. 3'!H65+'дод. 3'!H163</f>
        <v>181760908.37</v>
      </c>
      <c r="I30" s="47">
        <f>'дод. 3'!I65+'дод. 3'!I163</f>
        <v>105358479.06</v>
      </c>
      <c r="J30" s="47">
        <f>'дод. 3'!J65+'дод. 3'!J163</f>
        <v>16489481.94</v>
      </c>
      <c r="K30" s="44">
        <f t="shared" si="1"/>
        <v>99.59924269539742</v>
      </c>
      <c r="L30" s="47">
        <f>M30+P30</f>
        <v>33966513</v>
      </c>
      <c r="M30" s="47">
        <f>'дод. 3'!M65+'дод. 3'!M163</f>
        <v>7844182</v>
      </c>
      <c r="N30" s="47">
        <f>'дод. 3'!N65+'дод. 3'!N163</f>
        <v>4083407</v>
      </c>
      <c r="O30" s="47">
        <f>'дод. 3'!O65+'дод. 3'!O163</f>
        <v>177480</v>
      </c>
      <c r="P30" s="47">
        <f>'дод. 3'!P65+'дод. 3'!P163</f>
        <v>26122331</v>
      </c>
      <c r="Q30" s="47">
        <f>R30+U30</f>
        <v>39154921.83</v>
      </c>
      <c r="R30" s="47">
        <f>'дод. 3'!R65+'дод. 3'!R163</f>
        <v>10322432.34</v>
      </c>
      <c r="S30" s="47">
        <f>'дод. 3'!S65+'дод. 3'!S163</f>
        <v>3949302.11</v>
      </c>
      <c r="T30" s="47">
        <f>'дод. 3'!T65+'дод. 3'!T163</f>
        <v>201331.87</v>
      </c>
      <c r="U30" s="47">
        <f>'дод. 3'!U65+'дод. 3'!U163</f>
        <v>28832489.49</v>
      </c>
      <c r="V30" s="44">
        <f t="shared" si="9"/>
        <v>115.27507056729667</v>
      </c>
      <c r="W30" s="47">
        <f aca="true" t="shared" si="10" ref="W30:W37">H30+Q30</f>
        <v>220915830.2</v>
      </c>
      <c r="X30" s="141"/>
      <c r="Y30" s="19">
        <f t="shared" si="2"/>
        <v>220915830.2</v>
      </c>
      <c r="Z30" s="27">
        <f t="shared" si="3"/>
        <v>0</v>
      </c>
    </row>
    <row r="31" spans="1:26" s="9" customFormat="1" ht="28.5" customHeight="1">
      <c r="A31" s="12"/>
      <c r="B31" s="49" t="s">
        <v>86</v>
      </c>
      <c r="C31" s="49" t="s">
        <v>202</v>
      </c>
      <c r="D31" s="50" t="s">
        <v>87</v>
      </c>
      <c r="E31" s="47">
        <f>'дод. 3'!E66</f>
        <v>18580742</v>
      </c>
      <c r="F31" s="47">
        <f>'дод. 3'!F66</f>
        <v>12001732</v>
      </c>
      <c r="G31" s="47">
        <f>'дод. 3'!G66</f>
        <v>2591603</v>
      </c>
      <c r="H31" s="47">
        <f>'дод. 3'!H66</f>
        <v>18424296.29</v>
      </c>
      <c r="I31" s="47">
        <f>'дод. 3'!I66</f>
        <v>12001731.91</v>
      </c>
      <c r="J31" s="47">
        <f>'дод. 3'!J66</f>
        <v>2450916.98</v>
      </c>
      <c r="K31" s="44">
        <f t="shared" si="1"/>
        <v>99.15802226843255</v>
      </c>
      <c r="L31" s="47">
        <f aca="true" t="shared" si="11" ref="L31:L37">M31+P31</f>
        <v>3123829</v>
      </c>
      <c r="M31" s="47">
        <f>'дод. 3'!M66</f>
        <v>25240</v>
      </c>
      <c r="N31" s="47">
        <f>'дод. 3'!N66</f>
        <v>9460</v>
      </c>
      <c r="O31" s="47">
        <f>'дод. 3'!O66</f>
        <v>4150</v>
      </c>
      <c r="P31" s="47">
        <f>'дод. 3'!P66</f>
        <v>3098589</v>
      </c>
      <c r="Q31" s="47">
        <f aca="true" t="shared" si="12" ref="Q31:Q37">R31+U31</f>
        <v>2828858.06</v>
      </c>
      <c r="R31" s="47">
        <f>'дод. 3'!R66</f>
        <v>129571.15</v>
      </c>
      <c r="S31" s="47">
        <f>'дод. 3'!S66</f>
        <v>17207.77</v>
      </c>
      <c r="T31" s="47">
        <f>'дод. 3'!T66</f>
        <v>0</v>
      </c>
      <c r="U31" s="47">
        <f>'дод. 3'!U66</f>
        <v>2699286.91</v>
      </c>
      <c r="V31" s="44">
        <f t="shared" si="9"/>
        <v>90.55739158577502</v>
      </c>
      <c r="W31" s="47">
        <f t="shared" si="10"/>
        <v>21253154.349999998</v>
      </c>
      <c r="X31" s="141"/>
      <c r="Y31" s="19">
        <f t="shared" si="2"/>
        <v>21253154.349999998</v>
      </c>
      <c r="Z31" s="27">
        <f t="shared" si="3"/>
        <v>0</v>
      </c>
    </row>
    <row r="32" spans="1:26" s="9" customFormat="1" ht="45">
      <c r="A32" s="12"/>
      <c r="B32" s="45" t="s">
        <v>236</v>
      </c>
      <c r="C32" s="45" t="s">
        <v>237</v>
      </c>
      <c r="D32" s="48" t="s">
        <v>238</v>
      </c>
      <c r="E32" s="47">
        <f>'дод. 3'!E67</f>
        <v>1564014</v>
      </c>
      <c r="F32" s="47">
        <f>'дод. 3'!F67</f>
        <v>1181499</v>
      </c>
      <c r="G32" s="47">
        <f>'дод. 3'!G67</f>
        <v>84983</v>
      </c>
      <c r="H32" s="47">
        <f>'дод. 3'!H67</f>
        <v>1558369.16</v>
      </c>
      <c r="I32" s="47">
        <f>'дод. 3'!I67</f>
        <v>1181499</v>
      </c>
      <c r="J32" s="47">
        <f>'дод. 3'!J67</f>
        <v>84263.33</v>
      </c>
      <c r="K32" s="44">
        <f t="shared" si="1"/>
        <v>99.63907995708477</v>
      </c>
      <c r="L32" s="47">
        <f t="shared" si="11"/>
        <v>407000</v>
      </c>
      <c r="M32" s="47">
        <f>'дод. 3'!M67</f>
        <v>407000</v>
      </c>
      <c r="N32" s="47">
        <f>'дод. 3'!N67</f>
        <v>98000</v>
      </c>
      <c r="O32" s="47">
        <f>'дод. 3'!O67</f>
        <v>132800</v>
      </c>
      <c r="P32" s="47">
        <f>'дод. 3'!P67</f>
        <v>0</v>
      </c>
      <c r="Q32" s="47">
        <f t="shared" si="12"/>
        <v>669358.5</v>
      </c>
      <c r="R32" s="47">
        <f>'дод. 3'!R67</f>
        <v>669358.5</v>
      </c>
      <c r="S32" s="47">
        <f>'дод. 3'!S67</f>
        <v>118000</v>
      </c>
      <c r="T32" s="47">
        <f>'дод. 3'!T67</f>
        <v>140916.09</v>
      </c>
      <c r="U32" s="47">
        <f>'дод. 3'!U67</f>
        <v>0</v>
      </c>
      <c r="V32" s="44">
        <f t="shared" si="9"/>
        <v>164.4615479115479</v>
      </c>
      <c r="W32" s="47">
        <f t="shared" si="10"/>
        <v>2227727.66</v>
      </c>
      <c r="X32" s="141"/>
      <c r="Y32" s="19">
        <f t="shared" si="2"/>
        <v>2227727.66</v>
      </c>
      <c r="Z32" s="27">
        <f t="shared" si="3"/>
        <v>0</v>
      </c>
    </row>
    <row r="33" spans="1:26" s="9" customFormat="1" ht="30">
      <c r="A33" s="12"/>
      <c r="B33" s="45" t="s">
        <v>88</v>
      </c>
      <c r="C33" s="45" t="s">
        <v>203</v>
      </c>
      <c r="D33" s="48" t="s">
        <v>89</v>
      </c>
      <c r="E33" s="47">
        <f>'дод. 3'!E68</f>
        <v>4341860</v>
      </c>
      <c r="F33" s="47">
        <f>'дод. 3'!F68</f>
        <v>3012520</v>
      </c>
      <c r="G33" s="47">
        <f>'дод. 3'!G68</f>
        <v>371114</v>
      </c>
      <c r="H33" s="47">
        <f>'дод. 3'!H68</f>
        <v>4318434.12</v>
      </c>
      <c r="I33" s="47">
        <f>'дод. 3'!I68</f>
        <v>3012520</v>
      </c>
      <c r="J33" s="47">
        <f>'дод. 3'!J68</f>
        <v>355188.45</v>
      </c>
      <c r="K33" s="44">
        <f t="shared" si="1"/>
        <v>99.4604644092624</v>
      </c>
      <c r="L33" s="47">
        <f t="shared" si="11"/>
        <v>4353292</v>
      </c>
      <c r="M33" s="47">
        <f>'дод. 3'!M68</f>
        <v>3353292</v>
      </c>
      <c r="N33" s="47">
        <f>'дод. 3'!N68</f>
        <v>2153375</v>
      </c>
      <c r="O33" s="47">
        <f>'дод. 3'!O68</f>
        <v>166719</v>
      </c>
      <c r="P33" s="47">
        <f>'дод. 3'!P68</f>
        <v>1000000</v>
      </c>
      <c r="Q33" s="47">
        <f t="shared" si="12"/>
        <v>4430484</v>
      </c>
      <c r="R33" s="47">
        <f>'дод. 3'!R68</f>
        <v>3200927.56</v>
      </c>
      <c r="S33" s="47">
        <f>'дод. 3'!S68</f>
        <v>1926583.69</v>
      </c>
      <c r="T33" s="47">
        <f>'дод. 3'!T68</f>
        <v>165140.33</v>
      </c>
      <c r="U33" s="47">
        <f>'дод. 3'!U68</f>
        <v>1229556.44</v>
      </c>
      <c r="V33" s="44">
        <f t="shared" si="9"/>
        <v>101.7731868204568</v>
      </c>
      <c r="W33" s="47">
        <f t="shared" si="10"/>
        <v>8748918.120000001</v>
      </c>
      <c r="X33" s="141"/>
      <c r="Y33" s="19">
        <f t="shared" si="2"/>
        <v>8748918.120000001</v>
      </c>
      <c r="Z33" s="27">
        <f t="shared" si="3"/>
        <v>0</v>
      </c>
    </row>
    <row r="34" spans="1:26" s="9" customFormat="1" ht="30">
      <c r="A34" s="12"/>
      <c r="B34" s="45" t="s">
        <v>90</v>
      </c>
      <c r="C34" s="45" t="s">
        <v>204</v>
      </c>
      <c r="D34" s="50" t="s">
        <v>91</v>
      </c>
      <c r="E34" s="47">
        <f>'дод. 3'!E69</f>
        <v>9525726.94</v>
      </c>
      <c r="F34" s="47">
        <f>'дод. 3'!F69</f>
        <v>6168375</v>
      </c>
      <c r="G34" s="47">
        <f>'дод. 3'!G69</f>
        <v>539999</v>
      </c>
      <c r="H34" s="47">
        <f>'дод. 3'!H69</f>
        <v>9506846.99</v>
      </c>
      <c r="I34" s="47">
        <f>'дод. 3'!I69</f>
        <v>6168375</v>
      </c>
      <c r="J34" s="47">
        <f>'дод. 3'!J69</f>
        <v>526794.24</v>
      </c>
      <c r="K34" s="44">
        <f t="shared" si="1"/>
        <v>99.80180042826213</v>
      </c>
      <c r="L34" s="47">
        <f t="shared" si="11"/>
        <v>2511870</v>
      </c>
      <c r="M34" s="47">
        <f>'дод. 3'!M69</f>
        <v>155500</v>
      </c>
      <c r="N34" s="47">
        <f>'дод. 3'!N69</f>
        <v>22000</v>
      </c>
      <c r="O34" s="47">
        <f>'дод. 3'!O69</f>
        <v>19661</v>
      </c>
      <c r="P34" s="47">
        <f>'дод. 3'!P69</f>
        <v>2356370</v>
      </c>
      <c r="Q34" s="47">
        <f t="shared" si="12"/>
        <v>2290328.75</v>
      </c>
      <c r="R34" s="47">
        <f>'дод. 3'!R69</f>
        <v>220339.75</v>
      </c>
      <c r="S34" s="47">
        <f>'дод. 3'!S69</f>
        <v>36818.41</v>
      </c>
      <c r="T34" s="47">
        <f>'дод. 3'!T69</f>
        <v>19661</v>
      </c>
      <c r="U34" s="47">
        <f>'дод. 3'!U69</f>
        <v>2069989</v>
      </c>
      <c r="V34" s="44">
        <f t="shared" si="9"/>
        <v>91.18022628559599</v>
      </c>
      <c r="W34" s="47">
        <f t="shared" si="10"/>
        <v>11797175.74</v>
      </c>
      <c r="X34" s="141"/>
      <c r="Y34" s="19">
        <f t="shared" si="2"/>
        <v>11797175.74</v>
      </c>
      <c r="Z34" s="27">
        <f t="shared" si="3"/>
        <v>0</v>
      </c>
    </row>
    <row r="35" spans="1:26" s="9" customFormat="1" ht="36" customHeight="1">
      <c r="A35" s="12"/>
      <c r="B35" s="45" t="s">
        <v>92</v>
      </c>
      <c r="C35" s="45" t="s">
        <v>205</v>
      </c>
      <c r="D35" s="48" t="s">
        <v>93</v>
      </c>
      <c r="E35" s="47">
        <f>'дод. 3'!E70</f>
        <v>1998372.06</v>
      </c>
      <c r="F35" s="47">
        <f>'дод. 3'!F70</f>
        <v>420777</v>
      </c>
      <c r="G35" s="47">
        <f>'дод. 3'!G70</f>
        <v>11415</v>
      </c>
      <c r="H35" s="47">
        <f>'дод. 3'!H70</f>
        <v>1995402.62</v>
      </c>
      <c r="I35" s="47">
        <f>'дод. 3'!I70</f>
        <v>420777</v>
      </c>
      <c r="J35" s="47">
        <f>'дод. 3'!J70</f>
        <v>9174.66</v>
      </c>
      <c r="K35" s="44">
        <f t="shared" si="1"/>
        <v>99.85140704979632</v>
      </c>
      <c r="L35" s="47">
        <f t="shared" si="11"/>
        <v>20000</v>
      </c>
      <c r="M35" s="47">
        <f>'дод. 3'!M70</f>
        <v>0</v>
      </c>
      <c r="N35" s="47">
        <f>'дод. 3'!N70</f>
        <v>0</v>
      </c>
      <c r="O35" s="47">
        <f>'дод. 3'!O70</f>
        <v>0</v>
      </c>
      <c r="P35" s="47">
        <f>'дод. 3'!P70</f>
        <v>20000</v>
      </c>
      <c r="Q35" s="47">
        <f t="shared" si="12"/>
        <v>19980</v>
      </c>
      <c r="R35" s="47">
        <f>'дод. 3'!R70</f>
        <v>0</v>
      </c>
      <c r="S35" s="47">
        <f>'дод. 3'!S70</f>
        <v>0</v>
      </c>
      <c r="T35" s="47">
        <f>'дод. 3'!T70</f>
        <v>0</v>
      </c>
      <c r="U35" s="47">
        <f>'дод. 3'!U70</f>
        <v>19980</v>
      </c>
      <c r="V35" s="44">
        <f t="shared" si="9"/>
        <v>99.9</v>
      </c>
      <c r="W35" s="47">
        <f t="shared" si="10"/>
        <v>2015382.62</v>
      </c>
      <c r="X35" s="141"/>
      <c r="Y35" s="19">
        <f t="shared" si="2"/>
        <v>2015382.62</v>
      </c>
      <c r="Z35" s="27">
        <f t="shared" si="3"/>
        <v>0</v>
      </c>
    </row>
    <row r="36" spans="1:26" s="9" customFormat="1" ht="60">
      <c r="A36" s="12"/>
      <c r="B36" s="49" t="s">
        <v>94</v>
      </c>
      <c r="C36" s="49" t="s">
        <v>205</v>
      </c>
      <c r="D36" s="50" t="s">
        <v>95</v>
      </c>
      <c r="E36" s="47">
        <f>'дод. 3'!E71</f>
        <v>655799</v>
      </c>
      <c r="F36" s="47">
        <f>'дод. 3'!F71</f>
        <v>437314</v>
      </c>
      <c r="G36" s="47">
        <f>'дод. 3'!G71</f>
        <v>19780</v>
      </c>
      <c r="H36" s="47">
        <f>'дод. 3'!H71</f>
        <v>649515.93</v>
      </c>
      <c r="I36" s="47">
        <f>'дод. 3'!I71</f>
        <v>437314</v>
      </c>
      <c r="J36" s="47">
        <f>'дод. 3'!J71</f>
        <v>15200.93</v>
      </c>
      <c r="K36" s="44">
        <f t="shared" si="1"/>
        <v>99.04192138139888</v>
      </c>
      <c r="L36" s="47">
        <f t="shared" si="11"/>
        <v>40000</v>
      </c>
      <c r="M36" s="47">
        <f>'дод. 3'!M71</f>
        <v>0</v>
      </c>
      <c r="N36" s="47">
        <f>'дод. 3'!N71</f>
        <v>0</v>
      </c>
      <c r="O36" s="47">
        <f>'дод. 3'!O71</f>
        <v>0</v>
      </c>
      <c r="P36" s="47">
        <f>'дод. 3'!P71</f>
        <v>40000</v>
      </c>
      <c r="Q36" s="47">
        <f t="shared" si="12"/>
        <v>39975</v>
      </c>
      <c r="R36" s="47">
        <f>'дод. 3'!R71</f>
        <v>15</v>
      </c>
      <c r="S36" s="47">
        <f>'дод. 3'!S71</f>
        <v>0</v>
      </c>
      <c r="T36" s="47">
        <f>'дод. 3'!T71</f>
        <v>0</v>
      </c>
      <c r="U36" s="47">
        <f>'дод. 3'!U71</f>
        <v>39960</v>
      </c>
      <c r="V36" s="44">
        <f t="shared" si="9"/>
        <v>99.9375</v>
      </c>
      <c r="W36" s="47">
        <f t="shared" si="10"/>
        <v>689490.93</v>
      </c>
      <c r="X36" s="141"/>
      <c r="Y36" s="19">
        <f t="shared" si="2"/>
        <v>689490.93</v>
      </c>
      <c r="Z36" s="27">
        <f t="shared" si="3"/>
        <v>0</v>
      </c>
    </row>
    <row r="37" spans="1:26" s="9" customFormat="1" ht="45">
      <c r="A37" s="12"/>
      <c r="B37" s="49" t="s">
        <v>248</v>
      </c>
      <c r="C37" s="49" t="s">
        <v>205</v>
      </c>
      <c r="D37" s="48" t="s">
        <v>249</v>
      </c>
      <c r="E37" s="47">
        <f>'дод. 3'!E72</f>
        <v>10347290</v>
      </c>
      <c r="F37" s="47">
        <f>'дод. 3'!F72</f>
        <v>0</v>
      </c>
      <c r="G37" s="47">
        <f>'дод. 3'!G72</f>
        <v>0</v>
      </c>
      <c r="H37" s="47">
        <f>'дод. 3'!H72</f>
        <v>9702823.88</v>
      </c>
      <c r="I37" s="47">
        <f>'дод. 3'!I72</f>
        <v>0</v>
      </c>
      <c r="J37" s="47">
        <f>'дод. 3'!J72</f>
        <v>0</v>
      </c>
      <c r="K37" s="44">
        <f t="shared" si="1"/>
        <v>93.77164339648353</v>
      </c>
      <c r="L37" s="47">
        <f t="shared" si="11"/>
        <v>0</v>
      </c>
      <c r="M37" s="47">
        <f>'дод. 3'!M72</f>
        <v>0</v>
      </c>
      <c r="N37" s="47">
        <f>'дод. 3'!N72</f>
        <v>0</v>
      </c>
      <c r="O37" s="47">
        <f>'дод. 3'!O72</f>
        <v>0</v>
      </c>
      <c r="P37" s="47">
        <f>'дод. 3'!P72</f>
        <v>0</v>
      </c>
      <c r="Q37" s="47">
        <f t="shared" si="12"/>
        <v>0</v>
      </c>
      <c r="R37" s="47">
        <f>'дод. 3'!R72</f>
        <v>0</v>
      </c>
      <c r="S37" s="47">
        <f>'дод. 3'!S72</f>
        <v>0</v>
      </c>
      <c r="T37" s="47">
        <f>'дод. 3'!T72</f>
        <v>0</v>
      </c>
      <c r="U37" s="47">
        <f>'дод. 3'!U72</f>
        <v>0</v>
      </c>
      <c r="V37" s="44"/>
      <c r="W37" s="47">
        <f t="shared" si="10"/>
        <v>9702823.88</v>
      </c>
      <c r="X37" s="141"/>
      <c r="Y37" s="19">
        <f t="shared" si="2"/>
        <v>9702823.88</v>
      </c>
      <c r="Z37" s="27">
        <f t="shared" si="3"/>
        <v>0</v>
      </c>
    </row>
    <row r="38" spans="1:26" s="9" customFormat="1" ht="28.5">
      <c r="A38" s="12"/>
      <c r="B38" s="41" t="s">
        <v>256</v>
      </c>
      <c r="C38" s="41"/>
      <c r="D38" s="42" t="s">
        <v>257</v>
      </c>
      <c r="E38" s="51">
        <f aca="true" t="shared" si="13" ref="E38:J38">E39+E40+E41+E42+E46+E47+E48+E49+E50+E51+E52+E53+E54+E55+E56+E57+E58+E59+E60+E61+E62+E63+E64+E65+E66+E67+E68+E69+E70+E71+E72+E73+E74+E75+E76+E77+E78+E79+E80+E81+E82</f>
        <v>818370498.1800001</v>
      </c>
      <c r="F38" s="51">
        <f t="shared" si="13"/>
        <v>6326717.03</v>
      </c>
      <c r="G38" s="51">
        <f t="shared" si="13"/>
        <v>429811</v>
      </c>
      <c r="H38" s="51">
        <f t="shared" si="13"/>
        <v>817012086.2599999</v>
      </c>
      <c r="I38" s="51">
        <f t="shared" si="13"/>
        <v>6304161.5200000005</v>
      </c>
      <c r="J38" s="51">
        <f t="shared" si="13"/>
        <v>420598.42000000004</v>
      </c>
      <c r="K38" s="44">
        <f t="shared" si="1"/>
        <v>99.83401015517774</v>
      </c>
      <c r="L38" s="51">
        <f>SUM(L39:L82)</f>
        <v>713848</v>
      </c>
      <c r="M38" s="51">
        <f>M39+M40+M41+M42+M46+M47+M48+M49+M50+M51+M52+M53+M54+M55+M56+M57+M58+M59+M60+M61+M62+M63+M64+M65+M66+M67+M68+M69+M70+M71+M72+M73+M74+M75+M76+M77+M78+M79+M80+M81+M82</f>
        <v>27800</v>
      </c>
      <c r="N38" s="51">
        <f>N39+N40+N41+N42+N46+N47+N48+N49+N50+N51+N52+N53+N54+N55+N56+N57+N58+N59+N60+N61+N62+N63+N64+N65+N66+N67+N68+N69+N70+N71+N72+N73+N74+N75+N76+N77+N78+N79+N80+N81+N82</f>
        <v>18822</v>
      </c>
      <c r="O38" s="51">
        <f>O39+O40+O41+O42+O46+O47+O48+O49+O50+O51+O52+O53+O54+O55+O56+O57+O58+O59+O60+O61+O62+O63+O64+O65+O66+O67+O68+O69+O70+O71+O72+O73+O74+O75+O76+O77+O78+O79+O80+O81+O82</f>
        <v>0</v>
      </c>
      <c r="P38" s="51">
        <f>P39+P40+P41+P42+P46+P47+P48+P49+P50+P51+P52+P53+P54+P55+P56+P57+P58+P59+P60+P61+P62+P63+P64+P65+P66+P67+P68+P69+P70+P71+P72+P73+P74+P75+P76+P77+P78+P79+P80+P81+P82</f>
        <v>686048</v>
      </c>
      <c r="Q38" s="51">
        <f>SUM(Q39:Q82)</f>
        <v>1672436.75</v>
      </c>
      <c r="R38" s="51">
        <f>R39+R40+R41+R42+R46+R47+R48+R49+R50+R51+R52+R53+R54+R55+R56+R57+R58+R59+R60+R61+R62+R63+R64+R65+R66+R67+R68+R69+R70+R71+R72+R73+R74+R75+R76+R77+R78+R79+R80+R81+R82</f>
        <v>980252.35</v>
      </c>
      <c r="S38" s="51">
        <f>S39+S40+S41+S42+S46+S47+S48+S49+S50+S51+S52+S53+S54+S55+S56+S57+S58+S59+S60+S61+S62+S63+S64+S65+S66+S67+S68+S69+S70+S71+S72+S73+S74+S75+S76+S77+S78+S79+S80+S81+S82</f>
        <v>26370.88</v>
      </c>
      <c r="T38" s="51">
        <f>T39+T40+T41+T42+T46+T47+T48+T49+T50+T51+T52+T53+T54+T55+T56+T57+T58+T59+T60+T61+T62+T63+T64+T65+T66+T67+T68+T69+T70+T71+T72+T73+T74+T75+T76+T77+T78+T79+T80+T81+T82</f>
        <v>0</v>
      </c>
      <c r="U38" s="51">
        <f>U39+U40+U41+U42+U46+U47+U48+U49+U50+U51+U52+U53+U54+U55+U56+U57+U58+U59+U60+U61+U62+U63+U64+U65+U66+U67+U68+U69+U70+U71+U72+U73+U74+U75+U76+U77+U78+U79+U80+U81+U82</f>
        <v>692184.4</v>
      </c>
      <c r="V38" s="44">
        <f>Q38/L38*100</f>
        <v>234.2847146731517</v>
      </c>
      <c r="W38" s="51">
        <f>W39+W40+W41+W42+W46+W47+W48+W49+W50+W51+W52+W53+W54+W55+W56+W57+W58+W59+W60+W61+W62+W63+W64+W65+W66+W67+W68+W69+W70+W71+W72+W73+W74+W75+W76+W77+W78+W79+W80+W81+W82</f>
        <v>818684523.0099999</v>
      </c>
      <c r="X38" s="141"/>
      <c r="Y38" s="19">
        <f t="shared" si="2"/>
        <v>818684523.0099999</v>
      </c>
      <c r="Z38" s="27">
        <f t="shared" si="3"/>
        <v>0</v>
      </c>
    </row>
    <row r="39" spans="1:26" s="9" customFormat="1" ht="236.25" customHeight="1">
      <c r="A39" s="12"/>
      <c r="B39" s="45" t="s">
        <v>99</v>
      </c>
      <c r="C39" s="45" t="s">
        <v>206</v>
      </c>
      <c r="D39" s="48" t="s">
        <v>100</v>
      </c>
      <c r="E39" s="47">
        <f>'дод. 3'!E77</f>
        <v>41433503.41</v>
      </c>
      <c r="F39" s="47">
        <f>'дод. 3'!F77</f>
        <v>0</v>
      </c>
      <c r="G39" s="47">
        <f>'дод. 3'!G77</f>
        <v>0</v>
      </c>
      <c r="H39" s="47">
        <f>'дод. 3'!H77</f>
        <v>41433503.41</v>
      </c>
      <c r="I39" s="47">
        <f>'дод. 3'!I77</f>
        <v>0</v>
      </c>
      <c r="J39" s="47"/>
      <c r="K39" s="44">
        <f t="shared" si="1"/>
        <v>100</v>
      </c>
      <c r="L39" s="47">
        <f>M39+P39</f>
        <v>0</v>
      </c>
      <c r="M39" s="47">
        <f>'дод. 3'!M77</f>
        <v>0</v>
      </c>
      <c r="N39" s="47">
        <f>'дод. 3'!N77</f>
        <v>0</v>
      </c>
      <c r="O39" s="47">
        <f>'дод. 3'!O77</f>
        <v>0</v>
      </c>
      <c r="P39" s="47">
        <f>'дод. 3'!P77</f>
        <v>0</v>
      </c>
      <c r="Q39" s="47">
        <f>R39+U39</f>
        <v>0</v>
      </c>
      <c r="R39" s="47">
        <f>'дод. 3'!R77</f>
        <v>0</v>
      </c>
      <c r="S39" s="47">
        <f>'дод. 3'!S77</f>
        <v>0</v>
      </c>
      <c r="T39" s="47">
        <f>'дод. 3'!T77</f>
        <v>0</v>
      </c>
      <c r="U39" s="47">
        <f>'дод. 3'!U77</f>
        <v>0</v>
      </c>
      <c r="V39" s="44"/>
      <c r="W39" s="47">
        <f>H39+Q39</f>
        <v>41433503.41</v>
      </c>
      <c r="X39" s="141"/>
      <c r="Y39" s="19">
        <f t="shared" si="2"/>
        <v>41433503.41</v>
      </c>
      <c r="Z39" s="27">
        <f t="shared" si="3"/>
        <v>0</v>
      </c>
    </row>
    <row r="40" spans="1:26" s="9" customFormat="1" ht="202.5" customHeight="1">
      <c r="A40" s="12"/>
      <c r="B40" s="45" t="s">
        <v>101</v>
      </c>
      <c r="C40" s="45" t="s">
        <v>206</v>
      </c>
      <c r="D40" s="48" t="s">
        <v>102</v>
      </c>
      <c r="E40" s="47">
        <f>'дод. 3'!E78</f>
        <v>30421.78</v>
      </c>
      <c r="F40" s="47">
        <f>'дод. 3'!F78</f>
        <v>0</v>
      </c>
      <c r="G40" s="47">
        <f>'дод. 3'!G78</f>
        <v>0</v>
      </c>
      <c r="H40" s="47">
        <f>'дод. 3'!H78</f>
        <v>30421.78</v>
      </c>
      <c r="I40" s="47">
        <f>'дод. 3'!I78</f>
        <v>0</v>
      </c>
      <c r="J40" s="47"/>
      <c r="K40" s="44">
        <f t="shared" si="1"/>
        <v>100</v>
      </c>
      <c r="L40" s="47">
        <f>M40+P40</f>
        <v>0</v>
      </c>
      <c r="M40" s="47">
        <f>'дод. 3'!M78</f>
        <v>0</v>
      </c>
      <c r="N40" s="47">
        <f>'дод. 3'!N78</f>
        <v>0</v>
      </c>
      <c r="O40" s="47">
        <f>'дод. 3'!O78</f>
        <v>0</v>
      </c>
      <c r="P40" s="47">
        <f>'дод. 3'!P78</f>
        <v>0</v>
      </c>
      <c r="Q40" s="47">
        <f>R40+U40</f>
        <v>0</v>
      </c>
      <c r="R40" s="47">
        <f>'дод. 3'!R78</f>
        <v>0</v>
      </c>
      <c r="S40" s="47">
        <f>'дод. 3'!S78</f>
        <v>0</v>
      </c>
      <c r="T40" s="47">
        <f>'дод. 3'!T78</f>
        <v>0</v>
      </c>
      <c r="U40" s="47">
        <f>'дод. 3'!U78</f>
        <v>0</v>
      </c>
      <c r="V40" s="44"/>
      <c r="W40" s="47">
        <f>H40+Q40</f>
        <v>30421.78</v>
      </c>
      <c r="X40" s="140" t="s">
        <v>341</v>
      </c>
      <c r="Y40" s="19">
        <f t="shared" si="2"/>
        <v>30421.78</v>
      </c>
      <c r="Z40" s="27">
        <f t="shared" si="3"/>
        <v>0</v>
      </c>
    </row>
    <row r="41" spans="1:26" s="9" customFormat="1" ht="256.5" customHeight="1">
      <c r="A41" s="12"/>
      <c r="B41" s="52" t="s">
        <v>317</v>
      </c>
      <c r="C41" s="52" t="s">
        <v>206</v>
      </c>
      <c r="D41" s="53" t="s">
        <v>318</v>
      </c>
      <c r="E41" s="54">
        <f>'дод. 3'!E79</f>
        <v>254346</v>
      </c>
      <c r="F41" s="54">
        <f>'дод. 3'!F79</f>
        <v>0</v>
      </c>
      <c r="G41" s="54">
        <f>'дод. 3'!G79</f>
        <v>0</v>
      </c>
      <c r="H41" s="54">
        <f>'дод. 3'!H79</f>
        <v>235345.04</v>
      </c>
      <c r="I41" s="54">
        <f>'дод. 3'!I79</f>
        <v>0</v>
      </c>
      <c r="J41" s="54"/>
      <c r="K41" s="90">
        <f t="shared" si="1"/>
        <v>92.52948345953938</v>
      </c>
      <c r="L41" s="55">
        <f>M41+P41</f>
        <v>0</v>
      </c>
      <c r="M41" s="54">
        <f>'дод. 3'!M79</f>
        <v>0</v>
      </c>
      <c r="N41" s="54">
        <f>'дод. 3'!N79</f>
        <v>0</v>
      </c>
      <c r="O41" s="54">
        <f>'дод. 3'!O79</f>
        <v>0</v>
      </c>
      <c r="P41" s="54">
        <f>'дод. 3'!P79</f>
        <v>0</v>
      </c>
      <c r="Q41" s="55">
        <f>R41+U41</f>
        <v>0</v>
      </c>
      <c r="R41" s="54">
        <f>'дод. 3'!R79</f>
        <v>0</v>
      </c>
      <c r="S41" s="54">
        <f>'дод. 3'!S79</f>
        <v>0</v>
      </c>
      <c r="T41" s="54">
        <f>'дод. 3'!T79</f>
        <v>0</v>
      </c>
      <c r="U41" s="54">
        <f>'дод. 3'!U79</f>
        <v>0</v>
      </c>
      <c r="V41" s="90"/>
      <c r="W41" s="55">
        <f>H41+Q41</f>
        <v>235345.04</v>
      </c>
      <c r="X41" s="140"/>
      <c r="Y41" s="19">
        <f t="shared" si="2"/>
        <v>235345.04</v>
      </c>
      <c r="Z41" s="27">
        <f t="shared" si="3"/>
        <v>0</v>
      </c>
    </row>
    <row r="42" spans="1:26" s="9" customFormat="1" ht="142.5" customHeight="1">
      <c r="A42" s="12"/>
      <c r="B42" s="56" t="s">
        <v>103</v>
      </c>
      <c r="C42" s="56" t="s">
        <v>206</v>
      </c>
      <c r="D42" s="129" t="s">
        <v>230</v>
      </c>
      <c r="E42" s="57">
        <f>'дод. 3'!E80</f>
        <v>6106465.03</v>
      </c>
      <c r="F42" s="57">
        <f>'дод. 3'!F80</f>
        <v>0</v>
      </c>
      <c r="G42" s="57">
        <f>'дод. 3'!G80</f>
        <v>0</v>
      </c>
      <c r="H42" s="57">
        <f>'дод. 3'!H80</f>
        <v>6106465.03</v>
      </c>
      <c r="I42" s="57">
        <f>'дод. 3'!I80</f>
        <v>0</v>
      </c>
      <c r="J42" s="84"/>
      <c r="K42" s="91">
        <f t="shared" si="1"/>
        <v>100</v>
      </c>
      <c r="L42" s="87">
        <f>M42+P42</f>
        <v>0</v>
      </c>
      <c r="M42" s="57">
        <f>'дод. 3'!M80</f>
        <v>0</v>
      </c>
      <c r="N42" s="57">
        <f>'дод. 3'!N80</f>
        <v>0</v>
      </c>
      <c r="O42" s="57">
        <f>'дод. 3'!O80</f>
        <v>0</v>
      </c>
      <c r="P42" s="57">
        <f>'дод. 3'!P80</f>
        <v>0</v>
      </c>
      <c r="Q42" s="57">
        <f>R42+U42</f>
        <v>0</v>
      </c>
      <c r="R42" s="57">
        <f>'дод. 3'!R80</f>
        <v>0</v>
      </c>
      <c r="S42" s="57">
        <f>'дод. 3'!S80</f>
        <v>0</v>
      </c>
      <c r="T42" s="57">
        <f>'дод. 3'!T80</f>
        <v>0</v>
      </c>
      <c r="U42" s="84">
        <f>'дод. 3'!U80</f>
        <v>0</v>
      </c>
      <c r="V42" s="91"/>
      <c r="W42" s="87">
        <f>Q42+H42</f>
        <v>6106465.03</v>
      </c>
      <c r="X42" s="140"/>
      <c r="Y42" s="19">
        <f t="shared" si="2"/>
        <v>6106465.03</v>
      </c>
      <c r="Z42" s="27">
        <f t="shared" si="3"/>
        <v>0</v>
      </c>
    </row>
    <row r="43" spans="1:26" s="9" customFormat="1" ht="158.25" customHeight="1">
      <c r="A43" s="12"/>
      <c r="B43" s="58"/>
      <c r="C43" s="58"/>
      <c r="D43" s="130"/>
      <c r="E43" s="59"/>
      <c r="F43" s="59"/>
      <c r="G43" s="59"/>
      <c r="H43" s="59"/>
      <c r="I43" s="59"/>
      <c r="J43" s="85"/>
      <c r="K43" s="90"/>
      <c r="L43" s="88"/>
      <c r="M43" s="59"/>
      <c r="N43" s="59"/>
      <c r="O43" s="59"/>
      <c r="P43" s="59"/>
      <c r="Q43" s="59"/>
      <c r="R43" s="59"/>
      <c r="S43" s="59"/>
      <c r="T43" s="59"/>
      <c r="U43" s="85"/>
      <c r="V43" s="90"/>
      <c r="W43" s="88"/>
      <c r="X43" s="140"/>
      <c r="Y43" s="19">
        <f t="shared" si="2"/>
        <v>0</v>
      </c>
      <c r="Z43" s="27">
        <f t="shared" si="3"/>
        <v>0</v>
      </c>
    </row>
    <row r="44" spans="1:26" s="9" customFormat="1" ht="177" customHeight="1">
      <c r="A44" s="12"/>
      <c r="B44" s="58"/>
      <c r="C44" s="58"/>
      <c r="D44" s="60" t="s">
        <v>231</v>
      </c>
      <c r="E44" s="59"/>
      <c r="F44" s="59"/>
      <c r="G44" s="59"/>
      <c r="H44" s="59"/>
      <c r="I44" s="59"/>
      <c r="J44" s="85"/>
      <c r="K44" s="90"/>
      <c r="L44" s="88"/>
      <c r="M44" s="59"/>
      <c r="N44" s="59"/>
      <c r="O44" s="59"/>
      <c r="P44" s="59"/>
      <c r="Q44" s="59"/>
      <c r="R44" s="59"/>
      <c r="S44" s="59"/>
      <c r="T44" s="59"/>
      <c r="U44" s="85"/>
      <c r="V44" s="90"/>
      <c r="W44" s="88"/>
      <c r="X44" s="140"/>
      <c r="Y44" s="19">
        <f t="shared" si="2"/>
        <v>0</v>
      </c>
      <c r="Z44" s="27">
        <f t="shared" si="3"/>
        <v>0</v>
      </c>
    </row>
    <row r="45" spans="1:26" s="9" customFormat="1" ht="271.5" customHeight="1">
      <c r="A45" s="12"/>
      <c r="B45" s="61"/>
      <c r="C45" s="61"/>
      <c r="D45" s="62" t="s">
        <v>234</v>
      </c>
      <c r="E45" s="63"/>
      <c r="F45" s="63"/>
      <c r="G45" s="63"/>
      <c r="H45" s="63"/>
      <c r="I45" s="63"/>
      <c r="J45" s="86"/>
      <c r="K45" s="44"/>
      <c r="L45" s="89"/>
      <c r="M45" s="63"/>
      <c r="N45" s="63"/>
      <c r="O45" s="63"/>
      <c r="P45" s="63"/>
      <c r="Q45" s="63"/>
      <c r="R45" s="63"/>
      <c r="S45" s="63"/>
      <c r="T45" s="63"/>
      <c r="U45" s="86"/>
      <c r="V45" s="44"/>
      <c r="W45" s="89"/>
      <c r="X45" s="140"/>
      <c r="Y45" s="19">
        <f t="shared" si="2"/>
        <v>0</v>
      </c>
      <c r="Z45" s="27">
        <f t="shared" si="3"/>
        <v>0</v>
      </c>
    </row>
    <row r="46" spans="1:26" s="9" customFormat="1" ht="122.25" customHeight="1">
      <c r="A46" s="12"/>
      <c r="B46" s="45" t="s">
        <v>104</v>
      </c>
      <c r="C46" s="45" t="s">
        <v>207</v>
      </c>
      <c r="D46" s="48" t="s">
        <v>105</v>
      </c>
      <c r="E46" s="47">
        <f>'дод. 3'!E84</f>
        <v>4654437.39</v>
      </c>
      <c r="F46" s="47">
        <f>'дод. 3'!F84</f>
        <v>0</v>
      </c>
      <c r="G46" s="47">
        <f>'дод. 3'!G84</f>
        <v>0</v>
      </c>
      <c r="H46" s="47">
        <f>'дод. 3'!H84</f>
        <v>4654437.39</v>
      </c>
      <c r="I46" s="47">
        <f>'дод. 3'!I84</f>
        <v>0</v>
      </c>
      <c r="J46" s="47"/>
      <c r="K46" s="44">
        <f t="shared" si="1"/>
        <v>100</v>
      </c>
      <c r="L46" s="47">
        <f>M46+P46</f>
        <v>0</v>
      </c>
      <c r="M46" s="47">
        <f>'дод. 3'!M84</f>
        <v>0</v>
      </c>
      <c r="N46" s="47">
        <f>'дод. 3'!N84</f>
        <v>0</v>
      </c>
      <c r="O46" s="47">
        <f>'дод. 3'!O84</f>
        <v>0</v>
      </c>
      <c r="P46" s="47">
        <f>'дод. 3'!P84</f>
        <v>0</v>
      </c>
      <c r="Q46" s="47">
        <f>R46+U46</f>
        <v>0</v>
      </c>
      <c r="R46" s="47">
        <f>'дод. 3'!R84</f>
        <v>0</v>
      </c>
      <c r="S46" s="47">
        <f>'дод. 3'!S84</f>
        <v>0</v>
      </c>
      <c r="T46" s="47">
        <f>'дод. 3'!T84</f>
        <v>0</v>
      </c>
      <c r="U46" s="47">
        <f>'дод. 3'!U84</f>
        <v>0</v>
      </c>
      <c r="V46" s="44" t="e">
        <f>Q46/L46*100</f>
        <v>#DIV/0!</v>
      </c>
      <c r="W46" s="47">
        <f>Q46+H46</f>
        <v>4654437.39</v>
      </c>
      <c r="X46" s="140" t="s">
        <v>342</v>
      </c>
      <c r="Y46" s="19">
        <f t="shared" si="2"/>
        <v>4654437.39</v>
      </c>
      <c r="Z46" s="27">
        <f t="shared" si="3"/>
        <v>0</v>
      </c>
    </row>
    <row r="47" spans="1:26" s="9" customFormat="1" ht="129" customHeight="1">
      <c r="A47" s="12"/>
      <c r="B47" s="45" t="s">
        <v>319</v>
      </c>
      <c r="C47" s="45" t="s">
        <v>207</v>
      </c>
      <c r="D47" s="48" t="s">
        <v>320</v>
      </c>
      <c r="E47" s="64">
        <f>'дод. 3'!E85</f>
        <v>94003</v>
      </c>
      <c r="F47" s="64">
        <f>'дод. 3'!F85</f>
        <v>0</v>
      </c>
      <c r="G47" s="64">
        <f>'дод. 3'!G85</f>
        <v>0</v>
      </c>
      <c r="H47" s="64">
        <f>'дод. 3'!H85</f>
        <v>92422.28</v>
      </c>
      <c r="I47" s="64">
        <f>'дод. 3'!I85</f>
        <v>0</v>
      </c>
      <c r="J47" s="64"/>
      <c r="K47" s="44">
        <f t="shared" si="1"/>
        <v>98.31843664563897</v>
      </c>
      <c r="L47" s="47">
        <f aca="true" t="shared" si="14" ref="L47:L82">M47+P47</f>
        <v>0</v>
      </c>
      <c r="M47" s="64">
        <f>'дод. 3'!M85</f>
        <v>0</v>
      </c>
      <c r="N47" s="64">
        <f>'дод. 3'!N85</f>
        <v>0</v>
      </c>
      <c r="O47" s="64">
        <f>'дод. 3'!O85</f>
        <v>0</v>
      </c>
      <c r="P47" s="64">
        <f>'дод. 3'!P85</f>
        <v>0</v>
      </c>
      <c r="Q47" s="47">
        <f aca="true" t="shared" si="15" ref="Q47:Q82">R47+U47</f>
        <v>0</v>
      </c>
      <c r="R47" s="64">
        <f>'дод. 3'!R85</f>
        <v>0</v>
      </c>
      <c r="S47" s="64">
        <f>'дод. 3'!S85</f>
        <v>0</v>
      </c>
      <c r="T47" s="64">
        <f>'дод. 3'!T85</f>
        <v>0</v>
      </c>
      <c r="U47" s="64">
        <f>'дод. 3'!U85</f>
        <v>0</v>
      </c>
      <c r="V47" s="44"/>
      <c r="W47" s="47">
        <f>Q47+H47</f>
        <v>92422.28</v>
      </c>
      <c r="X47" s="140"/>
      <c r="Y47" s="19">
        <f t="shared" si="2"/>
        <v>92422.28</v>
      </c>
      <c r="Z47" s="27">
        <f t="shared" si="3"/>
        <v>0</v>
      </c>
    </row>
    <row r="48" spans="1:26" s="9" customFormat="1" ht="246" customHeight="1">
      <c r="A48" s="12"/>
      <c r="B48" s="45" t="s">
        <v>106</v>
      </c>
      <c r="C48" s="45" t="s">
        <v>207</v>
      </c>
      <c r="D48" s="48" t="s">
        <v>233</v>
      </c>
      <c r="E48" s="64">
        <f>'дод. 3'!E86</f>
        <v>75850</v>
      </c>
      <c r="F48" s="64">
        <f>'дод. 3'!F86</f>
        <v>0</v>
      </c>
      <c r="G48" s="64">
        <f>'дод. 3'!G86</f>
        <v>0</v>
      </c>
      <c r="H48" s="64">
        <f>'дод. 3'!H86</f>
        <v>75850</v>
      </c>
      <c r="I48" s="64">
        <f>'дод. 3'!I86</f>
        <v>0</v>
      </c>
      <c r="J48" s="64"/>
      <c r="K48" s="44">
        <f t="shared" si="1"/>
        <v>100</v>
      </c>
      <c r="L48" s="47">
        <f t="shared" si="14"/>
        <v>0</v>
      </c>
      <c r="M48" s="64">
        <f>'дод. 3'!M86</f>
        <v>0</v>
      </c>
      <c r="N48" s="64">
        <f>'дод. 3'!N86</f>
        <v>0</v>
      </c>
      <c r="O48" s="64">
        <f>'дод. 3'!O86</f>
        <v>0</v>
      </c>
      <c r="P48" s="64">
        <f>'дод. 3'!P86</f>
        <v>0</v>
      </c>
      <c r="Q48" s="47">
        <f t="shared" si="15"/>
        <v>0</v>
      </c>
      <c r="R48" s="64">
        <f>'дод. 3'!R86</f>
        <v>0</v>
      </c>
      <c r="S48" s="64">
        <f>'дод. 3'!S86</f>
        <v>0</v>
      </c>
      <c r="T48" s="64">
        <f>'дод. 3'!T86</f>
        <v>0</v>
      </c>
      <c r="U48" s="64">
        <f>'дод. 3'!U86</f>
        <v>0</v>
      </c>
      <c r="V48" s="44"/>
      <c r="W48" s="47">
        <f aca="true" t="shared" si="16" ref="W48:W90">Q48+H48</f>
        <v>75850</v>
      </c>
      <c r="X48" s="140"/>
      <c r="Y48" s="19">
        <f t="shared" si="2"/>
        <v>75850</v>
      </c>
      <c r="Z48" s="27">
        <f t="shared" si="3"/>
        <v>0</v>
      </c>
    </row>
    <row r="49" spans="1:26" s="9" customFormat="1" ht="71.25" customHeight="1">
      <c r="A49" s="12"/>
      <c r="B49" s="45" t="s">
        <v>107</v>
      </c>
      <c r="C49" s="45" t="s">
        <v>207</v>
      </c>
      <c r="D49" s="48" t="s">
        <v>108</v>
      </c>
      <c r="E49" s="47">
        <f>'дод. 3'!E87</f>
        <v>882700</v>
      </c>
      <c r="F49" s="47">
        <f>'дод. 3'!F87</f>
        <v>0</v>
      </c>
      <c r="G49" s="47">
        <f>'дод. 3'!G87</f>
        <v>0</v>
      </c>
      <c r="H49" s="47">
        <f>'дод. 3'!H87</f>
        <v>882698.65</v>
      </c>
      <c r="I49" s="47">
        <f>'дод. 3'!I87</f>
        <v>0</v>
      </c>
      <c r="J49" s="47"/>
      <c r="K49" s="44">
        <f t="shared" si="1"/>
        <v>99.99984706015634</v>
      </c>
      <c r="L49" s="47">
        <f t="shared" si="14"/>
        <v>0</v>
      </c>
      <c r="M49" s="47">
        <f>'дод. 3'!M87</f>
        <v>0</v>
      </c>
      <c r="N49" s="47">
        <f>'дод. 3'!N87</f>
        <v>0</v>
      </c>
      <c r="O49" s="47">
        <f>'дод. 3'!O87</f>
        <v>0</v>
      </c>
      <c r="P49" s="47">
        <f>'дод. 3'!P87</f>
        <v>0</v>
      </c>
      <c r="Q49" s="47">
        <f t="shared" si="15"/>
        <v>0</v>
      </c>
      <c r="R49" s="47">
        <f>'дод. 3'!R87</f>
        <v>0</v>
      </c>
      <c r="S49" s="47">
        <f>'дод. 3'!S87</f>
        <v>0</v>
      </c>
      <c r="T49" s="47">
        <f>'дод. 3'!T87</f>
        <v>0</v>
      </c>
      <c r="U49" s="47">
        <f>'дод. 3'!U87</f>
        <v>0</v>
      </c>
      <c r="V49" s="44"/>
      <c r="W49" s="47">
        <f t="shared" si="16"/>
        <v>882698.65</v>
      </c>
      <c r="X49" s="140"/>
      <c r="Y49" s="19">
        <f t="shared" si="2"/>
        <v>882698.65</v>
      </c>
      <c r="Z49" s="27">
        <f t="shared" si="3"/>
        <v>0</v>
      </c>
    </row>
    <row r="50" spans="1:26" s="9" customFormat="1" ht="39.75" customHeight="1">
      <c r="A50" s="12"/>
      <c r="B50" s="45" t="s">
        <v>321</v>
      </c>
      <c r="C50" s="45" t="s">
        <v>207</v>
      </c>
      <c r="D50" s="48" t="s">
        <v>322</v>
      </c>
      <c r="E50" s="64">
        <f>'дод. 3'!E88</f>
        <v>1439932</v>
      </c>
      <c r="F50" s="64">
        <f>'дод. 3'!F88</f>
        <v>0</v>
      </c>
      <c r="G50" s="64">
        <f>'дод. 3'!G88</f>
        <v>0</v>
      </c>
      <c r="H50" s="64">
        <f>'дод. 3'!H88</f>
        <v>1412675.49</v>
      </c>
      <c r="I50" s="64">
        <f>'дод. 3'!I88</f>
        <v>0</v>
      </c>
      <c r="J50" s="64">
        <f>'дод. 3'!J88</f>
        <v>0</v>
      </c>
      <c r="K50" s="44">
        <f t="shared" si="1"/>
        <v>98.1070974184892</v>
      </c>
      <c r="L50" s="47">
        <f t="shared" si="14"/>
        <v>0</v>
      </c>
      <c r="M50" s="64">
        <f>'дод. 3'!M88</f>
        <v>0</v>
      </c>
      <c r="N50" s="64">
        <f>'дод. 3'!N88</f>
        <v>0</v>
      </c>
      <c r="O50" s="64">
        <f>'дод. 3'!O88</f>
        <v>0</v>
      </c>
      <c r="P50" s="64">
        <f>'дод. 3'!P88</f>
        <v>0</v>
      </c>
      <c r="Q50" s="47">
        <f t="shared" si="15"/>
        <v>0</v>
      </c>
      <c r="R50" s="64">
        <f>'дод. 3'!R88</f>
        <v>0</v>
      </c>
      <c r="S50" s="64">
        <f>'дод. 3'!S88</f>
        <v>0</v>
      </c>
      <c r="T50" s="64">
        <f>'дод. 3'!T88</f>
        <v>0</v>
      </c>
      <c r="U50" s="64">
        <f>'дод. 3'!U88</f>
        <v>0</v>
      </c>
      <c r="V50" s="44"/>
      <c r="W50" s="47">
        <f t="shared" si="16"/>
        <v>1412675.49</v>
      </c>
      <c r="X50" s="140"/>
      <c r="Y50" s="19">
        <f t="shared" si="2"/>
        <v>1412675.49</v>
      </c>
      <c r="Z50" s="27">
        <f t="shared" si="3"/>
        <v>0</v>
      </c>
    </row>
    <row r="51" spans="1:26" s="9" customFormat="1" ht="155.25" customHeight="1">
      <c r="A51" s="12"/>
      <c r="B51" s="45" t="s">
        <v>109</v>
      </c>
      <c r="C51" s="45" t="s">
        <v>207</v>
      </c>
      <c r="D51" s="48" t="s">
        <v>110</v>
      </c>
      <c r="E51" s="64">
        <f>'дод. 3'!E89</f>
        <v>1858579.2</v>
      </c>
      <c r="F51" s="64">
        <f>'дод. 3'!F89</f>
        <v>0</v>
      </c>
      <c r="G51" s="64">
        <f>'дод. 3'!G89</f>
        <v>0</v>
      </c>
      <c r="H51" s="64">
        <f>'дод. 3'!H89</f>
        <v>1858579.2</v>
      </c>
      <c r="I51" s="64">
        <f>'дод. 3'!I89</f>
        <v>0</v>
      </c>
      <c r="J51" s="64">
        <f>'дод. 3'!J89</f>
        <v>0</v>
      </c>
      <c r="K51" s="44">
        <f t="shared" si="1"/>
        <v>100</v>
      </c>
      <c r="L51" s="47">
        <f t="shared" si="14"/>
        <v>0</v>
      </c>
      <c r="M51" s="64">
        <f>'дод. 3'!M89</f>
        <v>0</v>
      </c>
      <c r="N51" s="64">
        <f>'дод. 3'!N89</f>
        <v>0</v>
      </c>
      <c r="O51" s="64">
        <f>'дод. 3'!O89</f>
        <v>0</v>
      </c>
      <c r="P51" s="64">
        <f>'дод. 3'!P89</f>
        <v>0</v>
      </c>
      <c r="Q51" s="47">
        <f t="shared" si="15"/>
        <v>0</v>
      </c>
      <c r="R51" s="64">
        <f>'дод. 3'!R89</f>
        <v>0</v>
      </c>
      <c r="S51" s="64">
        <f>'дод. 3'!S89</f>
        <v>0</v>
      </c>
      <c r="T51" s="64">
        <f>'дод. 3'!T89</f>
        <v>0</v>
      </c>
      <c r="U51" s="64">
        <f>'дод. 3'!U89</f>
        <v>0</v>
      </c>
      <c r="V51" s="44"/>
      <c r="W51" s="47">
        <f t="shared" si="16"/>
        <v>1858579.2</v>
      </c>
      <c r="X51" s="140"/>
      <c r="Y51" s="19">
        <f t="shared" si="2"/>
        <v>1858579.2</v>
      </c>
      <c r="Z51" s="27">
        <f t="shared" si="3"/>
        <v>0</v>
      </c>
    </row>
    <row r="52" spans="1:26" s="9" customFormat="1" ht="180" customHeight="1">
      <c r="A52" s="12"/>
      <c r="B52" s="65" t="s">
        <v>111</v>
      </c>
      <c r="C52" s="65" t="s">
        <v>207</v>
      </c>
      <c r="D52" s="48" t="s">
        <v>112</v>
      </c>
      <c r="E52" s="47">
        <f>'дод. 3'!E90</f>
        <v>8633.96</v>
      </c>
      <c r="F52" s="47">
        <f>'дод. 3'!F90</f>
        <v>0</v>
      </c>
      <c r="G52" s="47">
        <f>'дод. 3'!G90</f>
        <v>0</v>
      </c>
      <c r="H52" s="47">
        <f>'дод. 3'!H90</f>
        <v>8633.96</v>
      </c>
      <c r="I52" s="47">
        <f>'дод. 3'!I90</f>
        <v>0</v>
      </c>
      <c r="J52" s="47">
        <f>'дод. 3'!J90</f>
        <v>0</v>
      </c>
      <c r="K52" s="44">
        <f t="shared" si="1"/>
        <v>100</v>
      </c>
      <c r="L52" s="47">
        <f t="shared" si="14"/>
        <v>0</v>
      </c>
      <c r="M52" s="47">
        <f>'дод. 3'!M90</f>
        <v>0</v>
      </c>
      <c r="N52" s="47">
        <f>'дод. 3'!N90</f>
        <v>0</v>
      </c>
      <c r="O52" s="47">
        <f>'дод. 3'!O90</f>
        <v>0</v>
      </c>
      <c r="P52" s="47">
        <f>'дод. 3'!P90</f>
        <v>0</v>
      </c>
      <c r="Q52" s="47">
        <f t="shared" si="15"/>
        <v>0</v>
      </c>
      <c r="R52" s="47">
        <f>'дод. 3'!R90</f>
        <v>0</v>
      </c>
      <c r="S52" s="47">
        <f>'дод. 3'!S90</f>
        <v>0</v>
      </c>
      <c r="T52" s="47">
        <f>'дод. 3'!T90</f>
        <v>0</v>
      </c>
      <c r="U52" s="47">
        <f>'дод. 3'!U90</f>
        <v>0</v>
      </c>
      <c r="V52" s="44"/>
      <c r="W52" s="47">
        <f t="shared" si="16"/>
        <v>8633.96</v>
      </c>
      <c r="X52" s="140"/>
      <c r="Y52" s="19">
        <f t="shared" si="2"/>
        <v>8633.96</v>
      </c>
      <c r="Z52" s="27">
        <f t="shared" si="3"/>
        <v>0</v>
      </c>
    </row>
    <row r="53" spans="1:26" s="9" customFormat="1" ht="15">
      <c r="A53" s="12"/>
      <c r="B53" s="45" t="s">
        <v>113</v>
      </c>
      <c r="C53" s="45" t="s">
        <v>182</v>
      </c>
      <c r="D53" s="48" t="s">
        <v>114</v>
      </c>
      <c r="E53" s="47">
        <f>'дод. 3'!E91</f>
        <v>2352807.76</v>
      </c>
      <c r="F53" s="47">
        <f>'дод. 3'!F91</f>
        <v>0</v>
      </c>
      <c r="G53" s="47">
        <f>'дод. 3'!G91</f>
        <v>0</v>
      </c>
      <c r="H53" s="47">
        <f>'дод. 3'!H91</f>
        <v>2352807.76</v>
      </c>
      <c r="I53" s="47">
        <f>'дод. 3'!I91</f>
        <v>0</v>
      </c>
      <c r="J53" s="47">
        <f>'дод. 3'!J91</f>
        <v>0</v>
      </c>
      <c r="K53" s="44">
        <f t="shared" si="1"/>
        <v>100</v>
      </c>
      <c r="L53" s="47">
        <f t="shared" si="14"/>
        <v>0</v>
      </c>
      <c r="M53" s="47">
        <f>'дод. 3'!M91</f>
        <v>0</v>
      </c>
      <c r="N53" s="47">
        <f>'дод. 3'!N91</f>
        <v>0</v>
      </c>
      <c r="O53" s="47">
        <f>'дод. 3'!O91</f>
        <v>0</v>
      </c>
      <c r="P53" s="47">
        <f>'дод. 3'!P91</f>
        <v>0</v>
      </c>
      <c r="Q53" s="47">
        <f t="shared" si="15"/>
        <v>0</v>
      </c>
      <c r="R53" s="47">
        <f>'дод. 3'!R91</f>
        <v>0</v>
      </c>
      <c r="S53" s="47">
        <f>'дод. 3'!S91</f>
        <v>0</v>
      </c>
      <c r="T53" s="47">
        <f>'дод. 3'!T91</f>
        <v>0</v>
      </c>
      <c r="U53" s="47">
        <f>'дод. 3'!U91</f>
        <v>0</v>
      </c>
      <c r="V53" s="44"/>
      <c r="W53" s="47">
        <f t="shared" si="16"/>
        <v>2352807.76</v>
      </c>
      <c r="X53" s="140"/>
      <c r="Y53" s="19">
        <f t="shared" si="2"/>
        <v>2352807.76</v>
      </c>
      <c r="Z53" s="27">
        <f t="shared" si="3"/>
        <v>0</v>
      </c>
    </row>
    <row r="54" spans="1:26" s="9" customFormat="1" ht="30">
      <c r="A54" s="12"/>
      <c r="B54" s="45" t="s">
        <v>115</v>
      </c>
      <c r="C54" s="45" t="s">
        <v>182</v>
      </c>
      <c r="D54" s="48" t="s">
        <v>226</v>
      </c>
      <c r="E54" s="47">
        <f>'дод. 3'!E92</f>
        <v>1985163.19</v>
      </c>
      <c r="F54" s="47">
        <f>'дод. 3'!F92</f>
        <v>0</v>
      </c>
      <c r="G54" s="47">
        <f>'дод. 3'!G92</f>
        <v>0</v>
      </c>
      <c r="H54" s="47">
        <f>'дод. 3'!H92</f>
        <v>1985046.19</v>
      </c>
      <c r="I54" s="47">
        <f>'дод. 3'!I92</f>
        <v>0</v>
      </c>
      <c r="J54" s="47">
        <f>'дод. 3'!J92</f>
        <v>0</v>
      </c>
      <c r="K54" s="44">
        <f t="shared" si="1"/>
        <v>99.99410627798312</v>
      </c>
      <c r="L54" s="47">
        <f t="shared" si="14"/>
        <v>0</v>
      </c>
      <c r="M54" s="47">
        <f>'дод. 3'!M92</f>
        <v>0</v>
      </c>
      <c r="N54" s="47">
        <f>'дод. 3'!N92</f>
        <v>0</v>
      </c>
      <c r="O54" s="47">
        <f>'дод. 3'!O92</f>
        <v>0</v>
      </c>
      <c r="P54" s="47">
        <f>'дод. 3'!P92</f>
        <v>0</v>
      </c>
      <c r="Q54" s="47">
        <f t="shared" si="15"/>
        <v>0</v>
      </c>
      <c r="R54" s="47">
        <f>'дод. 3'!R92</f>
        <v>0</v>
      </c>
      <c r="S54" s="47">
        <f>'дод. 3'!S92</f>
        <v>0</v>
      </c>
      <c r="T54" s="47">
        <f>'дод. 3'!T92</f>
        <v>0</v>
      </c>
      <c r="U54" s="47">
        <f>'дод. 3'!U92</f>
        <v>0</v>
      </c>
      <c r="V54" s="44"/>
      <c r="W54" s="47">
        <f t="shared" si="16"/>
        <v>1985046.19</v>
      </c>
      <c r="X54" s="140"/>
      <c r="Y54" s="19">
        <f t="shared" si="2"/>
        <v>1985046.19</v>
      </c>
      <c r="Z54" s="27">
        <f t="shared" si="3"/>
        <v>0</v>
      </c>
    </row>
    <row r="55" spans="1:26" s="9" customFormat="1" ht="15">
      <c r="A55" s="12"/>
      <c r="B55" s="45" t="s">
        <v>116</v>
      </c>
      <c r="C55" s="45" t="s">
        <v>182</v>
      </c>
      <c r="D55" s="48" t="s">
        <v>117</v>
      </c>
      <c r="E55" s="47">
        <f>'дод. 3'!E93</f>
        <v>136957300.65</v>
      </c>
      <c r="F55" s="47">
        <f>'дод. 3'!F93</f>
        <v>0</v>
      </c>
      <c r="G55" s="47">
        <f>'дод. 3'!G93</f>
        <v>0</v>
      </c>
      <c r="H55" s="47">
        <f>'дод. 3'!H93</f>
        <v>136957300.65</v>
      </c>
      <c r="I55" s="47">
        <f>'дод. 3'!I93</f>
        <v>0</v>
      </c>
      <c r="J55" s="47">
        <f>'дод. 3'!J93</f>
        <v>0</v>
      </c>
      <c r="K55" s="44">
        <f t="shared" si="1"/>
        <v>100</v>
      </c>
      <c r="L55" s="47">
        <f t="shared" si="14"/>
        <v>0</v>
      </c>
      <c r="M55" s="47">
        <f>'дод. 3'!M93</f>
        <v>0</v>
      </c>
      <c r="N55" s="47">
        <f>'дод. 3'!N93</f>
        <v>0</v>
      </c>
      <c r="O55" s="47">
        <f>'дод. 3'!O93</f>
        <v>0</v>
      </c>
      <c r="P55" s="47">
        <f>'дод. 3'!P93</f>
        <v>0</v>
      </c>
      <c r="Q55" s="47">
        <f t="shared" si="15"/>
        <v>0</v>
      </c>
      <c r="R55" s="47">
        <f>'дод. 3'!R93</f>
        <v>0</v>
      </c>
      <c r="S55" s="47">
        <f>'дод. 3'!S93</f>
        <v>0</v>
      </c>
      <c r="T55" s="47">
        <f>'дод. 3'!T93</f>
        <v>0</v>
      </c>
      <c r="U55" s="47">
        <f>'дод. 3'!U93</f>
        <v>0</v>
      </c>
      <c r="V55" s="44"/>
      <c r="W55" s="47">
        <f t="shared" si="16"/>
        <v>136957300.65</v>
      </c>
      <c r="X55" s="140"/>
      <c r="Y55" s="19">
        <f t="shared" si="2"/>
        <v>136957300.65</v>
      </c>
      <c r="Z55" s="27">
        <f t="shared" si="3"/>
        <v>0</v>
      </c>
    </row>
    <row r="56" spans="1:26" s="9" customFormat="1" ht="30">
      <c r="A56" s="12"/>
      <c r="B56" s="45" t="s">
        <v>118</v>
      </c>
      <c r="C56" s="45" t="s">
        <v>182</v>
      </c>
      <c r="D56" s="48" t="s">
        <v>119</v>
      </c>
      <c r="E56" s="47">
        <f>'дод. 3'!E94</f>
        <v>6471217.31</v>
      </c>
      <c r="F56" s="47">
        <f>'дод. 3'!F94</f>
        <v>0</v>
      </c>
      <c r="G56" s="47">
        <f>'дод. 3'!G94</f>
        <v>0</v>
      </c>
      <c r="H56" s="47">
        <f>'дод. 3'!H94</f>
        <v>6471217.31</v>
      </c>
      <c r="I56" s="47">
        <f>'дод. 3'!I94</f>
        <v>0</v>
      </c>
      <c r="J56" s="47">
        <f>'дод. 3'!J94</f>
        <v>0</v>
      </c>
      <c r="K56" s="44">
        <f t="shared" si="1"/>
        <v>100</v>
      </c>
      <c r="L56" s="47">
        <f t="shared" si="14"/>
        <v>0</v>
      </c>
      <c r="M56" s="47">
        <f>'дод. 3'!M94</f>
        <v>0</v>
      </c>
      <c r="N56" s="47">
        <f>'дод. 3'!N94</f>
        <v>0</v>
      </c>
      <c r="O56" s="47">
        <f>'дод. 3'!O94</f>
        <v>0</v>
      </c>
      <c r="P56" s="47">
        <f>'дод. 3'!P94</f>
        <v>0</v>
      </c>
      <c r="Q56" s="47">
        <f t="shared" si="15"/>
        <v>0</v>
      </c>
      <c r="R56" s="47">
        <f>'дод. 3'!R94</f>
        <v>0</v>
      </c>
      <c r="S56" s="47">
        <f>'дод. 3'!S94</f>
        <v>0</v>
      </c>
      <c r="T56" s="47">
        <f>'дод. 3'!T94</f>
        <v>0</v>
      </c>
      <c r="U56" s="47">
        <f>'дод. 3'!U94</f>
        <v>0</v>
      </c>
      <c r="V56" s="44"/>
      <c r="W56" s="47">
        <f t="shared" si="16"/>
        <v>6471217.31</v>
      </c>
      <c r="X56" s="140"/>
      <c r="Y56" s="19">
        <f t="shared" si="2"/>
        <v>6471217.31</v>
      </c>
      <c r="Z56" s="27">
        <f t="shared" si="3"/>
        <v>0</v>
      </c>
    </row>
    <row r="57" spans="1:26" s="9" customFormat="1" ht="15">
      <c r="A57" s="12"/>
      <c r="B57" s="45" t="s">
        <v>120</v>
      </c>
      <c r="C57" s="45" t="s">
        <v>182</v>
      </c>
      <c r="D57" s="48" t="s">
        <v>121</v>
      </c>
      <c r="E57" s="47">
        <f>'дод. 3'!E95</f>
        <v>26310033.93</v>
      </c>
      <c r="F57" s="47">
        <f>'дод. 3'!F95</f>
        <v>0</v>
      </c>
      <c r="G57" s="47">
        <f>'дод. 3'!G95</f>
        <v>0</v>
      </c>
      <c r="H57" s="47">
        <f>'дод. 3'!H95</f>
        <v>26310033.93</v>
      </c>
      <c r="I57" s="47">
        <f>'дод. 3'!I95</f>
        <v>0</v>
      </c>
      <c r="J57" s="47">
        <f>'дод. 3'!J95</f>
        <v>0</v>
      </c>
      <c r="K57" s="44">
        <f t="shared" si="1"/>
        <v>100</v>
      </c>
      <c r="L57" s="47">
        <f t="shared" si="14"/>
        <v>0</v>
      </c>
      <c r="M57" s="47">
        <f>'дод. 3'!M95</f>
        <v>0</v>
      </c>
      <c r="N57" s="47">
        <f>'дод. 3'!N95</f>
        <v>0</v>
      </c>
      <c r="O57" s="47">
        <f>'дод. 3'!O95</f>
        <v>0</v>
      </c>
      <c r="P57" s="47">
        <f>'дод. 3'!P95</f>
        <v>0</v>
      </c>
      <c r="Q57" s="47">
        <f t="shared" si="15"/>
        <v>0</v>
      </c>
      <c r="R57" s="47">
        <f>'дод. 3'!R95</f>
        <v>0</v>
      </c>
      <c r="S57" s="47">
        <f>'дод. 3'!S95</f>
        <v>0</v>
      </c>
      <c r="T57" s="47">
        <f>'дод. 3'!T95</f>
        <v>0</v>
      </c>
      <c r="U57" s="47">
        <f>'дод. 3'!U95</f>
        <v>0</v>
      </c>
      <c r="V57" s="44"/>
      <c r="W57" s="47">
        <f t="shared" si="16"/>
        <v>26310033.93</v>
      </c>
      <c r="X57" s="140"/>
      <c r="Y57" s="19">
        <f t="shared" si="2"/>
        <v>26310033.93</v>
      </c>
      <c r="Z57" s="27">
        <f t="shared" si="3"/>
        <v>0</v>
      </c>
    </row>
    <row r="58" spans="1:26" s="9" customFormat="1" ht="15">
      <c r="A58" s="12"/>
      <c r="B58" s="45" t="s">
        <v>122</v>
      </c>
      <c r="C58" s="45" t="s">
        <v>182</v>
      </c>
      <c r="D58" s="48" t="s">
        <v>123</v>
      </c>
      <c r="E58" s="47">
        <f>'дод. 3'!E96</f>
        <v>1109567.99</v>
      </c>
      <c r="F58" s="47">
        <f>'дод. 3'!F96</f>
        <v>0</v>
      </c>
      <c r="G58" s="47">
        <f>'дод. 3'!G96</f>
        <v>0</v>
      </c>
      <c r="H58" s="47">
        <f>'дод. 3'!H96</f>
        <v>1109567.99</v>
      </c>
      <c r="I58" s="47">
        <f>'дод. 3'!I96</f>
        <v>0</v>
      </c>
      <c r="J58" s="47">
        <f>'дод. 3'!J96</f>
        <v>0</v>
      </c>
      <c r="K58" s="44">
        <f t="shared" si="1"/>
        <v>100</v>
      </c>
      <c r="L58" s="47">
        <f t="shared" si="14"/>
        <v>0</v>
      </c>
      <c r="M58" s="47">
        <f>'дод. 3'!M96</f>
        <v>0</v>
      </c>
      <c r="N58" s="47">
        <f>'дод. 3'!N96</f>
        <v>0</v>
      </c>
      <c r="O58" s="47">
        <f>'дод. 3'!O96</f>
        <v>0</v>
      </c>
      <c r="P58" s="47">
        <f>'дод. 3'!P96</f>
        <v>0</v>
      </c>
      <c r="Q58" s="47">
        <f t="shared" si="15"/>
        <v>0</v>
      </c>
      <c r="R58" s="47">
        <f>'дод. 3'!R96</f>
        <v>0</v>
      </c>
      <c r="S58" s="47">
        <f>'дод. 3'!S96</f>
        <v>0</v>
      </c>
      <c r="T58" s="47">
        <f>'дод. 3'!T96</f>
        <v>0</v>
      </c>
      <c r="U58" s="47">
        <f>'дод. 3'!U96</f>
        <v>0</v>
      </c>
      <c r="V58" s="44"/>
      <c r="W58" s="47">
        <f t="shared" si="16"/>
        <v>1109567.99</v>
      </c>
      <c r="X58" s="140"/>
      <c r="Y58" s="19">
        <f t="shared" si="2"/>
        <v>1109567.99</v>
      </c>
      <c r="Z58" s="27">
        <f t="shared" si="3"/>
        <v>0</v>
      </c>
    </row>
    <row r="59" spans="1:26" s="9" customFormat="1" ht="15">
      <c r="A59" s="12"/>
      <c r="B59" s="45" t="s">
        <v>124</v>
      </c>
      <c r="C59" s="45" t="s">
        <v>182</v>
      </c>
      <c r="D59" s="48" t="s">
        <v>125</v>
      </c>
      <c r="E59" s="47">
        <f>'дод. 3'!E97</f>
        <v>300140</v>
      </c>
      <c r="F59" s="47">
        <f>'дод. 3'!F97</f>
        <v>0</v>
      </c>
      <c r="G59" s="47">
        <f>'дод. 3'!G97</f>
        <v>0</v>
      </c>
      <c r="H59" s="47">
        <f>'дод. 3'!H97</f>
        <v>300140</v>
      </c>
      <c r="I59" s="47">
        <f>'дод. 3'!I97</f>
        <v>0</v>
      </c>
      <c r="J59" s="47">
        <f>'дод. 3'!J97</f>
        <v>0</v>
      </c>
      <c r="K59" s="44">
        <f t="shared" si="1"/>
        <v>100</v>
      </c>
      <c r="L59" s="47">
        <f t="shared" si="14"/>
        <v>0</v>
      </c>
      <c r="M59" s="47">
        <f>'дод. 3'!M97</f>
        <v>0</v>
      </c>
      <c r="N59" s="47">
        <f>'дод. 3'!N97</f>
        <v>0</v>
      </c>
      <c r="O59" s="47">
        <f>'дод. 3'!O97</f>
        <v>0</v>
      </c>
      <c r="P59" s="47">
        <f>'дод. 3'!P97</f>
        <v>0</v>
      </c>
      <c r="Q59" s="47">
        <f t="shared" si="15"/>
        <v>0</v>
      </c>
      <c r="R59" s="47">
        <f>'дод. 3'!R97</f>
        <v>0</v>
      </c>
      <c r="S59" s="47">
        <f>'дод. 3'!S97</f>
        <v>0</v>
      </c>
      <c r="T59" s="47">
        <f>'дод. 3'!T97</f>
        <v>0</v>
      </c>
      <c r="U59" s="47">
        <f>'дод. 3'!U97</f>
        <v>0</v>
      </c>
      <c r="V59" s="44"/>
      <c r="W59" s="47">
        <f t="shared" si="16"/>
        <v>300140</v>
      </c>
      <c r="X59" s="140"/>
      <c r="Y59" s="19">
        <f t="shared" si="2"/>
        <v>300140</v>
      </c>
      <c r="Z59" s="27">
        <f t="shared" si="3"/>
        <v>0</v>
      </c>
    </row>
    <row r="60" spans="1:26" s="9" customFormat="1" ht="30">
      <c r="A60" s="12"/>
      <c r="B60" s="45" t="s">
        <v>126</v>
      </c>
      <c r="C60" s="45" t="s">
        <v>182</v>
      </c>
      <c r="D60" s="48" t="s">
        <v>127</v>
      </c>
      <c r="E60" s="47">
        <f>'дод. 3'!E98</f>
        <v>43257264.89</v>
      </c>
      <c r="F60" s="47">
        <f>'дод. 3'!F98</f>
        <v>0</v>
      </c>
      <c r="G60" s="47">
        <f>'дод. 3'!G98</f>
        <v>0</v>
      </c>
      <c r="H60" s="47">
        <f>'дод. 3'!H98</f>
        <v>43257212.87</v>
      </c>
      <c r="I60" s="47">
        <f>'дод. 3'!I98</f>
        <v>0</v>
      </c>
      <c r="J60" s="47">
        <f>'дод. 3'!J98</f>
        <v>0</v>
      </c>
      <c r="K60" s="44">
        <f t="shared" si="1"/>
        <v>99.99987974274347</v>
      </c>
      <c r="L60" s="47">
        <f t="shared" si="14"/>
        <v>0</v>
      </c>
      <c r="M60" s="47">
        <f>'дод. 3'!M98</f>
        <v>0</v>
      </c>
      <c r="N60" s="47">
        <f>'дод. 3'!N98</f>
        <v>0</v>
      </c>
      <c r="O60" s="47">
        <f>'дод. 3'!O98</f>
        <v>0</v>
      </c>
      <c r="P60" s="47">
        <f>'дод. 3'!P98</f>
        <v>0</v>
      </c>
      <c r="Q60" s="47">
        <f t="shared" si="15"/>
        <v>0</v>
      </c>
      <c r="R60" s="47">
        <f>'дод. 3'!R98</f>
        <v>0</v>
      </c>
      <c r="S60" s="47">
        <f>'дод. 3'!S98</f>
        <v>0</v>
      </c>
      <c r="T60" s="47">
        <f>'дод. 3'!T98</f>
        <v>0</v>
      </c>
      <c r="U60" s="47">
        <f>'дод. 3'!U98</f>
        <v>0</v>
      </c>
      <c r="V60" s="44"/>
      <c r="W60" s="47">
        <f t="shared" si="16"/>
        <v>43257212.87</v>
      </c>
      <c r="X60" s="140"/>
      <c r="Y60" s="19">
        <f t="shared" si="2"/>
        <v>43257212.87</v>
      </c>
      <c r="Z60" s="27">
        <f t="shared" si="3"/>
        <v>0</v>
      </c>
    </row>
    <row r="61" spans="1:26" s="9" customFormat="1" ht="45">
      <c r="A61" s="12"/>
      <c r="B61" s="45" t="s">
        <v>128</v>
      </c>
      <c r="C61" s="45" t="s">
        <v>208</v>
      </c>
      <c r="D61" s="48" t="s">
        <v>129</v>
      </c>
      <c r="E61" s="47">
        <f>'дод. 3'!E99</f>
        <v>465820364.97</v>
      </c>
      <c r="F61" s="47">
        <f>'дод. 3'!F99</f>
        <v>0</v>
      </c>
      <c r="G61" s="47">
        <f>'дод. 3'!G99</f>
        <v>0</v>
      </c>
      <c r="H61" s="47">
        <f>'дод. 3'!H99</f>
        <v>465817813.99</v>
      </c>
      <c r="I61" s="47">
        <f>'дод. 3'!I99</f>
        <v>0</v>
      </c>
      <c r="J61" s="47">
        <f>'дод. 3'!J99</f>
        <v>0</v>
      </c>
      <c r="K61" s="44">
        <f t="shared" si="1"/>
        <v>99.99945236829649</v>
      </c>
      <c r="L61" s="47">
        <f t="shared" si="14"/>
        <v>0</v>
      </c>
      <c r="M61" s="47">
        <f>'дод. 3'!M99</f>
        <v>0</v>
      </c>
      <c r="N61" s="47">
        <f>'дод. 3'!N99</f>
        <v>0</v>
      </c>
      <c r="O61" s="47">
        <f>'дод. 3'!O99</f>
        <v>0</v>
      </c>
      <c r="P61" s="47">
        <f>'дод. 3'!P99</f>
        <v>0</v>
      </c>
      <c r="Q61" s="47">
        <f t="shared" si="15"/>
        <v>0</v>
      </c>
      <c r="R61" s="47">
        <f>'дод. 3'!R99</f>
        <v>0</v>
      </c>
      <c r="S61" s="47">
        <f>'дод. 3'!S99</f>
        <v>0</v>
      </c>
      <c r="T61" s="47">
        <f>'дод. 3'!T99</f>
        <v>0</v>
      </c>
      <c r="U61" s="47">
        <f>'дод. 3'!U99</f>
        <v>0</v>
      </c>
      <c r="V61" s="44"/>
      <c r="W61" s="47">
        <f t="shared" si="16"/>
        <v>465817813.99</v>
      </c>
      <c r="X61" s="140"/>
      <c r="Y61" s="19">
        <f t="shared" si="2"/>
        <v>465817813.99</v>
      </c>
      <c r="Z61" s="27">
        <f t="shared" si="3"/>
        <v>0</v>
      </c>
    </row>
    <row r="62" spans="1:26" s="9" customFormat="1" ht="45">
      <c r="A62" s="12"/>
      <c r="B62" s="45" t="s">
        <v>130</v>
      </c>
      <c r="C62" s="45" t="s">
        <v>208</v>
      </c>
      <c r="D62" s="48" t="s">
        <v>131</v>
      </c>
      <c r="E62" s="47">
        <f>'дод. 3'!E100</f>
        <v>268160.26</v>
      </c>
      <c r="F62" s="47">
        <f>'дод. 3'!F100</f>
        <v>0</v>
      </c>
      <c r="G62" s="47">
        <f>'дод. 3'!G100</f>
        <v>0</v>
      </c>
      <c r="H62" s="47">
        <f>'дод. 3'!H100</f>
        <v>268160.26</v>
      </c>
      <c r="I62" s="47">
        <f>'дод. 3'!I100</f>
        <v>0</v>
      </c>
      <c r="J62" s="47">
        <f>'дод. 3'!J100</f>
        <v>0</v>
      </c>
      <c r="K62" s="44">
        <f t="shared" si="1"/>
        <v>100</v>
      </c>
      <c r="L62" s="47">
        <f t="shared" si="14"/>
        <v>0</v>
      </c>
      <c r="M62" s="47">
        <f>'дод. 3'!M100</f>
        <v>0</v>
      </c>
      <c r="N62" s="47">
        <f>'дод. 3'!N100</f>
        <v>0</v>
      </c>
      <c r="O62" s="47">
        <f>'дод. 3'!O100</f>
        <v>0</v>
      </c>
      <c r="P62" s="47">
        <f>'дод. 3'!P100</f>
        <v>0</v>
      </c>
      <c r="Q62" s="47">
        <f t="shared" si="15"/>
        <v>0</v>
      </c>
      <c r="R62" s="47">
        <f>'дод. 3'!R100</f>
        <v>0</v>
      </c>
      <c r="S62" s="47">
        <f>'дод. 3'!S100</f>
        <v>0</v>
      </c>
      <c r="T62" s="47">
        <f>'дод. 3'!T100</f>
        <v>0</v>
      </c>
      <c r="U62" s="47">
        <f>'дод. 3'!U100</f>
        <v>0</v>
      </c>
      <c r="V62" s="44"/>
      <c r="W62" s="47">
        <f t="shared" si="16"/>
        <v>268160.26</v>
      </c>
      <c r="X62" s="140"/>
      <c r="Y62" s="19">
        <f t="shared" si="2"/>
        <v>268160.26</v>
      </c>
      <c r="Z62" s="27">
        <f t="shared" si="3"/>
        <v>0</v>
      </c>
    </row>
    <row r="63" spans="1:26" s="9" customFormat="1" ht="15">
      <c r="A63" s="12"/>
      <c r="B63" s="45" t="s">
        <v>16</v>
      </c>
      <c r="C63" s="45" t="s">
        <v>181</v>
      </c>
      <c r="D63" s="48" t="s">
        <v>17</v>
      </c>
      <c r="E63" s="47">
        <f>'дод. 3'!E101+'дод. 3'!E15</f>
        <v>7016673.96</v>
      </c>
      <c r="F63" s="47">
        <f>'дод. 3'!F101+'дод. 3'!F15</f>
        <v>0</v>
      </c>
      <c r="G63" s="47">
        <f>'дод. 3'!G101+'дод. 3'!G15</f>
        <v>0</v>
      </c>
      <c r="H63" s="47">
        <f>'дод. 3'!H101+'дод. 3'!H15</f>
        <v>6721789.86</v>
      </c>
      <c r="I63" s="47">
        <f>'дод. 3'!I101+'дод. 3'!I15</f>
        <v>0</v>
      </c>
      <c r="J63" s="47">
        <f>'дод. 3'!J101+'дод. 3'!J15</f>
        <v>0</v>
      </c>
      <c r="K63" s="44">
        <f t="shared" si="1"/>
        <v>95.79738061535924</v>
      </c>
      <c r="L63" s="47">
        <f t="shared" si="14"/>
        <v>0</v>
      </c>
      <c r="M63" s="47">
        <f>'дод. 3'!M101</f>
        <v>0</v>
      </c>
      <c r="N63" s="47">
        <f>'дод. 3'!N101</f>
        <v>0</v>
      </c>
      <c r="O63" s="47">
        <f>'дод. 3'!O101</f>
        <v>0</v>
      </c>
      <c r="P63" s="47">
        <f>'дод. 3'!P101</f>
        <v>0</v>
      </c>
      <c r="Q63" s="47">
        <f t="shared" si="15"/>
        <v>0</v>
      </c>
      <c r="R63" s="47">
        <f>'дод. 3'!R101</f>
        <v>0</v>
      </c>
      <c r="S63" s="47">
        <f>'дод. 3'!S101</f>
        <v>0</v>
      </c>
      <c r="T63" s="47">
        <f>'дод. 3'!T101</f>
        <v>0</v>
      </c>
      <c r="U63" s="47">
        <f>'дод. 3'!U101</f>
        <v>0</v>
      </c>
      <c r="V63" s="44"/>
      <c r="W63" s="47">
        <f t="shared" si="16"/>
        <v>6721789.86</v>
      </c>
      <c r="X63" s="140"/>
      <c r="Y63" s="19">
        <f t="shared" si="2"/>
        <v>6721789.86</v>
      </c>
      <c r="Z63" s="27">
        <f t="shared" si="3"/>
        <v>0</v>
      </c>
    </row>
    <row r="64" spans="1:26" s="9" customFormat="1" ht="30">
      <c r="A64" s="12"/>
      <c r="B64" s="45" t="s">
        <v>132</v>
      </c>
      <c r="C64" s="45" t="s">
        <v>209</v>
      </c>
      <c r="D64" s="48" t="s">
        <v>133</v>
      </c>
      <c r="E64" s="47">
        <f>'дод. 3'!E102</f>
        <v>8469779.1</v>
      </c>
      <c r="F64" s="47">
        <f>'дод. 3'!F102</f>
        <v>0</v>
      </c>
      <c r="G64" s="47">
        <f>'дод. 3'!G102</f>
        <v>0</v>
      </c>
      <c r="H64" s="47">
        <f>'дод. 3'!H102</f>
        <v>8469779.1</v>
      </c>
      <c r="I64" s="47">
        <f>'дод. 3'!I102</f>
        <v>0</v>
      </c>
      <c r="J64" s="47">
        <f>'дод. 3'!J102</f>
        <v>0</v>
      </c>
      <c r="K64" s="44">
        <f t="shared" si="1"/>
        <v>100</v>
      </c>
      <c r="L64" s="47">
        <f t="shared" si="14"/>
        <v>0</v>
      </c>
      <c r="M64" s="47">
        <f>'дод. 3'!M102+'дод. 3'!M16</f>
        <v>0</v>
      </c>
      <c r="N64" s="47">
        <f>'дод. 3'!N102+'дод. 3'!N16</f>
        <v>0</v>
      </c>
      <c r="O64" s="47">
        <f>'дод. 3'!O102+'дод. 3'!O16</f>
        <v>0</v>
      </c>
      <c r="P64" s="47">
        <f>'дод. 3'!P102+'дод. 3'!P16</f>
        <v>0</v>
      </c>
      <c r="Q64" s="47">
        <f t="shared" si="15"/>
        <v>0</v>
      </c>
      <c r="R64" s="47">
        <f>'дод. 3'!R102+'дод. 3'!R16</f>
        <v>0</v>
      </c>
      <c r="S64" s="47">
        <f>'дод. 3'!S102+'дод. 3'!S16</f>
        <v>0</v>
      </c>
      <c r="T64" s="47">
        <f>'дод. 3'!T102+'дод. 3'!T16</f>
        <v>0</v>
      </c>
      <c r="U64" s="47">
        <f>'дод. 3'!U102+'дод. 3'!U16</f>
        <v>0</v>
      </c>
      <c r="V64" s="44"/>
      <c r="W64" s="47">
        <f t="shared" si="16"/>
        <v>8469779.1</v>
      </c>
      <c r="X64" s="140"/>
      <c r="Y64" s="19">
        <f t="shared" si="2"/>
        <v>8469779.1</v>
      </c>
      <c r="Z64" s="27">
        <f t="shared" si="3"/>
        <v>0</v>
      </c>
    </row>
    <row r="65" spans="1:26" s="9" customFormat="1" ht="30">
      <c r="A65" s="12"/>
      <c r="B65" s="45" t="s">
        <v>134</v>
      </c>
      <c r="C65" s="45" t="s">
        <v>206</v>
      </c>
      <c r="D65" s="48" t="s">
        <v>135</v>
      </c>
      <c r="E65" s="47">
        <f>'дод. 3'!E103</f>
        <v>1593441</v>
      </c>
      <c r="F65" s="47">
        <f>'дод. 3'!F103</f>
        <v>0</v>
      </c>
      <c r="G65" s="47">
        <f>'дод. 3'!G103</f>
        <v>0</v>
      </c>
      <c r="H65" s="47">
        <f>'дод. 3'!H103</f>
        <v>1397015.94</v>
      </c>
      <c r="I65" s="47">
        <f>'дод. 3'!I103</f>
        <v>0</v>
      </c>
      <c r="J65" s="47">
        <f>'дод. 3'!J103</f>
        <v>0</v>
      </c>
      <c r="K65" s="44">
        <f t="shared" si="1"/>
        <v>87.67290034585528</v>
      </c>
      <c r="L65" s="47">
        <f t="shared" si="14"/>
        <v>0</v>
      </c>
      <c r="M65" s="47">
        <f>'дод. 3'!M103</f>
        <v>0</v>
      </c>
      <c r="N65" s="47">
        <f>'дод. 3'!N103</f>
        <v>0</v>
      </c>
      <c r="O65" s="47">
        <f>'дод. 3'!O103</f>
        <v>0</v>
      </c>
      <c r="P65" s="47">
        <f>'дод. 3'!P103</f>
        <v>0</v>
      </c>
      <c r="Q65" s="47">
        <f t="shared" si="15"/>
        <v>0</v>
      </c>
      <c r="R65" s="47">
        <f>'дод. 3'!R103</f>
        <v>0</v>
      </c>
      <c r="S65" s="47">
        <f>'дод. 3'!S103</f>
        <v>0</v>
      </c>
      <c r="T65" s="47">
        <f>'дод. 3'!T103</f>
        <v>0</v>
      </c>
      <c r="U65" s="47">
        <f>'дод. 3'!U103</f>
        <v>0</v>
      </c>
      <c r="V65" s="44"/>
      <c r="W65" s="47">
        <f t="shared" si="16"/>
        <v>1397015.94</v>
      </c>
      <c r="X65" s="140"/>
      <c r="Y65" s="19">
        <f t="shared" si="2"/>
        <v>1397015.94</v>
      </c>
      <c r="Z65" s="27">
        <f t="shared" si="3"/>
        <v>0</v>
      </c>
    </row>
    <row r="66" spans="1:26" s="9" customFormat="1" ht="30">
      <c r="A66" s="12"/>
      <c r="B66" s="45" t="s">
        <v>239</v>
      </c>
      <c r="C66" s="45" t="s">
        <v>241</v>
      </c>
      <c r="D66" s="48" t="s">
        <v>240</v>
      </c>
      <c r="E66" s="47">
        <f>'дод. 3'!E104</f>
        <v>181400</v>
      </c>
      <c r="F66" s="47">
        <f>'дод. 3'!F104</f>
        <v>0</v>
      </c>
      <c r="G66" s="47">
        <f>'дод. 3'!G104</f>
        <v>0</v>
      </c>
      <c r="H66" s="47">
        <f>'дод. 3'!H104</f>
        <v>173772.41</v>
      </c>
      <c r="I66" s="47">
        <f>'дод. 3'!I104</f>
        <v>0</v>
      </c>
      <c r="J66" s="47">
        <f>'дод. 3'!J104</f>
        <v>0</v>
      </c>
      <c r="K66" s="44">
        <f t="shared" si="1"/>
        <v>95.79515435501655</v>
      </c>
      <c r="L66" s="47">
        <f t="shared" si="14"/>
        <v>0</v>
      </c>
      <c r="M66" s="47">
        <f>'дод. 3'!M104</f>
        <v>0</v>
      </c>
      <c r="N66" s="47">
        <f>'дод. 3'!N104</f>
        <v>0</v>
      </c>
      <c r="O66" s="47">
        <f>'дод. 3'!O104</f>
        <v>0</v>
      </c>
      <c r="P66" s="47">
        <f>'дод. 3'!P104</f>
        <v>0</v>
      </c>
      <c r="Q66" s="47">
        <f t="shared" si="15"/>
        <v>0</v>
      </c>
      <c r="R66" s="47">
        <f>'дод. 3'!R104</f>
        <v>0</v>
      </c>
      <c r="S66" s="47">
        <f>'дод. 3'!S104</f>
        <v>0</v>
      </c>
      <c r="T66" s="47">
        <f>'дод. 3'!T104</f>
        <v>0</v>
      </c>
      <c r="U66" s="47">
        <f>'дод. 3'!U104</f>
        <v>0</v>
      </c>
      <c r="V66" s="44"/>
      <c r="W66" s="47">
        <f t="shared" si="16"/>
        <v>173772.41</v>
      </c>
      <c r="X66" s="140"/>
      <c r="Y66" s="19">
        <f t="shared" si="2"/>
        <v>173772.41</v>
      </c>
      <c r="Z66" s="27">
        <f t="shared" si="3"/>
        <v>0</v>
      </c>
    </row>
    <row r="67" spans="1:26" s="9" customFormat="1" ht="30">
      <c r="A67" s="12"/>
      <c r="B67" s="45" t="s">
        <v>292</v>
      </c>
      <c r="C67" s="45" t="s">
        <v>293</v>
      </c>
      <c r="D67" s="48" t="s">
        <v>294</v>
      </c>
      <c r="E67" s="47">
        <f>'дод. 3'!E105+'дод. 3'!E131</f>
        <v>511922.20999999996</v>
      </c>
      <c r="F67" s="47">
        <f>'дод. 3'!F105+'дод. 3'!F131</f>
        <v>245357.03</v>
      </c>
      <c r="G67" s="47">
        <f>'дод. 3'!G105+'дод. 3'!G131</f>
        <v>0</v>
      </c>
      <c r="H67" s="47">
        <f>'дод. 3'!H105+'дод. 3'!H131</f>
        <v>487053.52</v>
      </c>
      <c r="I67" s="47">
        <f>'дод. 3'!I105+'дод. 3'!I131</f>
        <v>240563.61</v>
      </c>
      <c r="J67" s="47">
        <f>'дод. 3'!J105+'дод. 3'!J131</f>
        <v>0</v>
      </c>
      <c r="K67" s="44">
        <f t="shared" si="1"/>
        <v>95.14209590554785</v>
      </c>
      <c r="L67" s="47">
        <f t="shared" si="14"/>
        <v>0</v>
      </c>
      <c r="M67" s="47">
        <f>'дод. 3'!M105</f>
        <v>0</v>
      </c>
      <c r="N67" s="47">
        <f>'дод. 3'!N105</f>
        <v>0</v>
      </c>
      <c r="O67" s="47">
        <f>'дод. 3'!O105</f>
        <v>0</v>
      </c>
      <c r="P67" s="47">
        <f>'дод. 3'!P105</f>
        <v>0</v>
      </c>
      <c r="Q67" s="47">
        <f t="shared" si="15"/>
        <v>0</v>
      </c>
      <c r="R67" s="47">
        <f>'дод. 3'!R105</f>
        <v>0</v>
      </c>
      <c r="S67" s="47">
        <f>'дод. 3'!S105</f>
        <v>0</v>
      </c>
      <c r="T67" s="47">
        <f>'дод. 3'!T105</f>
        <v>0</v>
      </c>
      <c r="U67" s="47">
        <f>'дод. 3'!U105</f>
        <v>0</v>
      </c>
      <c r="V67" s="44"/>
      <c r="W67" s="47">
        <f t="shared" si="16"/>
        <v>487053.52</v>
      </c>
      <c r="X67" s="140"/>
      <c r="Y67" s="19">
        <f t="shared" si="2"/>
        <v>487053.52</v>
      </c>
      <c r="Z67" s="27">
        <f t="shared" si="3"/>
        <v>0</v>
      </c>
    </row>
    <row r="68" spans="1:26" s="9" customFormat="1" ht="15">
      <c r="A68" s="12"/>
      <c r="B68" s="45" t="s">
        <v>150</v>
      </c>
      <c r="C68" s="45" t="s">
        <v>182</v>
      </c>
      <c r="D68" s="48" t="s">
        <v>151</v>
      </c>
      <c r="E68" s="47">
        <f>'дод. 3'!E122</f>
        <v>50000</v>
      </c>
      <c r="F68" s="47">
        <f>'дод. 3'!F122</f>
        <v>0</v>
      </c>
      <c r="G68" s="47">
        <f>'дод. 3'!G122</f>
        <v>0</v>
      </c>
      <c r="H68" s="47">
        <f>'дод. 3'!H122</f>
        <v>49630.85</v>
      </c>
      <c r="I68" s="47">
        <f>'дод. 3'!I122</f>
        <v>0</v>
      </c>
      <c r="J68" s="47">
        <f>'дод. 3'!J122</f>
        <v>0</v>
      </c>
      <c r="K68" s="44">
        <f t="shared" si="1"/>
        <v>99.26169999999999</v>
      </c>
      <c r="L68" s="47">
        <f t="shared" si="14"/>
        <v>0</v>
      </c>
      <c r="M68" s="47">
        <f>'дод. 3'!M122</f>
        <v>0</v>
      </c>
      <c r="N68" s="47">
        <f>'дод. 3'!N122</f>
        <v>0</v>
      </c>
      <c r="O68" s="47">
        <f>'дод. 3'!O122</f>
        <v>0</v>
      </c>
      <c r="P68" s="47">
        <f>'дод. 3'!P122</f>
        <v>0</v>
      </c>
      <c r="Q68" s="47">
        <f t="shared" si="15"/>
        <v>0</v>
      </c>
      <c r="R68" s="47">
        <f>'дод. 3'!R122</f>
        <v>0</v>
      </c>
      <c r="S68" s="47">
        <f>'дод. 3'!S122</f>
        <v>0</v>
      </c>
      <c r="T68" s="47">
        <f>'дод. 3'!T122</f>
        <v>0</v>
      </c>
      <c r="U68" s="47">
        <f>'дод. 3'!U122</f>
        <v>0</v>
      </c>
      <c r="V68" s="44"/>
      <c r="W68" s="47">
        <f t="shared" si="16"/>
        <v>49630.85</v>
      </c>
      <c r="X68" s="140" t="s">
        <v>343</v>
      </c>
      <c r="Y68" s="19">
        <f t="shared" si="2"/>
        <v>49630.85</v>
      </c>
      <c r="Z68" s="27">
        <f t="shared" si="3"/>
        <v>0</v>
      </c>
    </row>
    <row r="69" spans="1:26" s="9" customFormat="1" ht="30">
      <c r="A69" s="12"/>
      <c r="B69" s="45" t="s">
        <v>18</v>
      </c>
      <c r="C69" s="45" t="s">
        <v>182</v>
      </c>
      <c r="D69" s="48" t="s">
        <v>19</v>
      </c>
      <c r="E69" s="47">
        <f>'дод. 3'!E16</f>
        <v>717600</v>
      </c>
      <c r="F69" s="47">
        <f>'дод. 3'!F16</f>
        <v>502990</v>
      </c>
      <c r="G69" s="47">
        <f>'дод. 3'!G16</f>
        <v>55897</v>
      </c>
      <c r="H69" s="47">
        <f>'дод. 3'!H16</f>
        <v>712858.06</v>
      </c>
      <c r="I69" s="47">
        <f>'дод. 3'!I16</f>
        <v>502645.48</v>
      </c>
      <c r="J69" s="47">
        <f>'дод. 3'!J16</f>
        <v>54663.98</v>
      </c>
      <c r="K69" s="44">
        <f t="shared" si="1"/>
        <v>99.33919453734671</v>
      </c>
      <c r="L69" s="47">
        <f t="shared" si="14"/>
        <v>0</v>
      </c>
      <c r="M69" s="47">
        <f>'дод. 3'!M16</f>
        <v>0</v>
      </c>
      <c r="N69" s="47">
        <f>'дод. 3'!N16</f>
        <v>0</v>
      </c>
      <c r="O69" s="47">
        <f>'дод. 3'!O16</f>
        <v>0</v>
      </c>
      <c r="P69" s="47">
        <f>'дод. 3'!P16</f>
        <v>0</v>
      </c>
      <c r="Q69" s="47">
        <f t="shared" si="15"/>
        <v>0</v>
      </c>
      <c r="R69" s="47">
        <f>'дод. 3'!R16</f>
        <v>0</v>
      </c>
      <c r="S69" s="47">
        <f>'дод. 3'!S16</f>
        <v>0</v>
      </c>
      <c r="T69" s="47">
        <f>'дод. 3'!T16</f>
        <v>0</v>
      </c>
      <c r="U69" s="47">
        <f>'дод. 3'!U16</f>
        <v>0</v>
      </c>
      <c r="V69" s="44"/>
      <c r="W69" s="47">
        <f t="shared" si="16"/>
        <v>712858.06</v>
      </c>
      <c r="X69" s="140"/>
      <c r="Y69" s="19">
        <f t="shared" si="2"/>
        <v>712858.06</v>
      </c>
      <c r="Z69" s="27">
        <f t="shared" si="3"/>
        <v>0</v>
      </c>
    </row>
    <row r="70" spans="1:26" s="9" customFormat="1" ht="30">
      <c r="A70" s="12"/>
      <c r="B70" s="45" t="s">
        <v>20</v>
      </c>
      <c r="C70" s="45" t="s">
        <v>182</v>
      </c>
      <c r="D70" s="48" t="s">
        <v>21</v>
      </c>
      <c r="E70" s="47">
        <f>'дод. 3'!E17</f>
        <v>40000</v>
      </c>
      <c r="F70" s="47">
        <f>'дод. 3'!F17</f>
        <v>0</v>
      </c>
      <c r="G70" s="47">
        <f>'дод. 3'!G17</f>
        <v>0</v>
      </c>
      <c r="H70" s="47">
        <f>'дод. 3'!H17</f>
        <v>39980</v>
      </c>
      <c r="I70" s="47">
        <f>'дод. 3'!I17</f>
        <v>0</v>
      </c>
      <c r="J70" s="47">
        <f>'дод. 3'!J17</f>
        <v>0</v>
      </c>
      <c r="K70" s="44">
        <f t="shared" si="1"/>
        <v>99.95</v>
      </c>
      <c r="L70" s="47">
        <f t="shared" si="14"/>
        <v>0</v>
      </c>
      <c r="M70" s="47">
        <f>'дод. 3'!M17</f>
        <v>0</v>
      </c>
      <c r="N70" s="47">
        <f>'дод. 3'!N17</f>
        <v>0</v>
      </c>
      <c r="O70" s="47">
        <f>'дод. 3'!O17</f>
        <v>0</v>
      </c>
      <c r="P70" s="47">
        <f>'дод. 3'!P17</f>
        <v>0</v>
      </c>
      <c r="Q70" s="47">
        <f t="shared" si="15"/>
        <v>0</v>
      </c>
      <c r="R70" s="47">
        <f>'дод. 3'!R17</f>
        <v>0</v>
      </c>
      <c r="S70" s="47">
        <f>'дод. 3'!S17</f>
        <v>0</v>
      </c>
      <c r="T70" s="47">
        <f>'дод. 3'!T17</f>
        <v>0</v>
      </c>
      <c r="U70" s="47">
        <f>'дод. 3'!U17</f>
        <v>0</v>
      </c>
      <c r="V70" s="44"/>
      <c r="W70" s="47">
        <f t="shared" si="16"/>
        <v>39980</v>
      </c>
      <c r="X70" s="140"/>
      <c r="Y70" s="19">
        <f t="shared" si="2"/>
        <v>39980</v>
      </c>
      <c r="Z70" s="27">
        <f t="shared" si="3"/>
        <v>0</v>
      </c>
    </row>
    <row r="71" spans="1:26" s="9" customFormat="1" ht="30">
      <c r="A71" s="12"/>
      <c r="B71" s="45" t="s">
        <v>22</v>
      </c>
      <c r="C71" s="45" t="s">
        <v>182</v>
      </c>
      <c r="D71" s="48" t="s">
        <v>23</v>
      </c>
      <c r="E71" s="47">
        <f>'дод. 3'!E18</f>
        <v>605000</v>
      </c>
      <c r="F71" s="47">
        <f>'дод. 3'!F18</f>
        <v>0</v>
      </c>
      <c r="G71" s="47">
        <f>'дод. 3'!G18</f>
        <v>0</v>
      </c>
      <c r="H71" s="47">
        <f>'дод. 3'!H18</f>
        <v>594312.78</v>
      </c>
      <c r="I71" s="47">
        <f>'дод. 3'!I18</f>
        <v>0</v>
      </c>
      <c r="J71" s="47">
        <f>'дод. 3'!J18</f>
        <v>0</v>
      </c>
      <c r="K71" s="44">
        <f t="shared" si="1"/>
        <v>98.2335173553719</v>
      </c>
      <c r="L71" s="47">
        <f t="shared" si="14"/>
        <v>0</v>
      </c>
      <c r="M71" s="47">
        <f>'дод. 3'!M18</f>
        <v>0</v>
      </c>
      <c r="N71" s="47">
        <f>'дод. 3'!N18</f>
        <v>0</v>
      </c>
      <c r="O71" s="47">
        <f>'дод. 3'!O18</f>
        <v>0</v>
      </c>
      <c r="P71" s="47">
        <f>'дод. 3'!P18</f>
        <v>0</v>
      </c>
      <c r="Q71" s="47">
        <f t="shared" si="15"/>
        <v>0</v>
      </c>
      <c r="R71" s="47">
        <f>'дод. 3'!R18</f>
        <v>0</v>
      </c>
      <c r="S71" s="47">
        <f>'дод. 3'!S18</f>
        <v>0</v>
      </c>
      <c r="T71" s="47">
        <f>'дод. 3'!T18</f>
        <v>0</v>
      </c>
      <c r="U71" s="47">
        <f>'дод. 3'!U18</f>
        <v>0</v>
      </c>
      <c r="V71" s="44"/>
      <c r="W71" s="47">
        <f t="shared" si="16"/>
        <v>594312.78</v>
      </c>
      <c r="X71" s="140"/>
      <c r="Y71" s="19">
        <f t="shared" si="2"/>
        <v>594312.78</v>
      </c>
      <c r="Z71" s="27">
        <f t="shared" si="3"/>
        <v>0</v>
      </c>
    </row>
    <row r="72" spans="1:26" s="9" customFormat="1" ht="15">
      <c r="A72" s="12"/>
      <c r="B72" s="45" t="s">
        <v>24</v>
      </c>
      <c r="C72" s="45" t="s">
        <v>182</v>
      </c>
      <c r="D72" s="48" t="s">
        <v>25</v>
      </c>
      <c r="E72" s="47">
        <f>'дод. 3'!E19</f>
        <v>516313</v>
      </c>
      <c r="F72" s="47">
        <f>'дод. 3'!F19</f>
        <v>338600</v>
      </c>
      <c r="G72" s="47">
        <f>'дод. 3'!G19</f>
        <v>77246</v>
      </c>
      <c r="H72" s="47">
        <f>'дод. 3'!H19</f>
        <v>513621.01</v>
      </c>
      <c r="I72" s="47">
        <f>'дод. 3'!I19</f>
        <v>338588.07</v>
      </c>
      <c r="J72" s="47">
        <f>'дод. 3'!J19</f>
        <v>77159.42</v>
      </c>
      <c r="K72" s="44">
        <f t="shared" si="1"/>
        <v>99.47861277945742</v>
      </c>
      <c r="L72" s="47">
        <f t="shared" si="14"/>
        <v>9645</v>
      </c>
      <c r="M72" s="47">
        <f>'дод. 3'!M19</f>
        <v>0</v>
      </c>
      <c r="N72" s="47">
        <f>'дод. 3'!N19</f>
        <v>0</v>
      </c>
      <c r="O72" s="47">
        <f>'дод. 3'!O19</f>
        <v>0</v>
      </c>
      <c r="P72" s="47">
        <f>'дод. 3'!P19</f>
        <v>9645</v>
      </c>
      <c r="Q72" s="47">
        <f t="shared" si="15"/>
        <v>11250</v>
      </c>
      <c r="R72" s="47">
        <f>'дод. 3'!R19</f>
        <v>1665</v>
      </c>
      <c r="S72" s="47">
        <f>'дод. 3'!S19</f>
        <v>0</v>
      </c>
      <c r="T72" s="47">
        <f>'дод. 3'!T19</f>
        <v>0</v>
      </c>
      <c r="U72" s="47">
        <f>'дод. 3'!U19</f>
        <v>9585</v>
      </c>
      <c r="V72" s="44">
        <f>Q72/L72*100</f>
        <v>116.64074650077761</v>
      </c>
      <c r="W72" s="47">
        <f t="shared" si="16"/>
        <v>524871.01</v>
      </c>
      <c r="X72" s="140"/>
      <c r="Y72" s="19">
        <f t="shared" si="2"/>
        <v>524871.01</v>
      </c>
      <c r="Z72" s="27">
        <f t="shared" si="3"/>
        <v>0</v>
      </c>
    </row>
    <row r="73" spans="1:26" s="9" customFormat="1" ht="75">
      <c r="A73" s="12"/>
      <c r="B73" s="45" t="s">
        <v>26</v>
      </c>
      <c r="C73" s="45" t="s">
        <v>182</v>
      </c>
      <c r="D73" s="31" t="s">
        <v>27</v>
      </c>
      <c r="E73" s="47">
        <f>'дод. 3'!E20+'дод. 3'!E59</f>
        <v>3216868</v>
      </c>
      <c r="F73" s="47">
        <f>'дод. 3'!F20+'дод. 3'!F59</f>
        <v>0</v>
      </c>
      <c r="G73" s="47">
        <f>'дод. 3'!G20+'дод. 3'!G59</f>
        <v>0</v>
      </c>
      <c r="H73" s="47">
        <f>'дод. 3'!H20+'дод. 3'!H59</f>
        <v>3152268.5300000003</v>
      </c>
      <c r="I73" s="47">
        <f>'дод. 3'!I20+'дод. 3'!I59</f>
        <v>0</v>
      </c>
      <c r="J73" s="47">
        <f>'дод. 3'!J20+'дод. 3'!J59</f>
        <v>0</v>
      </c>
      <c r="K73" s="44">
        <f t="shared" si="1"/>
        <v>97.9918520125787</v>
      </c>
      <c r="L73" s="47">
        <f t="shared" si="14"/>
        <v>0</v>
      </c>
      <c r="M73" s="47">
        <f>'дод. 3'!M20+'дод. 3'!M59</f>
        <v>0</v>
      </c>
      <c r="N73" s="47">
        <f>'дод. 3'!N20+'дод. 3'!N59</f>
        <v>0</v>
      </c>
      <c r="O73" s="47">
        <f>'дод. 3'!O20+'дод. 3'!O59</f>
        <v>0</v>
      </c>
      <c r="P73" s="47">
        <f>'дод. 3'!P20+'дод. 3'!P59</f>
        <v>0</v>
      </c>
      <c r="Q73" s="47">
        <f t="shared" si="15"/>
        <v>740756.99</v>
      </c>
      <c r="R73" s="47">
        <f>'дод. 3'!R20+'дод. 3'!R59</f>
        <v>740756.99</v>
      </c>
      <c r="S73" s="47">
        <f>'дод. 3'!S20+'дод. 3'!S59</f>
        <v>0</v>
      </c>
      <c r="T73" s="47">
        <f>'дод. 3'!T20+'дод. 3'!T59</f>
        <v>0</v>
      </c>
      <c r="U73" s="47">
        <f>'дод. 3'!U20+'дод. 3'!U59</f>
        <v>0</v>
      </c>
      <c r="V73" s="44"/>
      <c r="W73" s="47">
        <f t="shared" si="16"/>
        <v>3893025.5200000005</v>
      </c>
      <c r="X73" s="140"/>
      <c r="Y73" s="19">
        <f t="shared" si="2"/>
        <v>3893025.5200000005</v>
      </c>
      <c r="Z73" s="27">
        <f t="shared" si="3"/>
        <v>0</v>
      </c>
    </row>
    <row r="74" spans="1:26" s="9" customFormat="1" ht="30">
      <c r="A74" s="12"/>
      <c r="B74" s="45" t="s">
        <v>136</v>
      </c>
      <c r="C74" s="45" t="s">
        <v>210</v>
      </c>
      <c r="D74" s="48" t="s">
        <v>137</v>
      </c>
      <c r="E74" s="47">
        <f>'дод. 3'!E106</f>
        <v>5925635</v>
      </c>
      <c r="F74" s="47">
        <f>'дод. 3'!F106</f>
        <v>4341370</v>
      </c>
      <c r="G74" s="47">
        <f>'дод. 3'!G106</f>
        <v>167949</v>
      </c>
      <c r="H74" s="47">
        <f>'дод. 3'!H106</f>
        <v>5897747.11</v>
      </c>
      <c r="I74" s="47">
        <f>'дод. 3'!I106</f>
        <v>4324062.07</v>
      </c>
      <c r="J74" s="47">
        <f>'дод. 3'!J106</f>
        <v>161278.14</v>
      </c>
      <c r="K74" s="44">
        <f t="shared" si="1"/>
        <v>99.52936875119714</v>
      </c>
      <c r="L74" s="47">
        <f t="shared" si="14"/>
        <v>460703</v>
      </c>
      <c r="M74" s="47">
        <f>'дод. 3'!M106</f>
        <v>27800</v>
      </c>
      <c r="N74" s="47">
        <f>'дод. 3'!N106</f>
        <v>18822</v>
      </c>
      <c r="O74" s="47">
        <f>'дод. 3'!O106</f>
        <v>0</v>
      </c>
      <c r="P74" s="47">
        <f>'дод. 3'!P106</f>
        <v>432903</v>
      </c>
      <c r="Q74" s="47">
        <f t="shared" si="15"/>
        <v>555340.56</v>
      </c>
      <c r="R74" s="47">
        <f>'дод. 3'!R106</f>
        <v>116221.16</v>
      </c>
      <c r="S74" s="47">
        <f>'дод. 3'!S106</f>
        <v>26370.88</v>
      </c>
      <c r="T74" s="47">
        <f>'дод. 3'!T106</f>
        <v>0</v>
      </c>
      <c r="U74" s="47">
        <f>'дод. 3'!U106</f>
        <v>439119.4</v>
      </c>
      <c r="V74" s="44">
        <f>Q74/L74*100</f>
        <v>120.54198909058549</v>
      </c>
      <c r="W74" s="47">
        <f t="shared" si="16"/>
        <v>6453087.67</v>
      </c>
      <c r="X74" s="140"/>
      <c r="Y74" s="19">
        <f t="shared" si="2"/>
        <v>6453087.67</v>
      </c>
      <c r="Z74" s="27">
        <f t="shared" si="3"/>
        <v>0</v>
      </c>
    </row>
    <row r="75" spans="1:26" s="9" customFormat="1" ht="90">
      <c r="A75" s="12"/>
      <c r="B75" s="45" t="s">
        <v>138</v>
      </c>
      <c r="C75" s="45" t="s">
        <v>209</v>
      </c>
      <c r="D75" s="48" t="s">
        <v>139</v>
      </c>
      <c r="E75" s="47">
        <f>'дод. 3'!E107</f>
        <v>1307200</v>
      </c>
      <c r="F75" s="47">
        <f>'дод. 3'!F107</f>
        <v>0</v>
      </c>
      <c r="G75" s="47">
        <f>'дод. 3'!G107</f>
        <v>0</v>
      </c>
      <c r="H75" s="47">
        <f>'дод. 3'!H107</f>
        <v>1276742.14</v>
      </c>
      <c r="I75" s="47">
        <f>'дод. 3'!I107</f>
        <v>0</v>
      </c>
      <c r="J75" s="47">
        <f>'дод. 3'!J107</f>
        <v>0</v>
      </c>
      <c r="K75" s="44">
        <f t="shared" si="1"/>
        <v>97.6699923500612</v>
      </c>
      <c r="L75" s="47">
        <f t="shared" si="14"/>
        <v>0</v>
      </c>
      <c r="M75" s="47">
        <f>'дод. 3'!M107</f>
        <v>0</v>
      </c>
      <c r="N75" s="47">
        <f>'дод. 3'!N107</f>
        <v>0</v>
      </c>
      <c r="O75" s="47">
        <f>'дод. 3'!O107</f>
        <v>0</v>
      </c>
      <c r="P75" s="47">
        <f>'дод. 3'!P107</f>
        <v>0</v>
      </c>
      <c r="Q75" s="47">
        <f t="shared" si="15"/>
        <v>0</v>
      </c>
      <c r="R75" s="47">
        <f>'дод. 3'!R107</f>
        <v>0</v>
      </c>
      <c r="S75" s="47">
        <f>'дод. 3'!S107</f>
        <v>0</v>
      </c>
      <c r="T75" s="47">
        <f>'дод. 3'!T107</f>
        <v>0</v>
      </c>
      <c r="U75" s="47">
        <f>'дод. 3'!U107</f>
        <v>0</v>
      </c>
      <c r="V75" s="44"/>
      <c r="W75" s="47">
        <f t="shared" si="16"/>
        <v>1276742.14</v>
      </c>
      <c r="X75" s="140"/>
      <c r="Y75" s="19">
        <f t="shared" si="2"/>
        <v>1276742.14</v>
      </c>
      <c r="Z75" s="27">
        <f t="shared" si="3"/>
        <v>0</v>
      </c>
    </row>
    <row r="76" spans="1:26" s="9" customFormat="1" ht="90">
      <c r="A76" s="12"/>
      <c r="B76" s="45" t="s">
        <v>140</v>
      </c>
      <c r="C76" s="45" t="s">
        <v>208</v>
      </c>
      <c r="D76" s="48" t="s">
        <v>141</v>
      </c>
      <c r="E76" s="47">
        <f>'дод. 3'!E108</f>
        <v>1948082</v>
      </c>
      <c r="F76" s="47">
        <f>'дод. 3'!F108</f>
        <v>0</v>
      </c>
      <c r="G76" s="47">
        <f>'дод. 3'!G108</f>
        <v>0</v>
      </c>
      <c r="H76" s="47">
        <f>'дод. 3'!H108</f>
        <v>1337596.05</v>
      </c>
      <c r="I76" s="47">
        <f>'дод. 3'!I108</f>
        <v>0</v>
      </c>
      <c r="J76" s="47">
        <f>'дод. 3'!J108</f>
        <v>0</v>
      </c>
      <c r="K76" s="44">
        <f t="shared" si="1"/>
        <v>68.66220467105595</v>
      </c>
      <c r="L76" s="47">
        <f t="shared" si="14"/>
        <v>0</v>
      </c>
      <c r="M76" s="47">
        <f>'дод. 3'!M108</f>
        <v>0</v>
      </c>
      <c r="N76" s="47">
        <f>'дод. 3'!N108</f>
        <v>0</v>
      </c>
      <c r="O76" s="47">
        <f>'дод. 3'!O108</f>
        <v>0</v>
      </c>
      <c r="P76" s="47">
        <f>'дод. 3'!P108</f>
        <v>0</v>
      </c>
      <c r="Q76" s="47">
        <f t="shared" si="15"/>
        <v>0</v>
      </c>
      <c r="R76" s="47">
        <f>'дод. 3'!R108</f>
        <v>0</v>
      </c>
      <c r="S76" s="47">
        <f>'дод. 3'!S108</f>
        <v>0</v>
      </c>
      <c r="T76" s="47">
        <f>'дод. 3'!T108</f>
        <v>0</v>
      </c>
      <c r="U76" s="47">
        <f>'дод. 3'!U108</f>
        <v>0</v>
      </c>
      <c r="V76" s="44"/>
      <c r="W76" s="47">
        <f t="shared" si="16"/>
        <v>1337596.05</v>
      </c>
      <c r="X76" s="140"/>
      <c r="Y76" s="19">
        <f t="shared" si="2"/>
        <v>1337596.05</v>
      </c>
      <c r="Z76" s="27">
        <f t="shared" si="3"/>
        <v>0</v>
      </c>
    </row>
    <row r="77" spans="1:26" s="9" customFormat="1" ht="30">
      <c r="A77" s="12"/>
      <c r="B77" s="45" t="s">
        <v>142</v>
      </c>
      <c r="C77" s="45" t="s">
        <v>206</v>
      </c>
      <c r="D77" s="48" t="s">
        <v>143</v>
      </c>
      <c r="E77" s="47">
        <f>'дод. 3'!E109</f>
        <v>798900</v>
      </c>
      <c r="F77" s="47">
        <f>'дод. 3'!F109</f>
        <v>0</v>
      </c>
      <c r="G77" s="47">
        <f>'дод. 3'!G109</f>
        <v>0</v>
      </c>
      <c r="H77" s="47">
        <f>'дод. 3'!H109</f>
        <v>795489.96</v>
      </c>
      <c r="I77" s="47">
        <f>'дод. 3'!I109</f>
        <v>0</v>
      </c>
      <c r="J77" s="47">
        <f>'дод. 3'!J109</f>
        <v>0</v>
      </c>
      <c r="K77" s="44">
        <f t="shared" si="1"/>
        <v>99.57315809237701</v>
      </c>
      <c r="L77" s="47">
        <f t="shared" si="14"/>
        <v>0</v>
      </c>
      <c r="M77" s="47">
        <f>'дод. 3'!M109</f>
        <v>0</v>
      </c>
      <c r="N77" s="47">
        <f>'дод. 3'!N109</f>
        <v>0</v>
      </c>
      <c r="O77" s="47">
        <f>'дод. 3'!O109</f>
        <v>0</v>
      </c>
      <c r="P77" s="47">
        <f>'дод. 3'!P109</f>
        <v>0</v>
      </c>
      <c r="Q77" s="47">
        <f t="shared" si="15"/>
        <v>0</v>
      </c>
      <c r="R77" s="47">
        <f>'дод. 3'!R109</f>
        <v>0</v>
      </c>
      <c r="S77" s="47">
        <f>'дод. 3'!S109</f>
        <v>0</v>
      </c>
      <c r="T77" s="47">
        <f>'дод. 3'!T109</f>
        <v>0</v>
      </c>
      <c r="U77" s="47">
        <f>'дод. 3'!U109</f>
        <v>0</v>
      </c>
      <c r="V77" s="44"/>
      <c r="W77" s="47">
        <f t="shared" si="16"/>
        <v>795489.96</v>
      </c>
      <c r="X77" s="140"/>
      <c r="Y77" s="19">
        <f t="shared" si="2"/>
        <v>795489.96</v>
      </c>
      <c r="Z77" s="27">
        <f t="shared" si="3"/>
        <v>0</v>
      </c>
    </row>
    <row r="78" spans="1:26" s="9" customFormat="1" ht="30">
      <c r="A78" s="12"/>
      <c r="B78" s="45" t="s">
        <v>242</v>
      </c>
      <c r="C78" s="45" t="s">
        <v>181</v>
      </c>
      <c r="D78" s="48" t="s">
        <v>243</v>
      </c>
      <c r="E78" s="47">
        <f>'дод. 3'!E110</f>
        <v>114457</v>
      </c>
      <c r="F78" s="47">
        <f>'дод. 3'!F110</f>
        <v>0</v>
      </c>
      <c r="G78" s="47">
        <f>'дод. 3'!G110</f>
        <v>0</v>
      </c>
      <c r="H78" s="47">
        <f>'дод. 3'!H110</f>
        <v>112471.5</v>
      </c>
      <c r="I78" s="47">
        <f>'дод. 3'!I110</f>
        <v>0</v>
      </c>
      <c r="J78" s="47">
        <f>'дод. 3'!J110</f>
        <v>0</v>
      </c>
      <c r="K78" s="44">
        <f aca="true" t="shared" si="17" ref="K78:K141">H78/E78*100</f>
        <v>98.26528740050848</v>
      </c>
      <c r="L78" s="47">
        <f t="shared" si="14"/>
        <v>0</v>
      </c>
      <c r="M78" s="47">
        <f>'дод. 3'!M110</f>
        <v>0</v>
      </c>
      <c r="N78" s="47">
        <f>'дод. 3'!N110</f>
        <v>0</v>
      </c>
      <c r="O78" s="47">
        <f>'дод. 3'!O110</f>
        <v>0</v>
      </c>
      <c r="P78" s="47">
        <f>'дод. 3'!P110</f>
        <v>0</v>
      </c>
      <c r="Q78" s="47">
        <f t="shared" si="15"/>
        <v>0</v>
      </c>
      <c r="R78" s="47">
        <f>'дод. 3'!R110</f>
        <v>0</v>
      </c>
      <c r="S78" s="47">
        <f>'дод. 3'!S110</f>
        <v>0</v>
      </c>
      <c r="T78" s="47">
        <f>'дод. 3'!T110</f>
        <v>0</v>
      </c>
      <c r="U78" s="47">
        <f>'дод. 3'!U110</f>
        <v>0</v>
      </c>
      <c r="V78" s="44"/>
      <c r="W78" s="47">
        <f t="shared" si="16"/>
        <v>112471.5</v>
      </c>
      <c r="X78" s="140"/>
      <c r="Y78" s="19">
        <f aca="true" t="shared" si="18" ref="Y78:Y141">H78+Q78</f>
        <v>112471.5</v>
      </c>
      <c r="Z78" s="27">
        <f aca="true" t="shared" si="19" ref="Z78:Z141">Y78-W78</f>
        <v>0</v>
      </c>
    </row>
    <row r="79" spans="1:26" s="9" customFormat="1" ht="15">
      <c r="A79" s="12"/>
      <c r="B79" s="45" t="s">
        <v>144</v>
      </c>
      <c r="C79" s="45" t="s">
        <v>181</v>
      </c>
      <c r="D79" s="48" t="s">
        <v>145</v>
      </c>
      <c r="E79" s="47">
        <f>'дод. 3'!E111</f>
        <v>1480762</v>
      </c>
      <c r="F79" s="47">
        <f>'дод. 3'!F111</f>
        <v>898400</v>
      </c>
      <c r="G79" s="47">
        <f>'дод. 3'!G111</f>
        <v>128719</v>
      </c>
      <c r="H79" s="47">
        <f>'дод. 3'!H111</f>
        <v>1476812.39</v>
      </c>
      <c r="I79" s="47">
        <f>'дод. 3'!I111</f>
        <v>898302.29</v>
      </c>
      <c r="J79" s="47">
        <f>'дод. 3'!J111</f>
        <v>127496.88</v>
      </c>
      <c r="K79" s="44">
        <f t="shared" si="17"/>
        <v>99.73327178844406</v>
      </c>
      <c r="L79" s="47">
        <f t="shared" si="14"/>
        <v>243500</v>
      </c>
      <c r="M79" s="47">
        <f>'дод. 3'!M111</f>
        <v>0</v>
      </c>
      <c r="N79" s="47">
        <f>'дод. 3'!N111</f>
        <v>0</v>
      </c>
      <c r="O79" s="47">
        <f>'дод. 3'!O111</f>
        <v>0</v>
      </c>
      <c r="P79" s="47">
        <f>'дод. 3'!P111</f>
        <v>243500</v>
      </c>
      <c r="Q79" s="47">
        <f t="shared" si="15"/>
        <v>365089.2</v>
      </c>
      <c r="R79" s="47">
        <f>'дод. 3'!R111</f>
        <v>121609.2</v>
      </c>
      <c r="S79" s="47">
        <f>'дод. 3'!S111</f>
        <v>0</v>
      </c>
      <c r="T79" s="47">
        <f>'дод. 3'!T111</f>
        <v>0</v>
      </c>
      <c r="U79" s="47">
        <f>'дод. 3'!U111</f>
        <v>243480</v>
      </c>
      <c r="V79" s="44">
        <f aca="true" t="shared" si="20" ref="V79:V140">Q79/L79*100</f>
        <v>149.93396303901437</v>
      </c>
      <c r="W79" s="47">
        <f t="shared" si="16"/>
        <v>1841901.5899999999</v>
      </c>
      <c r="X79" s="140"/>
      <c r="Y79" s="19">
        <f t="shared" si="18"/>
        <v>1841901.5899999999</v>
      </c>
      <c r="Z79" s="27">
        <f t="shared" si="19"/>
        <v>0</v>
      </c>
    </row>
    <row r="80" spans="1:26" s="9" customFormat="1" ht="30">
      <c r="A80" s="12"/>
      <c r="B80" s="45" t="s">
        <v>146</v>
      </c>
      <c r="C80" s="45" t="s">
        <v>209</v>
      </c>
      <c r="D80" s="48" t="s">
        <v>147</v>
      </c>
      <c r="E80" s="47">
        <f>'дод. 3'!E112</f>
        <v>42038497.19</v>
      </c>
      <c r="F80" s="47">
        <f>'дод. 3'!F112</f>
        <v>0</v>
      </c>
      <c r="G80" s="47">
        <f>'дод. 3'!G112</f>
        <v>0</v>
      </c>
      <c r="H80" s="47">
        <f>'дод. 3'!H112</f>
        <v>42038497.19</v>
      </c>
      <c r="I80" s="47">
        <f>'дод. 3'!I112</f>
        <v>0</v>
      </c>
      <c r="J80" s="47">
        <f>'дод. 3'!J112</f>
        <v>0</v>
      </c>
      <c r="K80" s="44">
        <f t="shared" si="17"/>
        <v>100</v>
      </c>
      <c r="L80" s="47">
        <f t="shared" si="14"/>
        <v>0</v>
      </c>
      <c r="M80" s="47">
        <f>'дод. 3'!M112</f>
        <v>0</v>
      </c>
      <c r="N80" s="47">
        <f>'дод. 3'!N112</f>
        <v>0</v>
      </c>
      <c r="O80" s="47">
        <f>'дод. 3'!O112</f>
        <v>0</v>
      </c>
      <c r="P80" s="47">
        <f>'дод. 3'!P112</f>
        <v>0</v>
      </c>
      <c r="Q80" s="47">
        <f t="shared" si="15"/>
        <v>0</v>
      </c>
      <c r="R80" s="47">
        <f>'дод. 3'!R112</f>
        <v>0</v>
      </c>
      <c r="S80" s="47">
        <f>'дод. 3'!S112</f>
        <v>0</v>
      </c>
      <c r="T80" s="47">
        <f>'дод. 3'!T112</f>
        <v>0</v>
      </c>
      <c r="U80" s="47">
        <f>'дод. 3'!U112</f>
        <v>0</v>
      </c>
      <c r="V80" s="44"/>
      <c r="W80" s="47">
        <f t="shared" si="16"/>
        <v>42038497.19</v>
      </c>
      <c r="X80" s="140"/>
      <c r="Y80" s="19">
        <f t="shared" si="18"/>
        <v>42038497.19</v>
      </c>
      <c r="Z80" s="27">
        <f t="shared" si="19"/>
        <v>0</v>
      </c>
    </row>
    <row r="81" spans="1:26" s="9" customFormat="1" ht="45">
      <c r="A81" s="12"/>
      <c r="B81" s="45" t="s">
        <v>244</v>
      </c>
      <c r="C81" s="45" t="s">
        <v>209</v>
      </c>
      <c r="D81" s="48" t="s">
        <v>245</v>
      </c>
      <c r="E81" s="47">
        <f>'дод. 3'!E113</f>
        <v>162275</v>
      </c>
      <c r="F81" s="47">
        <f>'дод. 3'!F113</f>
        <v>0</v>
      </c>
      <c r="G81" s="47">
        <f>'дод. 3'!G113</f>
        <v>0</v>
      </c>
      <c r="H81" s="47">
        <f>'дод. 3'!H113</f>
        <v>143474.68</v>
      </c>
      <c r="I81" s="47">
        <f>'дод. 3'!I113</f>
        <v>0</v>
      </c>
      <c r="J81" s="47">
        <f>'дод. 3'!J113</f>
        <v>0</v>
      </c>
      <c r="K81" s="44">
        <f t="shared" si="17"/>
        <v>88.41453088892311</v>
      </c>
      <c r="L81" s="47">
        <f t="shared" si="14"/>
        <v>0</v>
      </c>
      <c r="M81" s="47">
        <f>'дод. 3'!M113</f>
        <v>0</v>
      </c>
      <c r="N81" s="47">
        <f>'дод. 3'!N113</f>
        <v>0</v>
      </c>
      <c r="O81" s="47">
        <f>'дод. 3'!O113</f>
        <v>0</v>
      </c>
      <c r="P81" s="47">
        <f>'дод. 3'!P113</f>
        <v>0</v>
      </c>
      <c r="Q81" s="47">
        <f t="shared" si="15"/>
        <v>0</v>
      </c>
      <c r="R81" s="47">
        <f>'дод. 3'!R113</f>
        <v>0</v>
      </c>
      <c r="S81" s="47">
        <f>'дод. 3'!S113</f>
        <v>0</v>
      </c>
      <c r="T81" s="47">
        <f>'дод. 3'!T113</f>
        <v>0</v>
      </c>
      <c r="U81" s="47">
        <f>'дод. 3'!U113</f>
        <v>0</v>
      </c>
      <c r="V81" s="44"/>
      <c r="W81" s="47">
        <f t="shared" si="16"/>
        <v>143474.68</v>
      </c>
      <c r="X81" s="140"/>
      <c r="Y81" s="19">
        <f t="shared" si="18"/>
        <v>143474.68</v>
      </c>
      <c r="Z81" s="27">
        <f t="shared" si="19"/>
        <v>0</v>
      </c>
    </row>
    <row r="82" spans="1:26" s="9" customFormat="1" ht="30">
      <c r="A82" s="12"/>
      <c r="B82" s="45" t="s">
        <v>246</v>
      </c>
      <c r="C82" s="45" t="s">
        <v>209</v>
      </c>
      <c r="D82" s="48" t="s">
        <v>247</v>
      </c>
      <c r="E82" s="47">
        <f>'дод. 3'!E114</f>
        <v>4800</v>
      </c>
      <c r="F82" s="47">
        <f>'дод. 3'!F114</f>
        <v>0</v>
      </c>
      <c r="G82" s="47">
        <f>'дод. 3'!G114</f>
        <v>0</v>
      </c>
      <c r="H82" s="47">
        <f>'дод. 3'!H114</f>
        <v>840</v>
      </c>
      <c r="I82" s="47">
        <f>'дод. 3'!I114</f>
        <v>0</v>
      </c>
      <c r="J82" s="47">
        <f>'дод. 3'!J114</f>
        <v>0</v>
      </c>
      <c r="K82" s="44">
        <f t="shared" si="17"/>
        <v>17.5</v>
      </c>
      <c r="L82" s="47">
        <f t="shared" si="14"/>
        <v>0</v>
      </c>
      <c r="M82" s="47">
        <f>'дод. 3'!M114</f>
        <v>0</v>
      </c>
      <c r="N82" s="47">
        <f>'дод. 3'!N114</f>
        <v>0</v>
      </c>
      <c r="O82" s="47">
        <f>'дод. 3'!O114</f>
        <v>0</v>
      </c>
      <c r="P82" s="47">
        <f>'дод. 3'!P114</f>
        <v>0</v>
      </c>
      <c r="Q82" s="47">
        <f t="shared" si="15"/>
        <v>0</v>
      </c>
      <c r="R82" s="47">
        <f>'дод. 3'!R114</f>
        <v>0</v>
      </c>
      <c r="S82" s="47">
        <f>'дод. 3'!S114</f>
        <v>0</v>
      </c>
      <c r="T82" s="47">
        <f>'дод. 3'!T114</f>
        <v>0</v>
      </c>
      <c r="U82" s="47">
        <f>'дод. 3'!U114</f>
        <v>0</v>
      </c>
      <c r="V82" s="44"/>
      <c r="W82" s="47">
        <f t="shared" si="16"/>
        <v>840</v>
      </c>
      <c r="X82" s="140"/>
      <c r="Y82" s="19">
        <f t="shared" si="18"/>
        <v>840</v>
      </c>
      <c r="Z82" s="27">
        <f t="shared" si="19"/>
        <v>0</v>
      </c>
    </row>
    <row r="83" spans="1:26" s="9" customFormat="1" ht="15">
      <c r="A83" s="12"/>
      <c r="B83" s="41" t="s">
        <v>258</v>
      </c>
      <c r="C83" s="41"/>
      <c r="D83" s="42" t="s">
        <v>259</v>
      </c>
      <c r="E83" s="51">
        <f>SUM(E84:E90)</f>
        <v>100599476.88000001</v>
      </c>
      <c r="F83" s="51">
        <f aca="true" t="shared" si="21" ref="F83:W83">SUM(F84:F90)</f>
        <v>0</v>
      </c>
      <c r="G83" s="51">
        <f t="shared" si="21"/>
        <v>10277109.79</v>
      </c>
      <c r="H83" s="51">
        <f t="shared" si="21"/>
        <v>96590823.74</v>
      </c>
      <c r="I83" s="51">
        <f t="shared" si="21"/>
        <v>0</v>
      </c>
      <c r="J83" s="51">
        <f t="shared" si="21"/>
        <v>9738081.870000001</v>
      </c>
      <c r="K83" s="44">
        <f t="shared" si="17"/>
        <v>96.01523460725176</v>
      </c>
      <c r="L83" s="51">
        <f t="shared" si="21"/>
        <v>182191381.37</v>
      </c>
      <c r="M83" s="51">
        <f t="shared" si="21"/>
        <v>0</v>
      </c>
      <c r="N83" s="51">
        <f t="shared" si="21"/>
        <v>0</v>
      </c>
      <c r="O83" s="51">
        <f t="shared" si="21"/>
        <v>0</v>
      </c>
      <c r="P83" s="51">
        <f t="shared" si="21"/>
        <v>182191381.37</v>
      </c>
      <c r="Q83" s="51">
        <f t="shared" si="21"/>
        <v>133261762.6</v>
      </c>
      <c r="R83" s="51">
        <f t="shared" si="21"/>
        <v>0</v>
      </c>
      <c r="S83" s="51">
        <f t="shared" si="21"/>
        <v>0</v>
      </c>
      <c r="T83" s="51">
        <f t="shared" si="21"/>
        <v>0</v>
      </c>
      <c r="U83" s="51">
        <f t="shared" si="21"/>
        <v>133261762.6</v>
      </c>
      <c r="V83" s="44">
        <f t="shared" si="20"/>
        <v>73.14383457544997</v>
      </c>
      <c r="W83" s="51">
        <f t="shared" si="21"/>
        <v>229852586.33999994</v>
      </c>
      <c r="X83" s="140"/>
      <c r="Y83" s="19">
        <f t="shared" si="18"/>
        <v>229852586.33999997</v>
      </c>
      <c r="Z83" s="27">
        <f t="shared" si="19"/>
        <v>0</v>
      </c>
    </row>
    <row r="84" spans="1:26" s="9" customFormat="1" ht="15">
      <c r="A84" s="12"/>
      <c r="B84" s="45" t="s">
        <v>306</v>
      </c>
      <c r="C84" s="45" t="s">
        <v>216</v>
      </c>
      <c r="D84" s="48" t="s">
        <v>307</v>
      </c>
      <c r="E84" s="47">
        <f>'дод. 3'!E132</f>
        <v>1630002</v>
      </c>
      <c r="F84" s="47">
        <f>'дод. 3'!F132</f>
        <v>0</v>
      </c>
      <c r="G84" s="47">
        <f>'дод. 3'!G132</f>
        <v>0</v>
      </c>
      <c r="H84" s="47">
        <f>'дод. 3'!H132</f>
        <v>1494737.94</v>
      </c>
      <c r="I84" s="47">
        <f>'дод. 3'!I132</f>
        <v>0</v>
      </c>
      <c r="J84" s="47">
        <f>'дод. 3'!J132</f>
        <v>0</v>
      </c>
      <c r="K84" s="44">
        <f t="shared" si="17"/>
        <v>91.70160159312688</v>
      </c>
      <c r="L84" s="47">
        <f>M84+P84</f>
        <v>0</v>
      </c>
      <c r="M84" s="47">
        <f>'дод. 3'!M132</f>
        <v>0</v>
      </c>
      <c r="N84" s="47">
        <f>'дод. 3'!N132</f>
        <v>0</v>
      </c>
      <c r="O84" s="47">
        <f>'дод. 3'!O132</f>
        <v>0</v>
      </c>
      <c r="P84" s="47">
        <f>'дод. 3'!P132</f>
        <v>0</v>
      </c>
      <c r="Q84" s="47">
        <f>R84+U84</f>
        <v>0</v>
      </c>
      <c r="R84" s="47">
        <f>'дод. 3'!R132</f>
        <v>0</v>
      </c>
      <c r="S84" s="47">
        <f>'дод. 3'!S132</f>
        <v>0</v>
      </c>
      <c r="T84" s="47">
        <f>'дод. 3'!T132</f>
        <v>0</v>
      </c>
      <c r="U84" s="47">
        <f>'дод. 3'!U132</f>
        <v>0</v>
      </c>
      <c r="V84" s="44"/>
      <c r="W84" s="47">
        <f t="shared" si="16"/>
        <v>1494737.94</v>
      </c>
      <c r="X84" s="140"/>
      <c r="Y84" s="19">
        <f t="shared" si="18"/>
        <v>1494737.94</v>
      </c>
      <c r="Z84" s="27">
        <f t="shared" si="19"/>
        <v>0</v>
      </c>
    </row>
    <row r="85" spans="1:26" s="9" customFormat="1" ht="30">
      <c r="A85" s="12"/>
      <c r="B85" s="45" t="s">
        <v>158</v>
      </c>
      <c r="C85" s="45" t="s">
        <v>216</v>
      </c>
      <c r="D85" s="48" t="s">
        <v>159</v>
      </c>
      <c r="E85" s="47">
        <f>'дод. 3'!E133</f>
        <v>585000</v>
      </c>
      <c r="F85" s="47">
        <f>'дод. 3'!F133</f>
        <v>0</v>
      </c>
      <c r="G85" s="47">
        <f>'дод. 3'!G133</f>
        <v>0</v>
      </c>
      <c r="H85" s="47">
        <f>'дод. 3'!H133</f>
        <v>303522.73</v>
      </c>
      <c r="I85" s="47">
        <f>'дод. 3'!I133</f>
        <v>0</v>
      </c>
      <c r="J85" s="47">
        <f>'дод. 3'!J133</f>
        <v>0</v>
      </c>
      <c r="K85" s="44">
        <f t="shared" si="17"/>
        <v>51.884227350427345</v>
      </c>
      <c r="L85" s="47">
        <f aca="true" t="shared" si="22" ref="L85:L90">M85+P85</f>
        <v>63715444.14</v>
      </c>
      <c r="M85" s="47">
        <f>'дод. 3'!M133</f>
        <v>0</v>
      </c>
      <c r="N85" s="47">
        <f>'дод. 3'!N133</f>
        <v>0</v>
      </c>
      <c r="O85" s="47">
        <f>'дод. 3'!O133</f>
        <v>0</v>
      </c>
      <c r="P85" s="47">
        <f>'дод. 3'!P133</f>
        <v>63715444.14</v>
      </c>
      <c r="Q85" s="47">
        <f aca="true" t="shared" si="23" ref="Q85:Q90">R85+U85</f>
        <v>44057439.17</v>
      </c>
      <c r="R85" s="47">
        <f>'дод. 3'!R133</f>
        <v>0</v>
      </c>
      <c r="S85" s="47">
        <f>'дод. 3'!S133</f>
        <v>0</v>
      </c>
      <c r="T85" s="47">
        <f>'дод. 3'!T133</f>
        <v>0</v>
      </c>
      <c r="U85" s="47">
        <f>'дод. 3'!U133</f>
        <v>44057439.17</v>
      </c>
      <c r="V85" s="44">
        <f t="shared" si="20"/>
        <v>69.1471899233629</v>
      </c>
      <c r="W85" s="47">
        <f t="shared" si="16"/>
        <v>44360961.9</v>
      </c>
      <c r="X85" s="140"/>
      <c r="Y85" s="19">
        <f t="shared" si="18"/>
        <v>44360961.9</v>
      </c>
      <c r="Z85" s="27">
        <f t="shared" si="19"/>
        <v>0</v>
      </c>
    </row>
    <row r="86" spans="1:26" s="9" customFormat="1" ht="45">
      <c r="A86" s="12"/>
      <c r="B86" s="45" t="s">
        <v>160</v>
      </c>
      <c r="C86" s="45" t="s">
        <v>216</v>
      </c>
      <c r="D86" s="48" t="s">
        <v>161</v>
      </c>
      <c r="E86" s="47">
        <f>'дод. 3'!E134</f>
        <v>0</v>
      </c>
      <c r="F86" s="47">
        <f>'дод. 3'!F134</f>
        <v>0</v>
      </c>
      <c r="G86" s="47">
        <f>'дод. 3'!G134</f>
        <v>0</v>
      </c>
      <c r="H86" s="47">
        <f>'дод. 3'!H134</f>
        <v>0</v>
      </c>
      <c r="I86" s="47">
        <f>'дод. 3'!I134</f>
        <v>0</v>
      </c>
      <c r="J86" s="47">
        <f>'дод. 3'!J134</f>
        <v>0</v>
      </c>
      <c r="K86" s="44"/>
      <c r="L86" s="47">
        <f t="shared" si="22"/>
        <v>7000000</v>
      </c>
      <c r="M86" s="47">
        <f>'дод. 3'!M134</f>
        <v>0</v>
      </c>
      <c r="N86" s="47">
        <f>'дод. 3'!N134</f>
        <v>0</v>
      </c>
      <c r="O86" s="47">
        <f>'дод. 3'!O134</f>
        <v>0</v>
      </c>
      <c r="P86" s="47">
        <f>'дод. 3'!P134</f>
        <v>7000000</v>
      </c>
      <c r="Q86" s="47">
        <f t="shared" si="23"/>
        <v>5220650.4</v>
      </c>
      <c r="R86" s="47">
        <f>'дод. 3'!R134</f>
        <v>0</v>
      </c>
      <c r="S86" s="47">
        <f>'дод. 3'!S134</f>
        <v>0</v>
      </c>
      <c r="T86" s="47">
        <f>'дод. 3'!T134</f>
        <v>0</v>
      </c>
      <c r="U86" s="47">
        <f>'дод. 3'!U134</f>
        <v>5220650.4</v>
      </c>
      <c r="V86" s="44">
        <f t="shared" si="20"/>
        <v>74.58072</v>
      </c>
      <c r="W86" s="47">
        <f t="shared" si="16"/>
        <v>5220650.4</v>
      </c>
      <c r="X86" s="140"/>
      <c r="Y86" s="19">
        <f t="shared" si="18"/>
        <v>5220650.4</v>
      </c>
      <c r="Z86" s="27">
        <f t="shared" si="19"/>
        <v>0</v>
      </c>
    </row>
    <row r="87" spans="1:26" s="9" customFormat="1" ht="15">
      <c r="A87" s="12"/>
      <c r="B87" s="45" t="s">
        <v>162</v>
      </c>
      <c r="C87" s="45" t="s">
        <v>183</v>
      </c>
      <c r="D87" s="48" t="s">
        <v>163</v>
      </c>
      <c r="E87" s="47">
        <f>'дод. 3'!E135</f>
        <v>6139563</v>
      </c>
      <c r="F87" s="47">
        <f>'дод. 3'!F135</f>
        <v>0</v>
      </c>
      <c r="G87" s="47">
        <f>'дод. 3'!G135</f>
        <v>0</v>
      </c>
      <c r="H87" s="47">
        <f>'дод. 3'!H135</f>
        <v>4464066.26</v>
      </c>
      <c r="I87" s="47">
        <f>'дод. 3'!I135</f>
        <v>0</v>
      </c>
      <c r="J87" s="47">
        <f>'дод. 3'!J135</f>
        <v>0</v>
      </c>
      <c r="K87" s="44">
        <f t="shared" si="17"/>
        <v>72.7098371659351</v>
      </c>
      <c r="L87" s="47">
        <f t="shared" si="22"/>
        <v>4642909</v>
      </c>
      <c r="M87" s="47">
        <f>'дод. 3'!M135</f>
        <v>0</v>
      </c>
      <c r="N87" s="47">
        <f>'дод. 3'!N135</f>
        <v>0</v>
      </c>
      <c r="O87" s="47">
        <f>'дод. 3'!O135</f>
        <v>0</v>
      </c>
      <c r="P87" s="47">
        <f>'дод. 3'!P135</f>
        <v>4642909</v>
      </c>
      <c r="Q87" s="47">
        <f t="shared" si="23"/>
        <v>3948470.52</v>
      </c>
      <c r="R87" s="47">
        <f>'дод. 3'!R135</f>
        <v>0</v>
      </c>
      <c r="S87" s="47">
        <f>'дод. 3'!S135</f>
        <v>0</v>
      </c>
      <c r="T87" s="47">
        <f>'дод. 3'!T135</f>
        <v>0</v>
      </c>
      <c r="U87" s="47">
        <f>'дод. 3'!U135</f>
        <v>3948470.52</v>
      </c>
      <c r="V87" s="44">
        <f t="shared" si="20"/>
        <v>85.04303056553553</v>
      </c>
      <c r="W87" s="47">
        <f t="shared" si="16"/>
        <v>8412536.78</v>
      </c>
      <c r="X87" s="140"/>
      <c r="Y87" s="19">
        <f t="shared" si="18"/>
        <v>8412536.78</v>
      </c>
      <c r="Z87" s="27">
        <f t="shared" si="19"/>
        <v>0</v>
      </c>
    </row>
    <row r="88" spans="1:26" s="9" customFormat="1" ht="15">
      <c r="A88" s="12"/>
      <c r="B88" s="45" t="s">
        <v>28</v>
      </c>
      <c r="C88" s="45" t="s">
        <v>183</v>
      </c>
      <c r="D88" s="48" t="s">
        <v>29</v>
      </c>
      <c r="E88" s="47">
        <f>'дод. 3'!E21+'дод. 3'!E136+'дод. 3'!E164+'дод. 3'!E191</f>
        <v>91901193.59</v>
      </c>
      <c r="F88" s="47">
        <f>'дод. 3'!F21+'дод. 3'!F136+'дод. 3'!F164+'дод. 3'!F191</f>
        <v>0</v>
      </c>
      <c r="G88" s="47">
        <f>'дод. 3'!G21+'дод. 3'!G136+'дод. 3'!G164+'дод. 3'!G191</f>
        <v>10277109.79</v>
      </c>
      <c r="H88" s="47">
        <f>'дод. 3'!H21+'дод. 3'!H136+'дод. 3'!H164+'дод. 3'!H191</f>
        <v>90039344.16999999</v>
      </c>
      <c r="I88" s="47">
        <f>'дод. 3'!I21+'дод. 3'!I136+'дод. 3'!I164+'дод. 3'!I191</f>
        <v>0</v>
      </c>
      <c r="J88" s="47">
        <f>'дод. 3'!J21+'дод. 3'!J136+'дод. 3'!J164+'дод. 3'!J191</f>
        <v>9738081.870000001</v>
      </c>
      <c r="K88" s="44">
        <f t="shared" si="17"/>
        <v>97.97407482180665</v>
      </c>
      <c r="L88" s="47">
        <f t="shared" si="22"/>
        <v>105987090.23</v>
      </c>
      <c r="M88" s="47">
        <f>'дод. 3'!M21+'дод. 3'!M136+'дод. 3'!M164+'дод. 3'!M191</f>
        <v>0</v>
      </c>
      <c r="N88" s="47">
        <f>'дод. 3'!N21+'дод. 3'!N136+'дод. 3'!N164+'дод. 3'!N191</f>
        <v>0</v>
      </c>
      <c r="O88" s="47">
        <f>'дод. 3'!O21+'дод. 3'!O136+'дод. 3'!O164+'дод. 3'!O191</f>
        <v>0</v>
      </c>
      <c r="P88" s="47">
        <f>'дод. 3'!P21+'дод. 3'!P136+'дод. 3'!P164+'дод. 3'!P191</f>
        <v>105987090.23</v>
      </c>
      <c r="Q88" s="47">
        <f t="shared" si="23"/>
        <v>79773470.28999999</v>
      </c>
      <c r="R88" s="47">
        <f>'дод. 3'!R21+'дод. 3'!R136+'дод. 3'!R164+'дод. 3'!R191</f>
        <v>0</v>
      </c>
      <c r="S88" s="47">
        <f>'дод. 3'!S21+'дод. 3'!S136+'дод. 3'!S164+'дод. 3'!S191</f>
        <v>0</v>
      </c>
      <c r="T88" s="47">
        <f>'дод. 3'!T21+'дод. 3'!T136+'дод. 3'!T164+'дод. 3'!T191</f>
        <v>0</v>
      </c>
      <c r="U88" s="47">
        <f>'дод. 3'!U21+'дод. 3'!U136+'дод. 3'!U164+'дод. 3'!U191</f>
        <v>79773470.28999999</v>
      </c>
      <c r="V88" s="44">
        <f t="shared" si="20"/>
        <v>75.26715764805462</v>
      </c>
      <c r="W88" s="47">
        <f t="shared" si="16"/>
        <v>169812814.45999998</v>
      </c>
      <c r="X88" s="140"/>
      <c r="Y88" s="19">
        <f t="shared" si="18"/>
        <v>169812814.45999998</v>
      </c>
      <c r="Z88" s="27">
        <f t="shared" si="19"/>
        <v>0</v>
      </c>
    </row>
    <row r="89" spans="1:26" s="9" customFormat="1" ht="45">
      <c r="A89" s="12"/>
      <c r="B89" s="45" t="s">
        <v>299</v>
      </c>
      <c r="C89" s="45" t="s">
        <v>300</v>
      </c>
      <c r="D89" s="48" t="s">
        <v>301</v>
      </c>
      <c r="E89" s="47">
        <f>'дод. 3'!E137</f>
        <v>0</v>
      </c>
      <c r="F89" s="47">
        <f>'дод. 3'!F137</f>
        <v>0</v>
      </c>
      <c r="G89" s="47">
        <f>'дод. 3'!G137</f>
        <v>0</v>
      </c>
      <c r="H89" s="47">
        <f>'дод. 3'!H137</f>
        <v>0</v>
      </c>
      <c r="I89" s="47">
        <f>'дод. 3'!I137</f>
        <v>0</v>
      </c>
      <c r="J89" s="47">
        <f>'дод. 3'!J137</f>
        <v>0</v>
      </c>
      <c r="K89" s="44"/>
      <c r="L89" s="47">
        <f t="shared" si="22"/>
        <v>845938</v>
      </c>
      <c r="M89" s="47">
        <f>'дод. 3'!M137</f>
        <v>0</v>
      </c>
      <c r="N89" s="47">
        <f>'дод. 3'!N137</f>
        <v>0</v>
      </c>
      <c r="O89" s="47">
        <f>'дод. 3'!O137</f>
        <v>0</v>
      </c>
      <c r="P89" s="47">
        <f>'дод. 3'!P137</f>
        <v>845938</v>
      </c>
      <c r="Q89" s="47">
        <f t="shared" si="23"/>
        <v>261732.22</v>
      </c>
      <c r="R89" s="47">
        <f>'дод. 3'!R137</f>
        <v>0</v>
      </c>
      <c r="S89" s="47">
        <f>'дод. 3'!S137</f>
        <v>0</v>
      </c>
      <c r="T89" s="47">
        <f>'дод. 3'!T137</f>
        <v>0</v>
      </c>
      <c r="U89" s="47">
        <f>'дод. 3'!U137</f>
        <v>261732.22</v>
      </c>
      <c r="V89" s="44">
        <f t="shared" si="20"/>
        <v>30.939882119020545</v>
      </c>
      <c r="W89" s="47">
        <f t="shared" si="16"/>
        <v>261732.22</v>
      </c>
      <c r="X89" s="140"/>
      <c r="Y89" s="19">
        <f t="shared" si="18"/>
        <v>261732.22</v>
      </c>
      <c r="Z89" s="27">
        <f t="shared" si="19"/>
        <v>0</v>
      </c>
    </row>
    <row r="90" spans="1:26" s="9" customFormat="1" ht="60">
      <c r="A90" s="12"/>
      <c r="B90" s="45" t="s">
        <v>325</v>
      </c>
      <c r="C90" s="45" t="s">
        <v>183</v>
      </c>
      <c r="D90" s="48" t="s">
        <v>326</v>
      </c>
      <c r="E90" s="64">
        <f>'дод. 3'!E138</f>
        <v>343718.29</v>
      </c>
      <c r="F90" s="64">
        <f>'дод. 3'!F138</f>
        <v>0</v>
      </c>
      <c r="G90" s="64">
        <f>'дод. 3'!G138</f>
        <v>0</v>
      </c>
      <c r="H90" s="64">
        <f>'дод. 3'!H138</f>
        <v>289152.64</v>
      </c>
      <c r="I90" s="64">
        <f>'дод. 3'!I138</f>
        <v>0</v>
      </c>
      <c r="J90" s="64">
        <f>'дод. 3'!J138</f>
        <v>0</v>
      </c>
      <c r="K90" s="44">
        <f t="shared" si="17"/>
        <v>84.12489192821249</v>
      </c>
      <c r="L90" s="47">
        <f t="shared" si="22"/>
        <v>0</v>
      </c>
      <c r="M90" s="64">
        <f>'дод. 3'!M138</f>
        <v>0</v>
      </c>
      <c r="N90" s="64">
        <f>'дод. 3'!N138</f>
        <v>0</v>
      </c>
      <c r="O90" s="64">
        <f>'дод. 3'!O138</f>
        <v>0</v>
      </c>
      <c r="P90" s="64">
        <f>'дод. 3'!P138</f>
        <v>0</v>
      </c>
      <c r="Q90" s="47">
        <f t="shared" si="23"/>
        <v>0</v>
      </c>
      <c r="R90" s="64">
        <f>'дод. 3'!R138</f>
        <v>0</v>
      </c>
      <c r="S90" s="64">
        <f>'дод. 3'!S138</f>
        <v>0</v>
      </c>
      <c r="T90" s="64">
        <f>'дод. 3'!T138</f>
        <v>0</v>
      </c>
      <c r="U90" s="64">
        <f>'дод. 3'!U138</f>
        <v>0</v>
      </c>
      <c r="V90" s="44"/>
      <c r="W90" s="47">
        <f t="shared" si="16"/>
        <v>289152.64</v>
      </c>
      <c r="X90" s="140"/>
      <c r="Y90" s="19">
        <f t="shared" si="18"/>
        <v>289152.64</v>
      </c>
      <c r="Z90" s="27">
        <f t="shared" si="19"/>
        <v>0</v>
      </c>
    </row>
    <row r="91" spans="1:26" s="9" customFormat="1" ht="15">
      <c r="A91" s="12"/>
      <c r="B91" s="41" t="s">
        <v>260</v>
      </c>
      <c r="C91" s="41"/>
      <c r="D91" s="42" t="s">
        <v>261</v>
      </c>
      <c r="E91" s="51">
        <f>E92+E93+E94+E95</f>
        <v>31393278</v>
      </c>
      <c r="F91" s="51">
        <f aca="true" t="shared" si="24" ref="F91:W91">F92+F93+F94+F95</f>
        <v>21639465</v>
      </c>
      <c r="G91" s="51">
        <f t="shared" si="24"/>
        <v>1929789</v>
      </c>
      <c r="H91" s="51">
        <f t="shared" si="24"/>
        <v>31293745.29</v>
      </c>
      <c r="I91" s="51">
        <f t="shared" si="24"/>
        <v>21631873.29</v>
      </c>
      <c r="J91" s="51">
        <f t="shared" si="24"/>
        <v>1845168.46</v>
      </c>
      <c r="K91" s="44">
        <f t="shared" si="17"/>
        <v>99.68294897398098</v>
      </c>
      <c r="L91" s="51">
        <f t="shared" si="24"/>
        <v>3178872</v>
      </c>
      <c r="M91" s="51">
        <f t="shared" si="24"/>
        <v>1320320</v>
      </c>
      <c r="N91" s="51">
        <f t="shared" si="24"/>
        <v>953732</v>
      </c>
      <c r="O91" s="51">
        <f t="shared" si="24"/>
        <v>0</v>
      </c>
      <c r="P91" s="51">
        <f t="shared" si="24"/>
        <v>1858552</v>
      </c>
      <c r="Q91" s="51">
        <f t="shared" si="24"/>
        <v>3317189.4399999995</v>
      </c>
      <c r="R91" s="51">
        <f t="shared" si="24"/>
        <v>1367419.13</v>
      </c>
      <c r="S91" s="51">
        <f t="shared" si="24"/>
        <v>1063106.88</v>
      </c>
      <c r="T91" s="51">
        <f t="shared" si="24"/>
        <v>0</v>
      </c>
      <c r="U91" s="51">
        <f t="shared" si="24"/>
        <v>1949770.31</v>
      </c>
      <c r="V91" s="44">
        <f t="shared" si="20"/>
        <v>104.35114845769189</v>
      </c>
      <c r="W91" s="51">
        <f t="shared" si="24"/>
        <v>34610934.73</v>
      </c>
      <c r="X91" s="140"/>
      <c r="Y91" s="19">
        <f t="shared" si="18"/>
        <v>34610934.73</v>
      </c>
      <c r="Z91" s="27">
        <f t="shared" si="19"/>
        <v>0</v>
      </c>
    </row>
    <row r="92" spans="1:26" s="9" customFormat="1" ht="30">
      <c r="A92" s="12"/>
      <c r="B92" s="45" t="s">
        <v>152</v>
      </c>
      <c r="C92" s="45" t="s">
        <v>213</v>
      </c>
      <c r="D92" s="48" t="s">
        <v>153</v>
      </c>
      <c r="E92" s="47">
        <f>'дод. 3'!E125</f>
        <v>1234400</v>
      </c>
      <c r="F92" s="47">
        <f>'дод. 3'!F125</f>
        <v>0</v>
      </c>
      <c r="G92" s="47">
        <f>'дод. 3'!G125</f>
        <v>0</v>
      </c>
      <c r="H92" s="47">
        <f>'дод. 3'!H125</f>
        <v>1234216.38</v>
      </c>
      <c r="I92" s="47">
        <f>'дод. 3'!I125</f>
        <v>0</v>
      </c>
      <c r="J92" s="47">
        <f>'дод. 3'!J125</f>
        <v>0</v>
      </c>
      <c r="K92" s="44">
        <f t="shared" si="17"/>
        <v>99.98512475696694</v>
      </c>
      <c r="L92" s="47">
        <f aca="true" t="shared" si="25" ref="L92:L97">M92+P92</f>
        <v>0</v>
      </c>
      <c r="M92" s="47">
        <f>'дод. 3'!M125</f>
        <v>0</v>
      </c>
      <c r="N92" s="47">
        <f>'дод. 3'!N125</f>
        <v>0</v>
      </c>
      <c r="O92" s="47">
        <f>'дод. 3'!O125</f>
        <v>0</v>
      </c>
      <c r="P92" s="47">
        <f>'дод. 3'!P125</f>
        <v>0</v>
      </c>
      <c r="Q92" s="47">
        <f aca="true" t="shared" si="26" ref="Q92:Q97">R92+U92</f>
        <v>0</v>
      </c>
      <c r="R92" s="47">
        <f>'дод. 3'!R125</f>
        <v>0</v>
      </c>
      <c r="S92" s="47">
        <f>'дод. 3'!S125</f>
        <v>0</v>
      </c>
      <c r="T92" s="47">
        <f>'дод. 3'!T125</f>
        <v>0</v>
      </c>
      <c r="U92" s="47">
        <f>'дод. 3'!U125</f>
        <v>0</v>
      </c>
      <c r="V92" s="44"/>
      <c r="W92" s="47">
        <f>Q92+H92</f>
        <v>1234216.38</v>
      </c>
      <c r="X92" s="140"/>
      <c r="Y92" s="19">
        <f t="shared" si="18"/>
        <v>1234216.38</v>
      </c>
      <c r="Z92" s="27">
        <f t="shared" si="19"/>
        <v>0</v>
      </c>
    </row>
    <row r="93" spans="1:26" s="9" customFormat="1" ht="15">
      <c r="A93" s="12"/>
      <c r="B93" s="45" t="s">
        <v>154</v>
      </c>
      <c r="C93" s="45" t="s">
        <v>214</v>
      </c>
      <c r="D93" s="48" t="s">
        <v>155</v>
      </c>
      <c r="E93" s="47">
        <f>'дод. 3'!E126</f>
        <v>10545104</v>
      </c>
      <c r="F93" s="47">
        <f>'дод. 3'!F126</f>
        <v>7058552</v>
      </c>
      <c r="G93" s="47">
        <f>'дод. 3'!G126</f>
        <v>1077613</v>
      </c>
      <c r="H93" s="47">
        <f>'дод. 3'!H126</f>
        <v>10497624.91</v>
      </c>
      <c r="I93" s="47">
        <f>'дод. 3'!I126</f>
        <v>7058516.01</v>
      </c>
      <c r="J93" s="47">
        <f>'дод. 3'!J126</f>
        <v>1031548.21</v>
      </c>
      <c r="K93" s="44">
        <f t="shared" si="17"/>
        <v>99.54975228314487</v>
      </c>
      <c r="L93" s="47">
        <f t="shared" si="25"/>
        <v>901200</v>
      </c>
      <c r="M93" s="47">
        <f>'дод. 3'!M126</f>
        <v>21000</v>
      </c>
      <c r="N93" s="47">
        <f>'дод. 3'!N126</f>
        <v>5000</v>
      </c>
      <c r="O93" s="47">
        <f>'дод. 3'!O126</f>
        <v>0</v>
      </c>
      <c r="P93" s="47">
        <f>'дод. 3'!P126</f>
        <v>880200</v>
      </c>
      <c r="Q93" s="47">
        <f t="shared" si="26"/>
        <v>987894.02</v>
      </c>
      <c r="R93" s="47">
        <f>'дод. 3'!R126</f>
        <v>14763.73</v>
      </c>
      <c r="S93" s="47">
        <f>'дод. 3'!S126</f>
        <v>1100</v>
      </c>
      <c r="T93" s="47">
        <f>'дод. 3'!T126</f>
        <v>0</v>
      </c>
      <c r="U93" s="47">
        <f>'дод. 3'!U126</f>
        <v>973130.29</v>
      </c>
      <c r="V93" s="44">
        <f t="shared" si="20"/>
        <v>109.61984243231247</v>
      </c>
      <c r="W93" s="47">
        <f>Q93+H93</f>
        <v>11485518.93</v>
      </c>
      <c r="X93" s="140"/>
      <c r="Y93" s="19">
        <f t="shared" si="18"/>
        <v>11485518.93</v>
      </c>
      <c r="Z93" s="27">
        <f t="shared" si="19"/>
        <v>0</v>
      </c>
    </row>
    <row r="94" spans="1:26" s="9" customFormat="1" ht="15">
      <c r="A94" s="12"/>
      <c r="B94" s="45" t="s">
        <v>156</v>
      </c>
      <c r="C94" s="45" t="s">
        <v>197</v>
      </c>
      <c r="D94" s="48" t="s">
        <v>157</v>
      </c>
      <c r="E94" s="47">
        <f>'дод. 3'!E127</f>
        <v>16985765</v>
      </c>
      <c r="F94" s="47">
        <f>'дод. 3'!F127</f>
        <v>13051160</v>
      </c>
      <c r="G94" s="47">
        <f>'дод. 3'!G127</f>
        <v>731206</v>
      </c>
      <c r="H94" s="47">
        <f>'дод. 3'!H127</f>
        <v>16946989.66</v>
      </c>
      <c r="I94" s="47">
        <f>'дод. 3'!I127</f>
        <v>13051136.11</v>
      </c>
      <c r="J94" s="47">
        <f>'дод. 3'!J127</f>
        <v>696374.13</v>
      </c>
      <c r="K94" s="44">
        <f t="shared" si="17"/>
        <v>99.77171861261473</v>
      </c>
      <c r="L94" s="47">
        <f t="shared" si="25"/>
        <v>1937120</v>
      </c>
      <c r="M94" s="47">
        <f>'дод. 3'!M127</f>
        <v>1299320</v>
      </c>
      <c r="N94" s="47">
        <f>'дод. 3'!N127</f>
        <v>948732</v>
      </c>
      <c r="O94" s="47">
        <f>'дод. 3'!O127</f>
        <v>0</v>
      </c>
      <c r="P94" s="47">
        <f>'дод. 3'!P127</f>
        <v>637800</v>
      </c>
      <c r="Q94" s="47">
        <f t="shared" si="26"/>
        <v>1983522.7</v>
      </c>
      <c r="R94" s="47">
        <f>'дод. 3'!R127</f>
        <v>1338195.4</v>
      </c>
      <c r="S94" s="47">
        <f>'дод. 3'!S127</f>
        <v>1062006.88</v>
      </c>
      <c r="T94" s="47">
        <f>'дод. 3'!T127</f>
        <v>0</v>
      </c>
      <c r="U94" s="47">
        <f>'дод. 3'!U127</f>
        <v>645327.3</v>
      </c>
      <c r="V94" s="44">
        <f t="shared" si="20"/>
        <v>102.39544788139092</v>
      </c>
      <c r="W94" s="47">
        <f>Q94+H94</f>
        <v>18930512.36</v>
      </c>
      <c r="X94" s="140"/>
      <c r="Y94" s="19">
        <f t="shared" si="18"/>
        <v>18930512.36</v>
      </c>
      <c r="Z94" s="27">
        <f t="shared" si="19"/>
        <v>0</v>
      </c>
    </row>
    <row r="95" spans="1:26" s="9" customFormat="1" ht="15">
      <c r="A95" s="12"/>
      <c r="B95" s="45" t="s">
        <v>30</v>
      </c>
      <c r="C95" s="45" t="s">
        <v>184</v>
      </c>
      <c r="D95" s="48" t="s">
        <v>31</v>
      </c>
      <c r="E95" s="47">
        <f>'дод. 3'!E128+'дод. 3'!E22</f>
        <v>2628009</v>
      </c>
      <c r="F95" s="47">
        <f>'дод. 3'!F128+'дод. 3'!F22</f>
        <v>1529753</v>
      </c>
      <c r="G95" s="47">
        <f>'дод. 3'!G128+'дод. 3'!G22</f>
        <v>120970</v>
      </c>
      <c r="H95" s="47">
        <f>'дод. 3'!H128+'дод. 3'!H22</f>
        <v>2614914.34</v>
      </c>
      <c r="I95" s="47">
        <f>'дод. 3'!I128+'дод. 3'!I22</f>
        <v>1522221.17</v>
      </c>
      <c r="J95" s="47">
        <f>'дод. 3'!J128+'дод. 3'!J22</f>
        <v>117246.12</v>
      </c>
      <c r="K95" s="44">
        <f t="shared" si="17"/>
        <v>99.50172697277672</v>
      </c>
      <c r="L95" s="47">
        <f t="shared" si="25"/>
        <v>340552</v>
      </c>
      <c r="M95" s="47">
        <f>'дод. 3'!M128+'дод. 3'!M22</f>
        <v>0</v>
      </c>
      <c r="N95" s="47">
        <f>'дод. 3'!N128+'дод. 3'!N22</f>
        <v>0</v>
      </c>
      <c r="O95" s="47">
        <f>'дод. 3'!O128+'дод. 3'!O22</f>
        <v>0</v>
      </c>
      <c r="P95" s="47">
        <f>'дод. 3'!P128+'дод. 3'!P22</f>
        <v>340552</v>
      </c>
      <c r="Q95" s="47">
        <f t="shared" si="26"/>
        <v>345772.72</v>
      </c>
      <c r="R95" s="47">
        <f>'дод. 3'!R128+'дод. 3'!R22</f>
        <v>14460</v>
      </c>
      <c r="S95" s="47">
        <f>'дод. 3'!S128+'дод. 3'!S22</f>
        <v>0</v>
      </c>
      <c r="T95" s="47">
        <f>'дод. 3'!T128+'дод. 3'!T22</f>
        <v>0</v>
      </c>
      <c r="U95" s="47">
        <f>'дод. 3'!U128+'дод. 3'!U22</f>
        <v>331312.72</v>
      </c>
      <c r="V95" s="44">
        <f t="shared" si="20"/>
        <v>101.53301698419037</v>
      </c>
      <c r="W95" s="47">
        <f>Q95+H95</f>
        <v>2960687.0599999996</v>
      </c>
      <c r="X95" s="140"/>
      <c r="Y95" s="19">
        <f t="shared" si="18"/>
        <v>2960687.0599999996</v>
      </c>
      <c r="Z95" s="27">
        <f t="shared" si="19"/>
        <v>0</v>
      </c>
    </row>
    <row r="96" spans="1:26" s="9" customFormat="1" ht="15">
      <c r="A96" s="12"/>
      <c r="B96" s="41" t="s">
        <v>290</v>
      </c>
      <c r="C96" s="41"/>
      <c r="D96" s="42" t="s">
        <v>291</v>
      </c>
      <c r="E96" s="51">
        <f>E97</f>
        <v>101500</v>
      </c>
      <c r="F96" s="51">
        <f aca="true" t="shared" si="27" ref="F96:W96">F97</f>
        <v>0</v>
      </c>
      <c r="G96" s="51">
        <f t="shared" si="27"/>
        <v>0</v>
      </c>
      <c r="H96" s="51">
        <f t="shared" si="27"/>
        <v>84883</v>
      </c>
      <c r="I96" s="51">
        <f t="shared" si="27"/>
        <v>0</v>
      </c>
      <c r="J96" s="51">
        <f t="shared" si="27"/>
        <v>0</v>
      </c>
      <c r="K96" s="44">
        <f t="shared" si="17"/>
        <v>83.62857142857143</v>
      </c>
      <c r="L96" s="47">
        <f t="shared" si="25"/>
        <v>0</v>
      </c>
      <c r="M96" s="51">
        <f t="shared" si="27"/>
        <v>0</v>
      </c>
      <c r="N96" s="51">
        <f t="shared" si="27"/>
        <v>0</v>
      </c>
      <c r="O96" s="51">
        <f t="shared" si="27"/>
        <v>0</v>
      </c>
      <c r="P96" s="51">
        <f t="shared" si="27"/>
        <v>0</v>
      </c>
      <c r="Q96" s="47">
        <f t="shared" si="26"/>
        <v>0</v>
      </c>
      <c r="R96" s="51">
        <f t="shared" si="27"/>
        <v>0</v>
      </c>
      <c r="S96" s="51">
        <f t="shared" si="27"/>
        <v>0</v>
      </c>
      <c r="T96" s="51">
        <f t="shared" si="27"/>
        <v>0</v>
      </c>
      <c r="U96" s="51">
        <f t="shared" si="27"/>
        <v>0</v>
      </c>
      <c r="V96" s="44"/>
      <c r="W96" s="51">
        <f t="shared" si="27"/>
        <v>84883</v>
      </c>
      <c r="X96" s="140"/>
      <c r="Y96" s="19">
        <f t="shared" si="18"/>
        <v>84883</v>
      </c>
      <c r="Z96" s="27">
        <f t="shared" si="19"/>
        <v>0</v>
      </c>
    </row>
    <row r="97" spans="1:26" s="9" customFormat="1" ht="15">
      <c r="A97" s="12"/>
      <c r="B97" s="45" t="s">
        <v>281</v>
      </c>
      <c r="C97" s="45" t="s">
        <v>282</v>
      </c>
      <c r="D97" s="48" t="s">
        <v>283</v>
      </c>
      <c r="E97" s="47">
        <f>'дод. 3'!E23</f>
        <v>101500</v>
      </c>
      <c r="F97" s="47">
        <f>'дод. 3'!F23</f>
        <v>0</v>
      </c>
      <c r="G97" s="47">
        <f>'дод. 3'!G23</f>
        <v>0</v>
      </c>
      <c r="H97" s="47">
        <f>'дод. 3'!H23</f>
        <v>84883</v>
      </c>
      <c r="I97" s="47">
        <f>'дод. 3'!I23</f>
        <v>0</v>
      </c>
      <c r="J97" s="47">
        <f>'дод. 3'!J23</f>
        <v>0</v>
      </c>
      <c r="K97" s="44">
        <f t="shared" si="17"/>
        <v>83.62857142857143</v>
      </c>
      <c r="L97" s="47">
        <f t="shared" si="25"/>
        <v>0</v>
      </c>
      <c r="M97" s="47">
        <f>'дод. 3'!M23</f>
        <v>0</v>
      </c>
      <c r="N97" s="47">
        <f>'дод. 3'!N23</f>
        <v>0</v>
      </c>
      <c r="O97" s="47">
        <f>'дод. 3'!O23</f>
        <v>0</v>
      </c>
      <c r="P97" s="47">
        <f>'дод. 3'!P23</f>
        <v>0</v>
      </c>
      <c r="Q97" s="47">
        <f t="shared" si="26"/>
        <v>0</v>
      </c>
      <c r="R97" s="47">
        <f>'дод. 3'!R23</f>
        <v>0</v>
      </c>
      <c r="S97" s="47">
        <f>'дод. 3'!S23</f>
        <v>0</v>
      </c>
      <c r="T97" s="47">
        <f>'дод. 3'!T23</f>
        <v>0</v>
      </c>
      <c r="U97" s="47">
        <f>'дод. 3'!U23</f>
        <v>0</v>
      </c>
      <c r="V97" s="44"/>
      <c r="W97" s="47">
        <f>Q97+H97</f>
        <v>84883</v>
      </c>
      <c r="X97" s="140"/>
      <c r="Y97" s="19">
        <f t="shared" si="18"/>
        <v>84883</v>
      </c>
      <c r="Z97" s="27">
        <f t="shared" si="19"/>
        <v>0</v>
      </c>
    </row>
    <row r="98" spans="1:26" s="9" customFormat="1" ht="15">
      <c r="A98" s="12"/>
      <c r="B98" s="41" t="s">
        <v>262</v>
      </c>
      <c r="C98" s="41"/>
      <c r="D98" s="42" t="s">
        <v>263</v>
      </c>
      <c r="E98" s="51">
        <f>E99+E100+E101+E102+E103+E104</f>
        <v>17821177</v>
      </c>
      <c r="F98" s="51">
        <f aca="true" t="shared" si="28" ref="F98:W98">F99+F100+F101+F102+F103+F104</f>
        <v>6249337</v>
      </c>
      <c r="G98" s="51">
        <f t="shared" si="28"/>
        <v>1042004</v>
      </c>
      <c r="H98" s="51">
        <f t="shared" si="28"/>
        <v>17534961.92</v>
      </c>
      <c r="I98" s="51">
        <f t="shared" si="28"/>
        <v>6229092.77</v>
      </c>
      <c r="J98" s="51">
        <f t="shared" si="28"/>
        <v>1036495.4199999999</v>
      </c>
      <c r="K98" s="44">
        <f t="shared" si="17"/>
        <v>98.39396084781606</v>
      </c>
      <c r="L98" s="51">
        <f t="shared" si="28"/>
        <v>1424614</v>
      </c>
      <c r="M98" s="51">
        <f t="shared" si="28"/>
        <v>317714</v>
      </c>
      <c r="N98" s="51">
        <f t="shared" si="28"/>
        <v>144491</v>
      </c>
      <c r="O98" s="51">
        <f t="shared" si="28"/>
        <v>97628</v>
      </c>
      <c r="P98" s="51">
        <f t="shared" si="28"/>
        <v>1106900</v>
      </c>
      <c r="Q98" s="51">
        <f t="shared" si="28"/>
        <v>1172086.76</v>
      </c>
      <c r="R98" s="51">
        <f t="shared" si="28"/>
        <v>224935.28</v>
      </c>
      <c r="S98" s="51">
        <f t="shared" si="28"/>
        <v>95782.19</v>
      </c>
      <c r="T98" s="51">
        <f t="shared" si="28"/>
        <v>67869.57</v>
      </c>
      <c r="U98" s="51">
        <f t="shared" si="28"/>
        <v>947151.48</v>
      </c>
      <c r="V98" s="44">
        <f t="shared" si="20"/>
        <v>82.27398860322866</v>
      </c>
      <c r="W98" s="51">
        <f t="shared" si="28"/>
        <v>18707048.68</v>
      </c>
      <c r="X98" s="140"/>
      <c r="Y98" s="19">
        <f t="shared" si="18"/>
        <v>18707048.680000003</v>
      </c>
      <c r="Z98" s="27">
        <f t="shared" si="19"/>
        <v>0</v>
      </c>
    </row>
    <row r="99" spans="1:26" s="9" customFormat="1" ht="30">
      <c r="A99" s="12"/>
      <c r="B99" s="45" t="s">
        <v>32</v>
      </c>
      <c r="C99" s="45" t="s">
        <v>185</v>
      </c>
      <c r="D99" s="48" t="s">
        <v>33</v>
      </c>
      <c r="E99" s="47">
        <f>'дод. 3'!E24</f>
        <v>453091</v>
      </c>
      <c r="F99" s="47">
        <f>'дод. 3'!F24</f>
        <v>0</v>
      </c>
      <c r="G99" s="47">
        <f>'дод. 3'!G24</f>
        <v>0</v>
      </c>
      <c r="H99" s="47">
        <f>'дод. 3'!H24</f>
        <v>365030.42</v>
      </c>
      <c r="I99" s="47">
        <f>'дод. 3'!I24</f>
        <v>0</v>
      </c>
      <c r="J99" s="47">
        <f>'дод. 3'!J24</f>
        <v>0</v>
      </c>
      <c r="K99" s="44">
        <f t="shared" si="17"/>
        <v>80.56448263152434</v>
      </c>
      <c r="L99" s="47">
        <f aca="true" t="shared" si="29" ref="L99:L104">M99+P99</f>
        <v>0</v>
      </c>
      <c r="M99" s="47">
        <f>'дод. 3'!M24</f>
        <v>0</v>
      </c>
      <c r="N99" s="47">
        <f>'дод. 3'!N24</f>
        <v>0</v>
      </c>
      <c r="O99" s="47">
        <f>'дод. 3'!O24</f>
        <v>0</v>
      </c>
      <c r="P99" s="47">
        <f>'дод. 3'!P24</f>
        <v>0</v>
      </c>
      <c r="Q99" s="47">
        <f aca="true" t="shared" si="30" ref="Q99:Q104">R99+U99</f>
        <v>0</v>
      </c>
      <c r="R99" s="47">
        <f>'дод. 3'!R24</f>
        <v>0</v>
      </c>
      <c r="S99" s="47">
        <f>'дод. 3'!S24</f>
        <v>0</v>
      </c>
      <c r="T99" s="47">
        <f>'дод. 3'!T24</f>
        <v>0</v>
      </c>
      <c r="U99" s="47">
        <f>'дод. 3'!U24</f>
        <v>0</v>
      </c>
      <c r="V99" s="44"/>
      <c r="W99" s="47">
        <f aca="true" t="shared" si="31" ref="W99:W104">Q99+H99</f>
        <v>365030.42</v>
      </c>
      <c r="X99" s="140"/>
      <c r="Y99" s="19">
        <f t="shared" si="18"/>
        <v>365030.42</v>
      </c>
      <c r="Z99" s="27">
        <f t="shared" si="19"/>
        <v>0</v>
      </c>
    </row>
    <row r="100" spans="1:26" s="9" customFormat="1" ht="30">
      <c r="A100" s="12"/>
      <c r="B100" s="45" t="s">
        <v>34</v>
      </c>
      <c r="C100" s="45" t="s">
        <v>185</v>
      </c>
      <c r="D100" s="48" t="s">
        <v>35</v>
      </c>
      <c r="E100" s="47">
        <f>'дод. 3'!E25</f>
        <v>523780</v>
      </c>
      <c r="F100" s="47">
        <f>'дод. 3'!F25</f>
        <v>0</v>
      </c>
      <c r="G100" s="47">
        <f>'дод. 3'!G25</f>
        <v>0</v>
      </c>
      <c r="H100" s="47">
        <f>'дод. 3'!H25</f>
        <v>433514.78</v>
      </c>
      <c r="I100" s="47">
        <f>'дод. 3'!I25</f>
        <v>0</v>
      </c>
      <c r="J100" s="47">
        <f>'дод. 3'!J25</f>
        <v>0</v>
      </c>
      <c r="K100" s="44">
        <f t="shared" si="17"/>
        <v>82.7665775707358</v>
      </c>
      <c r="L100" s="47">
        <f t="shared" si="29"/>
        <v>0</v>
      </c>
      <c r="M100" s="47">
        <f>'дод. 3'!M25</f>
        <v>0</v>
      </c>
      <c r="N100" s="47">
        <f>'дод. 3'!N25</f>
        <v>0</v>
      </c>
      <c r="O100" s="47">
        <f>'дод. 3'!O25</f>
        <v>0</v>
      </c>
      <c r="P100" s="47">
        <f>'дод. 3'!P25</f>
        <v>0</v>
      </c>
      <c r="Q100" s="47">
        <f t="shared" si="30"/>
        <v>0</v>
      </c>
      <c r="R100" s="47">
        <f>'дод. 3'!R25</f>
        <v>0</v>
      </c>
      <c r="S100" s="47">
        <f>'дод. 3'!S25</f>
        <v>0</v>
      </c>
      <c r="T100" s="47">
        <f>'дод. 3'!T25</f>
        <v>0</v>
      </c>
      <c r="U100" s="47">
        <f>'дод. 3'!U25</f>
        <v>0</v>
      </c>
      <c r="V100" s="44"/>
      <c r="W100" s="47">
        <f t="shared" si="31"/>
        <v>433514.78</v>
      </c>
      <c r="X100" s="140"/>
      <c r="Y100" s="19">
        <f t="shared" si="18"/>
        <v>433514.78</v>
      </c>
      <c r="Z100" s="27">
        <f t="shared" si="19"/>
        <v>0</v>
      </c>
    </row>
    <row r="101" spans="1:26" s="9" customFormat="1" ht="30">
      <c r="A101" s="12"/>
      <c r="B101" s="45" t="s">
        <v>36</v>
      </c>
      <c r="C101" s="45" t="s">
        <v>185</v>
      </c>
      <c r="D101" s="48" t="s">
        <v>37</v>
      </c>
      <c r="E101" s="47">
        <f>'дод. 3'!E26+'дод. 3'!E60</f>
        <v>8107250</v>
      </c>
      <c r="F101" s="47">
        <f>'дод. 3'!F26+'дод. 3'!F60</f>
        <v>5314625</v>
      </c>
      <c r="G101" s="47">
        <f>'дод. 3'!G26+'дод. 3'!G60</f>
        <v>672064</v>
      </c>
      <c r="H101" s="47">
        <f>'дод. 3'!H26+'дод. 3'!H60</f>
        <v>8035637.15</v>
      </c>
      <c r="I101" s="47">
        <f>'дод. 3'!I26+'дод. 3'!I60</f>
        <v>5295160.96</v>
      </c>
      <c r="J101" s="47">
        <f>'дод. 3'!J26+'дод. 3'!J60</f>
        <v>668260.44</v>
      </c>
      <c r="K101" s="44">
        <f t="shared" si="17"/>
        <v>99.11668136544452</v>
      </c>
      <c r="L101" s="47">
        <f t="shared" si="29"/>
        <v>583900</v>
      </c>
      <c r="M101" s="47">
        <f>'дод. 3'!M26+'дод. 3'!M60</f>
        <v>0</v>
      </c>
      <c r="N101" s="47">
        <f>'дод. 3'!N26+'дод. 3'!N60</f>
        <v>0</v>
      </c>
      <c r="O101" s="47">
        <f>'дод. 3'!O26+'дод. 3'!O60</f>
        <v>0</v>
      </c>
      <c r="P101" s="47">
        <f>'дод. 3'!P26+'дод. 3'!P60</f>
        <v>583900</v>
      </c>
      <c r="Q101" s="47">
        <f t="shared" si="30"/>
        <v>429121.94</v>
      </c>
      <c r="R101" s="47">
        <f>'дод. 3'!R26+'дод. 3'!R60</f>
        <v>500</v>
      </c>
      <c r="S101" s="47">
        <f>'дод. 3'!S26+'дод. 3'!S60</f>
        <v>0</v>
      </c>
      <c r="T101" s="47">
        <f>'дод. 3'!T26+'дод. 3'!T60</f>
        <v>0</v>
      </c>
      <c r="U101" s="47">
        <f>'дод. 3'!U26+'дод. 3'!U60</f>
        <v>428621.94</v>
      </c>
      <c r="V101" s="44">
        <f t="shared" si="20"/>
        <v>73.49236855625963</v>
      </c>
      <c r="W101" s="47">
        <f t="shared" si="31"/>
        <v>8464759.09</v>
      </c>
      <c r="X101" s="140"/>
      <c r="Y101" s="19">
        <f t="shared" si="18"/>
        <v>8464759.09</v>
      </c>
      <c r="Z101" s="27">
        <f t="shared" si="19"/>
        <v>0</v>
      </c>
    </row>
    <row r="102" spans="1:26" s="9" customFormat="1" ht="15">
      <c r="A102" s="12"/>
      <c r="B102" s="45" t="s">
        <v>38</v>
      </c>
      <c r="C102" s="45" t="s">
        <v>185</v>
      </c>
      <c r="D102" s="48" t="s">
        <v>25</v>
      </c>
      <c r="E102" s="47">
        <f>'дод. 3'!E27</f>
        <v>2373363</v>
      </c>
      <c r="F102" s="47">
        <f>'дод. 3'!F27</f>
        <v>0</v>
      </c>
      <c r="G102" s="47">
        <f>'дод. 3'!G27</f>
        <v>0</v>
      </c>
      <c r="H102" s="47">
        <f>'дод. 3'!H27</f>
        <v>2352872.06</v>
      </c>
      <c r="I102" s="47">
        <f>'дод. 3'!I27</f>
        <v>0</v>
      </c>
      <c r="J102" s="47">
        <f>'дод. 3'!J27</f>
        <v>0</v>
      </c>
      <c r="K102" s="44">
        <f t="shared" si="17"/>
        <v>99.1366284887731</v>
      </c>
      <c r="L102" s="47">
        <f t="shared" si="29"/>
        <v>0</v>
      </c>
      <c r="M102" s="47">
        <f>'дод. 3'!M27</f>
        <v>0</v>
      </c>
      <c r="N102" s="47">
        <f>'дод. 3'!N27</f>
        <v>0</v>
      </c>
      <c r="O102" s="47">
        <f>'дод. 3'!O27</f>
        <v>0</v>
      </c>
      <c r="P102" s="47">
        <f>'дод. 3'!P27</f>
        <v>0</v>
      </c>
      <c r="Q102" s="47">
        <f t="shared" si="30"/>
        <v>0</v>
      </c>
      <c r="R102" s="47">
        <f>'дод. 3'!R27</f>
        <v>0</v>
      </c>
      <c r="S102" s="47">
        <f>'дод. 3'!S27</f>
        <v>0</v>
      </c>
      <c r="T102" s="47">
        <f>'дод. 3'!T27</f>
        <v>0</v>
      </c>
      <c r="U102" s="47">
        <f>'дод. 3'!U27</f>
        <v>0</v>
      </c>
      <c r="V102" s="44"/>
      <c r="W102" s="47">
        <f t="shared" si="31"/>
        <v>2352872.06</v>
      </c>
      <c r="X102" s="140"/>
      <c r="Y102" s="19">
        <f t="shared" si="18"/>
        <v>2352872.06</v>
      </c>
      <c r="Z102" s="27">
        <f t="shared" si="19"/>
        <v>0</v>
      </c>
    </row>
    <row r="103" spans="1:26" s="9" customFormat="1" ht="30">
      <c r="A103" s="12"/>
      <c r="B103" s="45" t="s">
        <v>39</v>
      </c>
      <c r="C103" s="45" t="s">
        <v>185</v>
      </c>
      <c r="D103" s="48" t="s">
        <v>40</v>
      </c>
      <c r="E103" s="47">
        <f>'дод. 3'!E28</f>
        <v>2135816</v>
      </c>
      <c r="F103" s="47">
        <f>'дод. 3'!F28</f>
        <v>934712</v>
      </c>
      <c r="G103" s="47">
        <f>'дод. 3'!G28</f>
        <v>369940</v>
      </c>
      <c r="H103" s="47">
        <f>'дод. 3'!H28</f>
        <v>2126089.22</v>
      </c>
      <c r="I103" s="47">
        <f>'дод. 3'!I28</f>
        <v>933931.81</v>
      </c>
      <c r="J103" s="47">
        <f>'дод. 3'!J28</f>
        <v>368234.98</v>
      </c>
      <c r="K103" s="44">
        <f t="shared" si="17"/>
        <v>99.54458717417606</v>
      </c>
      <c r="L103" s="47">
        <f t="shared" si="29"/>
        <v>817714</v>
      </c>
      <c r="M103" s="47">
        <f>'дод. 3'!M28</f>
        <v>317714</v>
      </c>
      <c r="N103" s="47">
        <f>'дод. 3'!N28</f>
        <v>144491</v>
      </c>
      <c r="O103" s="47">
        <f>'дод. 3'!O28</f>
        <v>97628</v>
      </c>
      <c r="P103" s="47">
        <f>'дод. 3'!P28</f>
        <v>500000</v>
      </c>
      <c r="Q103" s="47">
        <f t="shared" si="30"/>
        <v>719964.82</v>
      </c>
      <c r="R103" s="47">
        <f>'дод. 3'!R28</f>
        <v>224435.28</v>
      </c>
      <c r="S103" s="47">
        <f>'дод. 3'!S28</f>
        <v>95782.19</v>
      </c>
      <c r="T103" s="47">
        <f>'дод. 3'!T28</f>
        <v>67869.57</v>
      </c>
      <c r="U103" s="47">
        <f>'дод. 3'!U28</f>
        <v>495529.54</v>
      </c>
      <c r="V103" s="44">
        <f t="shared" si="20"/>
        <v>88.0460429930269</v>
      </c>
      <c r="W103" s="47">
        <f t="shared" si="31"/>
        <v>2846054.04</v>
      </c>
      <c r="X103" s="140"/>
      <c r="Y103" s="19">
        <f t="shared" si="18"/>
        <v>2846054.04</v>
      </c>
      <c r="Z103" s="27">
        <f t="shared" si="19"/>
        <v>0</v>
      </c>
    </row>
    <row r="104" spans="1:26" s="9" customFormat="1" ht="75">
      <c r="A104" s="12"/>
      <c r="B104" s="45" t="s">
        <v>41</v>
      </c>
      <c r="C104" s="45" t="s">
        <v>185</v>
      </c>
      <c r="D104" s="48" t="s">
        <v>42</v>
      </c>
      <c r="E104" s="47">
        <f>'дод. 3'!E29</f>
        <v>4227877</v>
      </c>
      <c r="F104" s="47">
        <f>'дод. 3'!F29</f>
        <v>0</v>
      </c>
      <c r="G104" s="47">
        <f>'дод. 3'!G29</f>
        <v>0</v>
      </c>
      <c r="H104" s="47">
        <f>'дод. 3'!H29</f>
        <v>4221818.29</v>
      </c>
      <c r="I104" s="47">
        <f>'дод. 3'!I29</f>
        <v>0</v>
      </c>
      <c r="J104" s="47">
        <f>'дод. 3'!J29</f>
        <v>0</v>
      </c>
      <c r="K104" s="44">
        <f t="shared" si="17"/>
        <v>99.85669616216366</v>
      </c>
      <c r="L104" s="47">
        <f t="shared" si="29"/>
        <v>23000</v>
      </c>
      <c r="M104" s="47">
        <f>'дод. 3'!M29</f>
        <v>0</v>
      </c>
      <c r="N104" s="47">
        <f>'дод. 3'!N29</f>
        <v>0</v>
      </c>
      <c r="O104" s="47">
        <f>'дод. 3'!O29</f>
        <v>0</v>
      </c>
      <c r="P104" s="47">
        <f>'дод. 3'!P29</f>
        <v>23000</v>
      </c>
      <c r="Q104" s="47">
        <f t="shared" si="30"/>
        <v>23000</v>
      </c>
      <c r="R104" s="47">
        <f>'дод. 3'!R29</f>
        <v>0</v>
      </c>
      <c r="S104" s="47">
        <f>'дод. 3'!S29</f>
        <v>0</v>
      </c>
      <c r="T104" s="47">
        <f>'дод. 3'!T29</f>
        <v>0</v>
      </c>
      <c r="U104" s="47">
        <f>'дод. 3'!U29</f>
        <v>23000</v>
      </c>
      <c r="V104" s="44">
        <f t="shared" si="20"/>
        <v>100</v>
      </c>
      <c r="W104" s="47">
        <f t="shared" si="31"/>
        <v>4244818.29</v>
      </c>
      <c r="X104" s="140"/>
      <c r="Y104" s="19">
        <f t="shared" si="18"/>
        <v>4244818.29</v>
      </c>
      <c r="Z104" s="27">
        <f t="shared" si="19"/>
        <v>0</v>
      </c>
    </row>
    <row r="105" spans="1:26" s="9" customFormat="1" ht="15">
      <c r="A105" s="12"/>
      <c r="B105" s="41" t="s">
        <v>264</v>
      </c>
      <c r="C105" s="41"/>
      <c r="D105" s="42" t="s">
        <v>265</v>
      </c>
      <c r="E105" s="51">
        <f>SUM(E106:E109)</f>
        <v>798370</v>
      </c>
      <c r="F105" s="51">
        <f aca="true" t="shared" si="32" ref="F105:W105">SUM(F106:F109)</f>
        <v>0</v>
      </c>
      <c r="G105" s="51">
        <f t="shared" si="32"/>
        <v>0</v>
      </c>
      <c r="H105" s="51">
        <f t="shared" si="32"/>
        <v>133370</v>
      </c>
      <c r="I105" s="51">
        <f t="shared" si="32"/>
        <v>0</v>
      </c>
      <c r="J105" s="51">
        <f>J106+J108+J109</f>
        <v>0</v>
      </c>
      <c r="K105" s="44">
        <f t="shared" si="17"/>
        <v>16.705287022307953</v>
      </c>
      <c r="L105" s="51">
        <f t="shared" si="32"/>
        <v>150686803.53</v>
      </c>
      <c r="M105" s="51">
        <f t="shared" si="32"/>
        <v>0</v>
      </c>
      <c r="N105" s="51">
        <f t="shared" si="32"/>
        <v>0</v>
      </c>
      <c r="O105" s="51">
        <f t="shared" si="32"/>
        <v>0</v>
      </c>
      <c r="P105" s="51">
        <f t="shared" si="32"/>
        <v>150686803.53</v>
      </c>
      <c r="Q105" s="51">
        <f t="shared" si="32"/>
        <v>114490509.60000001</v>
      </c>
      <c r="R105" s="51">
        <f t="shared" si="32"/>
        <v>0</v>
      </c>
      <c r="S105" s="51">
        <f t="shared" si="32"/>
        <v>0</v>
      </c>
      <c r="T105" s="51">
        <f t="shared" si="32"/>
        <v>0</v>
      </c>
      <c r="U105" s="51">
        <f t="shared" si="32"/>
        <v>114490509.60000001</v>
      </c>
      <c r="V105" s="44">
        <f t="shared" si="20"/>
        <v>75.97912154079654</v>
      </c>
      <c r="W105" s="51">
        <f t="shared" si="32"/>
        <v>114623879.60000001</v>
      </c>
      <c r="X105" s="140" t="s">
        <v>344</v>
      </c>
      <c r="Y105" s="19">
        <f t="shared" si="18"/>
        <v>114623879.60000001</v>
      </c>
      <c r="Z105" s="27">
        <f t="shared" si="19"/>
        <v>0</v>
      </c>
    </row>
    <row r="106" spans="1:26" s="9" customFormat="1" ht="15">
      <c r="A106" s="12"/>
      <c r="B106" s="45" t="s">
        <v>172</v>
      </c>
      <c r="C106" s="45" t="s">
        <v>188</v>
      </c>
      <c r="D106" s="48" t="s">
        <v>173</v>
      </c>
      <c r="E106" s="47">
        <f>'дод. 3'!E165+'дод. 3'!E139</f>
        <v>0</v>
      </c>
      <c r="F106" s="47">
        <f>'дод. 3'!F165+'дод. 3'!F139</f>
        <v>0</v>
      </c>
      <c r="G106" s="47">
        <f>'дод. 3'!G165+'дод. 3'!G139</f>
        <v>0</v>
      </c>
      <c r="H106" s="47">
        <f>'дод. 3'!H165+'дод. 3'!H139</f>
        <v>0</v>
      </c>
      <c r="I106" s="47">
        <f>'дод. 3'!I165+'дод. 3'!I139</f>
        <v>0</v>
      </c>
      <c r="J106" s="47">
        <f>'дод. 3'!J165+'дод. 3'!J139</f>
        <v>0</v>
      </c>
      <c r="K106" s="44"/>
      <c r="L106" s="47">
        <f>M106+P106</f>
        <v>146678538.94</v>
      </c>
      <c r="M106" s="47">
        <f>'дод. 3'!M165+'дод. 3'!M139</f>
        <v>0</v>
      </c>
      <c r="N106" s="47">
        <f>'дод. 3'!N165+'дод. 3'!N139</f>
        <v>0</v>
      </c>
      <c r="O106" s="47">
        <f>'дод. 3'!O165+'дод. 3'!O139</f>
        <v>0</v>
      </c>
      <c r="P106" s="47">
        <f>'дод. 3'!P165+'дод. 3'!P139</f>
        <v>146678538.94</v>
      </c>
      <c r="Q106" s="47">
        <f>R106+U106</f>
        <v>110489457.73</v>
      </c>
      <c r="R106" s="47">
        <f>'дод. 3'!R165+'дод. 3'!R139</f>
        <v>0</v>
      </c>
      <c r="S106" s="47">
        <f>'дод. 3'!S165+'дод. 3'!S139</f>
        <v>0</v>
      </c>
      <c r="T106" s="47">
        <f>'дод. 3'!T165+'дод. 3'!T139</f>
        <v>0</v>
      </c>
      <c r="U106" s="47">
        <f>'дод. 3'!U165+'дод. 3'!U139</f>
        <v>110489457.73</v>
      </c>
      <c r="V106" s="44">
        <f t="shared" si="20"/>
        <v>75.32762361042919</v>
      </c>
      <c r="W106" s="47">
        <f>Q106+H106</f>
        <v>110489457.73</v>
      </c>
      <c r="X106" s="140"/>
      <c r="Y106" s="19">
        <f t="shared" si="18"/>
        <v>110489457.73</v>
      </c>
      <c r="Z106" s="27">
        <f t="shared" si="19"/>
        <v>0</v>
      </c>
    </row>
    <row r="107" spans="1:26" s="9" customFormat="1" ht="30">
      <c r="A107" s="12"/>
      <c r="B107" s="45" t="s">
        <v>353</v>
      </c>
      <c r="C107" s="45" t="s">
        <v>208</v>
      </c>
      <c r="D107" s="48" t="s">
        <v>354</v>
      </c>
      <c r="E107" s="47">
        <f>'дод. 3'!E115+'дод. 3'!E166</f>
        <v>0</v>
      </c>
      <c r="F107" s="47">
        <f>'дод. 3'!F115+'дод. 3'!F166</f>
        <v>0</v>
      </c>
      <c r="G107" s="47">
        <f>'дод. 3'!G115+'дод. 3'!G166</f>
        <v>0</v>
      </c>
      <c r="H107" s="47">
        <f>'дод. 3'!H115+'дод. 3'!H166</f>
        <v>0</v>
      </c>
      <c r="I107" s="47">
        <f>'дод. 3'!I115+'дод. 3'!I166</f>
        <v>0</v>
      </c>
      <c r="J107" s="47">
        <f>'дод. 3'!J115+'дод. 3'!J166</f>
        <v>0</v>
      </c>
      <c r="K107" s="44"/>
      <c r="L107" s="47">
        <f>M107+P107</f>
        <v>3738264.59</v>
      </c>
      <c r="M107" s="47">
        <f>'дод. 3'!M115+'дод. 3'!M166</f>
        <v>0</v>
      </c>
      <c r="N107" s="47">
        <f>'дод. 3'!N115+'дод. 3'!N166</f>
        <v>0</v>
      </c>
      <c r="O107" s="47">
        <f>'дод. 3'!O115+'дод. 3'!O166</f>
        <v>0</v>
      </c>
      <c r="P107" s="47">
        <f>'дод. 3'!P115+'дод. 3'!P166</f>
        <v>3738264.59</v>
      </c>
      <c r="Q107" s="47">
        <f>R107+U107</f>
        <v>3738254.87</v>
      </c>
      <c r="R107" s="47">
        <f>'дод. 3'!R115+'дод. 3'!R166</f>
        <v>0</v>
      </c>
      <c r="S107" s="47">
        <f>'дод. 3'!S115+'дод. 3'!S166</f>
        <v>0</v>
      </c>
      <c r="T107" s="47">
        <f>'дод. 3'!T115+'дод. 3'!T166</f>
        <v>0</v>
      </c>
      <c r="U107" s="47">
        <f>'дод. 3'!U115+'дод. 3'!U166</f>
        <v>3738254.87</v>
      </c>
      <c r="V107" s="44">
        <f t="shared" si="20"/>
        <v>99.99973998630205</v>
      </c>
      <c r="W107" s="47">
        <f>Q107+H107</f>
        <v>3738254.87</v>
      </c>
      <c r="X107" s="140"/>
      <c r="Y107" s="19">
        <f t="shared" si="18"/>
        <v>3738254.87</v>
      </c>
      <c r="Z107" s="27">
        <f t="shared" si="19"/>
        <v>0</v>
      </c>
    </row>
    <row r="108" spans="1:26" s="9" customFormat="1" ht="30">
      <c r="A108" s="12"/>
      <c r="B108" s="45" t="s">
        <v>328</v>
      </c>
      <c r="C108" s="45" t="s">
        <v>184</v>
      </c>
      <c r="D108" s="48" t="s">
        <v>329</v>
      </c>
      <c r="E108" s="47">
        <f>'дод. 3'!E167</f>
        <v>0</v>
      </c>
      <c r="F108" s="47">
        <f>'дод. 3'!F167</f>
        <v>0</v>
      </c>
      <c r="G108" s="47">
        <f>'дод. 3'!G167</f>
        <v>0</v>
      </c>
      <c r="H108" s="47">
        <f>'дод. 3'!H167</f>
        <v>0</v>
      </c>
      <c r="I108" s="47">
        <f>'дод. 3'!I167</f>
        <v>0</v>
      </c>
      <c r="J108" s="47">
        <f>'дод. 3'!J167</f>
        <v>0</v>
      </c>
      <c r="K108" s="44"/>
      <c r="L108" s="47">
        <f>M108+P108</f>
        <v>270000</v>
      </c>
      <c r="M108" s="47">
        <f>'дод. 3'!M167</f>
        <v>0</v>
      </c>
      <c r="N108" s="47">
        <f>'дод. 3'!N167</f>
        <v>0</v>
      </c>
      <c r="O108" s="47">
        <f>'дод. 3'!O167</f>
        <v>0</v>
      </c>
      <c r="P108" s="47">
        <f>'дод. 3'!P167</f>
        <v>270000</v>
      </c>
      <c r="Q108" s="47">
        <f>R108+U108</f>
        <v>262797</v>
      </c>
      <c r="R108" s="47">
        <f>'дод. 3'!R167</f>
        <v>0</v>
      </c>
      <c r="S108" s="47">
        <f>'дод. 3'!S167</f>
        <v>0</v>
      </c>
      <c r="T108" s="47">
        <f>'дод. 3'!T167</f>
        <v>0</v>
      </c>
      <c r="U108" s="47">
        <f>'дод. 3'!U167</f>
        <v>262797</v>
      </c>
      <c r="V108" s="44">
        <f t="shared" si="20"/>
        <v>97.33222222222221</v>
      </c>
      <c r="W108" s="47">
        <f>Q108+H108</f>
        <v>262797</v>
      </c>
      <c r="X108" s="140"/>
      <c r="Y108" s="19">
        <f t="shared" si="18"/>
        <v>262797</v>
      </c>
      <c r="Z108" s="27">
        <f t="shared" si="19"/>
        <v>0</v>
      </c>
    </row>
    <row r="109" spans="1:26" s="9" customFormat="1" ht="30">
      <c r="A109" s="12"/>
      <c r="B109" s="45" t="s">
        <v>285</v>
      </c>
      <c r="C109" s="45" t="s">
        <v>286</v>
      </c>
      <c r="D109" s="48" t="s">
        <v>287</v>
      </c>
      <c r="E109" s="47">
        <f>'дод. 3'!E30+'дод. 3'!E140+'дод. 3'!E168</f>
        <v>798370</v>
      </c>
      <c r="F109" s="47">
        <f>'дод. 3'!F30+'дод. 3'!F140+'дод. 3'!F168</f>
        <v>0</v>
      </c>
      <c r="G109" s="47">
        <f>'дод. 3'!G30+'дод. 3'!G140+'дод. 3'!G168</f>
        <v>0</v>
      </c>
      <c r="H109" s="47">
        <f>'дод. 3'!H30+'дод. 3'!H140+'дод. 3'!H168</f>
        <v>133370</v>
      </c>
      <c r="I109" s="47">
        <f>'дод. 3'!I30+'дод. 3'!I140+'дод. 3'!I168</f>
        <v>0</v>
      </c>
      <c r="J109" s="47">
        <f>'дод. 3'!J30+'дод. 3'!J140+'дод. 3'!J168</f>
        <v>0</v>
      </c>
      <c r="K109" s="44">
        <f t="shared" si="17"/>
        <v>16.705287022307953</v>
      </c>
      <c r="L109" s="47">
        <f>M109+P109</f>
        <v>0</v>
      </c>
      <c r="M109" s="47">
        <f>'дод. 3'!M30+'дод. 3'!M140+'дод. 3'!M168</f>
        <v>0</v>
      </c>
      <c r="N109" s="47">
        <f>'дод. 3'!N30+'дод. 3'!N140+'дод. 3'!N168</f>
        <v>0</v>
      </c>
      <c r="O109" s="47">
        <f>'дод. 3'!O30+'дод. 3'!O140+'дод. 3'!O168</f>
        <v>0</v>
      </c>
      <c r="P109" s="47">
        <f>'дод. 3'!P30+'дод. 3'!P140+'дод. 3'!P168</f>
        <v>0</v>
      </c>
      <c r="Q109" s="47">
        <f>R109+U109</f>
        <v>0</v>
      </c>
      <c r="R109" s="47">
        <f>'дод. 3'!R30+'дод. 3'!R140+'дод. 3'!R168</f>
        <v>0</v>
      </c>
      <c r="S109" s="47">
        <f>'дод. 3'!S30+'дод. 3'!S140+'дод. 3'!S168</f>
        <v>0</v>
      </c>
      <c r="T109" s="47">
        <f>'дод. 3'!T30+'дод. 3'!T140+'дод. 3'!T168</f>
        <v>0</v>
      </c>
      <c r="U109" s="47">
        <f>'дод. 3'!U30+'дод. 3'!U140</f>
        <v>0</v>
      </c>
      <c r="V109" s="44"/>
      <c r="W109" s="47">
        <f>Q109+H109</f>
        <v>133370</v>
      </c>
      <c r="X109" s="140"/>
      <c r="Y109" s="19">
        <f t="shared" si="18"/>
        <v>133370</v>
      </c>
      <c r="Z109" s="27">
        <f t="shared" si="19"/>
        <v>0</v>
      </c>
    </row>
    <row r="110" spans="1:26" s="9" customFormat="1" ht="28.5">
      <c r="A110" s="12"/>
      <c r="B110" s="41" t="s">
        <v>266</v>
      </c>
      <c r="C110" s="41"/>
      <c r="D110" s="42" t="s">
        <v>267</v>
      </c>
      <c r="E110" s="51">
        <f>E111</f>
        <v>292298</v>
      </c>
      <c r="F110" s="51">
        <f aca="true" t="shared" si="33" ref="F110:W110">F111</f>
        <v>0</v>
      </c>
      <c r="G110" s="51">
        <f t="shared" si="33"/>
        <v>0</v>
      </c>
      <c r="H110" s="51">
        <f t="shared" si="33"/>
        <v>271402.7</v>
      </c>
      <c r="I110" s="51">
        <f t="shared" si="33"/>
        <v>0</v>
      </c>
      <c r="J110" s="51">
        <f>J111</f>
        <v>0</v>
      </c>
      <c r="K110" s="44">
        <f t="shared" si="17"/>
        <v>92.85137086124435</v>
      </c>
      <c r="L110" s="51">
        <f t="shared" si="33"/>
        <v>107000</v>
      </c>
      <c r="M110" s="51">
        <f t="shared" si="33"/>
        <v>0</v>
      </c>
      <c r="N110" s="51">
        <f t="shared" si="33"/>
        <v>0</v>
      </c>
      <c r="O110" s="51">
        <f t="shared" si="33"/>
        <v>0</v>
      </c>
      <c r="P110" s="51">
        <f t="shared" si="33"/>
        <v>107000</v>
      </c>
      <c r="Q110" s="51">
        <f t="shared" si="33"/>
        <v>7000</v>
      </c>
      <c r="R110" s="51">
        <f t="shared" si="33"/>
        <v>0</v>
      </c>
      <c r="S110" s="51">
        <f t="shared" si="33"/>
        <v>0</v>
      </c>
      <c r="T110" s="51">
        <f t="shared" si="33"/>
        <v>0</v>
      </c>
      <c r="U110" s="51">
        <f t="shared" si="33"/>
        <v>7000</v>
      </c>
      <c r="V110" s="44">
        <f t="shared" si="20"/>
        <v>6.5420560747663545</v>
      </c>
      <c r="W110" s="51">
        <f t="shared" si="33"/>
        <v>278402.7</v>
      </c>
      <c r="X110" s="140"/>
      <c r="Y110" s="19">
        <f t="shared" si="18"/>
        <v>278402.7</v>
      </c>
      <c r="Z110" s="27">
        <f t="shared" si="19"/>
        <v>0</v>
      </c>
    </row>
    <row r="111" spans="1:26" s="9" customFormat="1" ht="15">
      <c r="A111" s="12"/>
      <c r="B111" s="45" t="s">
        <v>164</v>
      </c>
      <c r="C111" s="45" t="s">
        <v>217</v>
      </c>
      <c r="D111" s="48" t="s">
        <v>165</v>
      </c>
      <c r="E111" s="47">
        <f>'дод. 3'!E141+'дод. 3'!E153+'дод. 3'!E180+'дод. 3'!E169+'дод. 3'!E157</f>
        <v>292298</v>
      </c>
      <c r="F111" s="47">
        <f>'дод. 3'!F141+'дод. 3'!F153+'дод. 3'!F180+'дод. 3'!F169+'дод. 3'!F157</f>
        <v>0</v>
      </c>
      <c r="G111" s="47">
        <f>'дод. 3'!G141+'дод. 3'!G153+'дод. 3'!G180+'дод. 3'!G169+'дод. 3'!G157</f>
        <v>0</v>
      </c>
      <c r="H111" s="47">
        <f>'дод. 3'!H141+'дод. 3'!H153+'дод. 3'!H180+'дод. 3'!H169+'дод. 3'!H157</f>
        <v>271402.7</v>
      </c>
      <c r="I111" s="47">
        <f>'дод. 3'!I141+'дод. 3'!I153+'дод. 3'!I180+'дод. 3'!I169+'дод. 3'!I157</f>
        <v>0</v>
      </c>
      <c r="J111" s="47">
        <f>'дод. 3'!J141+'дод. 3'!J153+'дод. 3'!J180+'дод. 3'!J169+'дод. 3'!J157</f>
        <v>0</v>
      </c>
      <c r="K111" s="44">
        <f t="shared" si="17"/>
        <v>92.85137086124435</v>
      </c>
      <c r="L111" s="47">
        <f>M111+P111</f>
        <v>107000</v>
      </c>
      <c r="M111" s="47">
        <f>'дод. 3'!M141+'дод. 3'!M153+'дод. 3'!M180+'дод. 3'!M169+'дод. 3'!M157</f>
        <v>0</v>
      </c>
      <c r="N111" s="47">
        <f>'дод. 3'!N141+'дод. 3'!N153+'дод. 3'!N180+'дод. 3'!N169+'дод. 3'!N157</f>
        <v>0</v>
      </c>
      <c r="O111" s="47">
        <f>'дод. 3'!O141+'дод. 3'!O153+'дод. 3'!O180+'дод. 3'!O169+'дод. 3'!O157</f>
        <v>0</v>
      </c>
      <c r="P111" s="47">
        <f>'дод. 3'!P141+'дод. 3'!P153+'дод. 3'!P180+'дод. 3'!P169+'дод. 3'!P157</f>
        <v>107000</v>
      </c>
      <c r="Q111" s="47">
        <f>R111+U111</f>
        <v>7000</v>
      </c>
      <c r="R111" s="47">
        <f>'дод. 3'!R141+'дод. 3'!R153+'дод. 3'!R180+'дод. 3'!R169+'дод. 3'!R157</f>
        <v>0</v>
      </c>
      <c r="S111" s="47">
        <f>'дод. 3'!S141+'дод. 3'!S153+'дод. 3'!S180+'дод. 3'!S169+'дод. 3'!S157</f>
        <v>0</v>
      </c>
      <c r="T111" s="47">
        <f>'дод. 3'!T141+'дод. 3'!T153+'дод. 3'!T180+'дод. 3'!T169+'дод. 3'!T157</f>
        <v>0</v>
      </c>
      <c r="U111" s="47">
        <f>'дод. 3'!U141+'дод. 3'!U153+'дод. 3'!U180+'дод. 3'!U169+'дод. 3'!U157</f>
        <v>7000</v>
      </c>
      <c r="V111" s="44">
        <f t="shared" si="20"/>
        <v>6.5420560747663545</v>
      </c>
      <c r="W111" s="47">
        <f>Q111+H111</f>
        <v>278402.7</v>
      </c>
      <c r="X111" s="140"/>
      <c r="Y111" s="19">
        <f t="shared" si="18"/>
        <v>278402.7</v>
      </c>
      <c r="Z111" s="27">
        <f t="shared" si="19"/>
        <v>0</v>
      </c>
    </row>
    <row r="112" spans="1:26" s="9" customFormat="1" ht="52.5" customHeight="1">
      <c r="A112" s="12"/>
      <c r="B112" s="41" t="s">
        <v>268</v>
      </c>
      <c r="C112" s="41"/>
      <c r="D112" s="42" t="s">
        <v>269</v>
      </c>
      <c r="E112" s="51">
        <f aca="true" t="shared" si="34" ref="E112:J112">SUM(E113:E120)</f>
        <v>34817801</v>
      </c>
      <c r="F112" s="51">
        <f t="shared" si="34"/>
        <v>0</v>
      </c>
      <c r="G112" s="51">
        <f t="shared" si="34"/>
        <v>0</v>
      </c>
      <c r="H112" s="51">
        <f t="shared" si="34"/>
        <v>33667222.5</v>
      </c>
      <c r="I112" s="51">
        <f t="shared" si="34"/>
        <v>0</v>
      </c>
      <c r="J112" s="51">
        <f t="shared" si="34"/>
        <v>0</v>
      </c>
      <c r="K112" s="44">
        <f t="shared" si="17"/>
        <v>96.69543030589439</v>
      </c>
      <c r="L112" s="51">
        <f aca="true" t="shared" si="35" ref="L112:U112">SUM(L113:L120)</f>
        <v>713447.59</v>
      </c>
      <c r="M112" s="51">
        <f t="shared" si="35"/>
        <v>0</v>
      </c>
      <c r="N112" s="51">
        <f t="shared" si="35"/>
        <v>0</v>
      </c>
      <c r="O112" s="51">
        <f t="shared" si="35"/>
        <v>0</v>
      </c>
      <c r="P112" s="51">
        <f t="shared" si="35"/>
        <v>713447.59</v>
      </c>
      <c r="Q112" s="51">
        <f t="shared" si="35"/>
        <v>563317.62</v>
      </c>
      <c r="R112" s="51">
        <f t="shared" si="35"/>
        <v>0</v>
      </c>
      <c r="S112" s="51">
        <f t="shared" si="35"/>
        <v>0</v>
      </c>
      <c r="T112" s="51">
        <f t="shared" si="35"/>
        <v>0</v>
      </c>
      <c r="U112" s="51">
        <f t="shared" si="35"/>
        <v>563317.62</v>
      </c>
      <c r="V112" s="44">
        <f t="shared" si="20"/>
        <v>78.95711302353689</v>
      </c>
      <c r="W112" s="51">
        <f>SUM(W113:W120)</f>
        <v>34230540.12</v>
      </c>
      <c r="X112" s="140"/>
      <c r="Y112" s="19">
        <f t="shared" si="18"/>
        <v>34230540.12</v>
      </c>
      <c r="Z112" s="27">
        <f t="shared" si="19"/>
        <v>0</v>
      </c>
    </row>
    <row r="113" spans="1:26" s="9" customFormat="1" ht="35.25" customHeight="1">
      <c r="A113" s="12"/>
      <c r="B113" s="66" t="s">
        <v>295</v>
      </c>
      <c r="C113" s="66" t="s">
        <v>313</v>
      </c>
      <c r="D113" s="46" t="s">
        <v>297</v>
      </c>
      <c r="E113" s="47">
        <f>'дод. 3'!E31</f>
        <v>1510583</v>
      </c>
      <c r="F113" s="47">
        <f>'дод. 3'!F31</f>
        <v>0</v>
      </c>
      <c r="G113" s="47">
        <f>'дод. 3'!G31</f>
        <v>0</v>
      </c>
      <c r="H113" s="47">
        <f>'дод. 3'!H31</f>
        <v>1337008.5</v>
      </c>
      <c r="I113" s="47">
        <f>'дод. 3'!I31</f>
        <v>0</v>
      </c>
      <c r="J113" s="47">
        <f>'дод. 3'!J31</f>
        <v>0</v>
      </c>
      <c r="K113" s="44">
        <f t="shared" si="17"/>
        <v>88.50943642289103</v>
      </c>
      <c r="L113" s="47">
        <f aca="true" t="shared" si="36" ref="L113:L120">M113+P113</f>
        <v>0</v>
      </c>
      <c r="M113" s="47">
        <f>'дод. 3'!M31</f>
        <v>0</v>
      </c>
      <c r="N113" s="47">
        <f>'дод. 3'!N31</f>
        <v>0</v>
      </c>
      <c r="O113" s="47">
        <f>'дод. 3'!O31</f>
        <v>0</v>
      </c>
      <c r="P113" s="47">
        <f>'дод. 3'!P31</f>
        <v>0</v>
      </c>
      <c r="Q113" s="47">
        <f aca="true" t="shared" si="37" ref="Q113:Q120">R113+U113</f>
        <v>0</v>
      </c>
      <c r="R113" s="47">
        <f>'дод. 3'!R31</f>
        <v>0</v>
      </c>
      <c r="S113" s="47">
        <f>'дод. 3'!S31</f>
        <v>0</v>
      </c>
      <c r="T113" s="47">
        <f>'дод. 3'!T31</f>
        <v>0</v>
      </c>
      <c r="U113" s="47">
        <f>'дод. 3'!U31</f>
        <v>0</v>
      </c>
      <c r="V113" s="44"/>
      <c r="W113" s="47">
        <f aca="true" t="shared" si="38" ref="W113:W120">Q113+H113</f>
        <v>1337008.5</v>
      </c>
      <c r="X113" s="140"/>
      <c r="Y113" s="19">
        <f t="shared" si="18"/>
        <v>1337008.5</v>
      </c>
      <c r="Z113" s="27">
        <f t="shared" si="19"/>
        <v>0</v>
      </c>
    </row>
    <row r="114" spans="1:26" s="9" customFormat="1" ht="51" customHeight="1">
      <c r="A114" s="12"/>
      <c r="B114" s="66" t="s">
        <v>323</v>
      </c>
      <c r="C114" s="66" t="s">
        <v>207</v>
      </c>
      <c r="D114" s="48" t="s">
        <v>324</v>
      </c>
      <c r="E114" s="47">
        <f>'дод. 3'!E116</f>
        <v>4432885</v>
      </c>
      <c r="F114" s="47">
        <f>'дод. 3'!F116</f>
        <v>0</v>
      </c>
      <c r="G114" s="47">
        <f>'дод. 3'!G116</f>
        <v>0</v>
      </c>
      <c r="H114" s="47">
        <f>'дод. 3'!H116</f>
        <v>3737003.82</v>
      </c>
      <c r="I114" s="47">
        <f>'дод. 3'!I116</f>
        <v>0</v>
      </c>
      <c r="J114" s="47">
        <f>'дод. 3'!J116</f>
        <v>0</v>
      </c>
      <c r="K114" s="44">
        <f t="shared" si="17"/>
        <v>84.30184450983953</v>
      </c>
      <c r="L114" s="47">
        <f t="shared" si="36"/>
        <v>0</v>
      </c>
      <c r="M114" s="47">
        <f>'дод. 3'!M116</f>
        <v>0</v>
      </c>
      <c r="N114" s="47">
        <f>'дод. 3'!N116</f>
        <v>0</v>
      </c>
      <c r="O114" s="47">
        <f>'дод. 3'!O116</f>
        <v>0</v>
      </c>
      <c r="P114" s="47">
        <f>'дод. 3'!P116</f>
        <v>0</v>
      </c>
      <c r="Q114" s="47">
        <f t="shared" si="37"/>
        <v>0</v>
      </c>
      <c r="R114" s="47">
        <f>'дод. 3'!R116</f>
        <v>0</v>
      </c>
      <c r="S114" s="47">
        <f>'дод. 3'!S116</f>
        <v>0</v>
      </c>
      <c r="T114" s="47">
        <f>'дод. 3'!T116</f>
        <v>0</v>
      </c>
      <c r="U114" s="47">
        <f>'дод. 3'!U116</f>
        <v>0</v>
      </c>
      <c r="V114" s="44"/>
      <c r="W114" s="47">
        <f t="shared" si="38"/>
        <v>3737003.82</v>
      </c>
      <c r="X114" s="140"/>
      <c r="Y114" s="19">
        <f t="shared" si="18"/>
        <v>3737003.82</v>
      </c>
      <c r="Z114" s="27">
        <f t="shared" si="19"/>
        <v>0</v>
      </c>
    </row>
    <row r="115" spans="1:26" s="9" customFormat="1" ht="48.75" customHeight="1">
      <c r="A115" s="12"/>
      <c r="B115" s="45" t="s">
        <v>302</v>
      </c>
      <c r="C115" s="45" t="s">
        <v>313</v>
      </c>
      <c r="D115" s="48" t="s">
        <v>303</v>
      </c>
      <c r="E115" s="47">
        <f>'дод. 3'!E32</f>
        <v>2572500</v>
      </c>
      <c r="F115" s="47">
        <f>'дод. 3'!F32</f>
        <v>0</v>
      </c>
      <c r="G115" s="47">
        <f>'дод. 3'!G32</f>
        <v>0</v>
      </c>
      <c r="H115" s="47">
        <f>'дод. 3'!H32</f>
        <v>2564564.34</v>
      </c>
      <c r="I115" s="47">
        <f>'дод. 3'!I32</f>
        <v>0</v>
      </c>
      <c r="J115" s="47">
        <f>'дод. 3'!J32</f>
        <v>0</v>
      </c>
      <c r="K115" s="44">
        <f t="shared" si="17"/>
        <v>99.6915195335277</v>
      </c>
      <c r="L115" s="47">
        <f t="shared" si="36"/>
        <v>0</v>
      </c>
      <c r="M115" s="47">
        <f>'дод. 3'!M32</f>
        <v>0</v>
      </c>
      <c r="N115" s="47">
        <f>'дод. 3'!N32</f>
        <v>0</v>
      </c>
      <c r="O115" s="47">
        <f>'дод. 3'!O32</f>
        <v>0</v>
      </c>
      <c r="P115" s="47">
        <f>'дод. 3'!P32</f>
        <v>0</v>
      </c>
      <c r="Q115" s="47">
        <f t="shared" si="37"/>
        <v>0</v>
      </c>
      <c r="R115" s="47">
        <f>'дод. 3'!R32</f>
        <v>0</v>
      </c>
      <c r="S115" s="47">
        <f>'дод. 3'!S32</f>
        <v>0</v>
      </c>
      <c r="T115" s="47">
        <f>'дод. 3'!T32</f>
        <v>0</v>
      </c>
      <c r="U115" s="47">
        <f>'дод. 3'!U32</f>
        <v>0</v>
      </c>
      <c r="V115" s="44"/>
      <c r="W115" s="47">
        <f t="shared" si="38"/>
        <v>2564564.34</v>
      </c>
      <c r="X115" s="140"/>
      <c r="Y115" s="19">
        <f t="shared" si="18"/>
        <v>2564564.34</v>
      </c>
      <c r="Z115" s="27">
        <f t="shared" si="19"/>
        <v>0</v>
      </c>
    </row>
    <row r="116" spans="1:26" s="9" customFormat="1" ht="62.25" customHeight="1">
      <c r="A116" s="12"/>
      <c r="B116" s="45" t="s">
        <v>355</v>
      </c>
      <c r="C116" s="45" t="s">
        <v>207</v>
      </c>
      <c r="D116" s="48" t="s">
        <v>358</v>
      </c>
      <c r="E116" s="47">
        <f>'дод. 3'!E117</f>
        <v>1350000</v>
      </c>
      <c r="F116" s="47">
        <f>'дод. 3'!F117</f>
        <v>0</v>
      </c>
      <c r="G116" s="47">
        <f>'дод. 3'!G117</f>
        <v>0</v>
      </c>
      <c r="H116" s="47">
        <f>'дод. 3'!H117</f>
        <v>1350000</v>
      </c>
      <c r="I116" s="47">
        <f>'дод. 3'!I117</f>
        <v>0</v>
      </c>
      <c r="J116" s="47">
        <f>'дод. 3'!J117</f>
        <v>0</v>
      </c>
      <c r="K116" s="44">
        <f t="shared" si="17"/>
        <v>100</v>
      </c>
      <c r="L116" s="47">
        <f t="shared" si="36"/>
        <v>0</v>
      </c>
      <c r="M116" s="47">
        <f>'дод. 3'!M117</f>
        <v>0</v>
      </c>
      <c r="N116" s="47">
        <f>'дод. 3'!N117</f>
        <v>0</v>
      </c>
      <c r="O116" s="47">
        <f>'дод. 3'!O117</f>
        <v>0</v>
      </c>
      <c r="P116" s="47">
        <f>'дод. 3'!P117</f>
        <v>0</v>
      </c>
      <c r="Q116" s="47">
        <f t="shared" si="37"/>
        <v>0</v>
      </c>
      <c r="R116" s="47">
        <f>'дод. 3'!R117</f>
        <v>0</v>
      </c>
      <c r="S116" s="47">
        <f>'дод. 3'!S117</f>
        <v>0</v>
      </c>
      <c r="T116" s="47">
        <f>'дод. 3'!T117</f>
        <v>0</v>
      </c>
      <c r="U116" s="47">
        <f>'дод. 3'!U117</f>
        <v>0</v>
      </c>
      <c r="V116" s="44"/>
      <c r="W116" s="47">
        <f t="shared" si="38"/>
        <v>1350000</v>
      </c>
      <c r="X116" s="140"/>
      <c r="Y116" s="19">
        <f t="shared" si="18"/>
        <v>1350000</v>
      </c>
      <c r="Z116" s="27">
        <f t="shared" si="19"/>
        <v>0</v>
      </c>
    </row>
    <row r="117" spans="1:26" s="9" customFormat="1" ht="41.25" customHeight="1">
      <c r="A117" s="12"/>
      <c r="B117" s="45" t="s">
        <v>296</v>
      </c>
      <c r="C117" s="45" t="s">
        <v>314</v>
      </c>
      <c r="D117" s="48" t="s">
        <v>298</v>
      </c>
      <c r="E117" s="47">
        <f>'дод. 3'!E33</f>
        <v>3607600</v>
      </c>
      <c r="F117" s="47">
        <f>'дод. 3'!F33</f>
        <v>0</v>
      </c>
      <c r="G117" s="47">
        <f>'дод. 3'!G33</f>
        <v>0</v>
      </c>
      <c r="H117" s="47">
        <f>'дод. 3'!H33</f>
        <v>3598721.25</v>
      </c>
      <c r="I117" s="47">
        <f>'дод. 3'!I33</f>
        <v>0</v>
      </c>
      <c r="J117" s="47">
        <f>'дод. 3'!J33</f>
        <v>0</v>
      </c>
      <c r="K117" s="44">
        <f t="shared" si="17"/>
        <v>99.75388762612263</v>
      </c>
      <c r="L117" s="47">
        <f t="shared" si="36"/>
        <v>0</v>
      </c>
      <c r="M117" s="47">
        <f>'дод. 3'!M33</f>
        <v>0</v>
      </c>
      <c r="N117" s="47">
        <f>'дод. 3'!N33</f>
        <v>0</v>
      </c>
      <c r="O117" s="47">
        <f>'дод. 3'!O33</f>
        <v>0</v>
      </c>
      <c r="P117" s="47">
        <f>'дод. 3'!P33</f>
        <v>0</v>
      </c>
      <c r="Q117" s="47">
        <f t="shared" si="37"/>
        <v>0</v>
      </c>
      <c r="R117" s="47">
        <f>'дод. 3'!R33</f>
        <v>0</v>
      </c>
      <c r="S117" s="47">
        <f>'дод. 3'!S33</f>
        <v>0</v>
      </c>
      <c r="T117" s="47">
        <f>'дод. 3'!T33</f>
        <v>0</v>
      </c>
      <c r="U117" s="47">
        <f>'дод. 3'!U33</f>
        <v>0</v>
      </c>
      <c r="V117" s="44"/>
      <c r="W117" s="47">
        <f t="shared" si="38"/>
        <v>3598721.25</v>
      </c>
      <c r="X117" s="140"/>
      <c r="Y117" s="19">
        <f t="shared" si="18"/>
        <v>3598721.25</v>
      </c>
      <c r="Z117" s="27">
        <f t="shared" si="19"/>
        <v>0</v>
      </c>
    </row>
    <row r="118" spans="1:26" s="9" customFormat="1" ht="51" customHeight="1">
      <c r="A118" s="12"/>
      <c r="B118" s="45" t="s">
        <v>148</v>
      </c>
      <c r="C118" s="45" t="s">
        <v>207</v>
      </c>
      <c r="D118" s="48" t="s">
        <v>149</v>
      </c>
      <c r="E118" s="47">
        <f>'дод. 3'!E118+'дод. 3'!E34</f>
        <v>9866693</v>
      </c>
      <c r="F118" s="47">
        <f>'дод. 3'!F118+'дод. 3'!F34</f>
        <v>0</v>
      </c>
      <c r="G118" s="47">
        <f>'дод. 3'!G118+'дод. 3'!G34</f>
        <v>0</v>
      </c>
      <c r="H118" s="47">
        <f>'дод. 3'!H118+'дод. 3'!H34</f>
        <v>9846297.5</v>
      </c>
      <c r="I118" s="47">
        <f>'дод. 3'!I118+'дод. 3'!I34</f>
        <v>0</v>
      </c>
      <c r="J118" s="47">
        <f>'дод. 3'!J118+'дод. 3'!J34</f>
        <v>0</v>
      </c>
      <c r="K118" s="44">
        <f t="shared" si="17"/>
        <v>99.79328940304516</v>
      </c>
      <c r="L118" s="47">
        <f t="shared" si="36"/>
        <v>0</v>
      </c>
      <c r="M118" s="47">
        <f>'дод. 3'!M118+'дод. 3'!M34</f>
        <v>0</v>
      </c>
      <c r="N118" s="47">
        <f>'дод. 3'!N118+'дод. 3'!N34</f>
        <v>0</v>
      </c>
      <c r="O118" s="47">
        <f>'дод. 3'!O118+'дод. 3'!O34</f>
        <v>0</v>
      </c>
      <c r="P118" s="47">
        <f>'дод. 3'!P118+'дод. 3'!P34</f>
        <v>0</v>
      </c>
      <c r="Q118" s="47">
        <f t="shared" si="37"/>
        <v>0</v>
      </c>
      <c r="R118" s="47">
        <f>'дод. 3'!R118+'дод. 3'!R34</f>
        <v>0</v>
      </c>
      <c r="S118" s="47">
        <f>'дод. 3'!S118+'дод. 3'!S34</f>
        <v>0</v>
      </c>
      <c r="T118" s="47">
        <f>'дод. 3'!T118+'дод. 3'!T34</f>
        <v>0</v>
      </c>
      <c r="U118" s="47">
        <f>'дод. 3'!U118+'дод. 3'!U34</f>
        <v>0</v>
      </c>
      <c r="V118" s="44"/>
      <c r="W118" s="47">
        <f t="shared" si="38"/>
        <v>9846297.5</v>
      </c>
      <c r="X118" s="140"/>
      <c r="Y118" s="19">
        <f t="shared" si="18"/>
        <v>9846297.5</v>
      </c>
      <c r="Z118" s="27">
        <f t="shared" si="19"/>
        <v>0</v>
      </c>
    </row>
    <row r="119" spans="1:26" s="9" customFormat="1" ht="24.75" customHeight="1">
      <c r="A119" s="12"/>
      <c r="B119" s="45" t="s">
        <v>43</v>
      </c>
      <c r="C119" s="45" t="s">
        <v>186</v>
      </c>
      <c r="D119" s="48" t="s">
        <v>44</v>
      </c>
      <c r="E119" s="47">
        <f>'дод. 3'!E35</f>
        <v>11477540</v>
      </c>
      <c r="F119" s="47">
        <f>'дод. 3'!F35</f>
        <v>0</v>
      </c>
      <c r="G119" s="47">
        <f>'дод. 3'!G35</f>
        <v>0</v>
      </c>
      <c r="H119" s="47">
        <f>'дод. 3'!H35</f>
        <v>11233627.09</v>
      </c>
      <c r="I119" s="47">
        <f>'дод. 3'!I35</f>
        <v>0</v>
      </c>
      <c r="J119" s="47">
        <f>'дод. 3'!J35</f>
        <v>0</v>
      </c>
      <c r="K119" s="44">
        <f t="shared" si="17"/>
        <v>97.87486769813043</v>
      </c>
      <c r="L119" s="47">
        <f t="shared" si="36"/>
        <v>650000</v>
      </c>
      <c r="M119" s="47">
        <f>'дод. 3'!M35</f>
        <v>0</v>
      </c>
      <c r="N119" s="47">
        <f>'дод. 3'!N35</f>
        <v>0</v>
      </c>
      <c r="O119" s="47">
        <f>'дод. 3'!O35</f>
        <v>0</v>
      </c>
      <c r="P119" s="47">
        <f>'дод. 3'!P35</f>
        <v>650000</v>
      </c>
      <c r="Q119" s="47">
        <f t="shared" si="37"/>
        <v>563317.62</v>
      </c>
      <c r="R119" s="47">
        <f>'дод. 3'!R35</f>
        <v>0</v>
      </c>
      <c r="S119" s="47">
        <f>'дод. 3'!S35</f>
        <v>0</v>
      </c>
      <c r="T119" s="47">
        <f>'дод. 3'!T35</f>
        <v>0</v>
      </c>
      <c r="U119" s="47">
        <f>'дод. 3'!U35</f>
        <v>563317.62</v>
      </c>
      <c r="V119" s="44">
        <f t="shared" si="20"/>
        <v>86.66424923076923</v>
      </c>
      <c r="W119" s="47">
        <f t="shared" si="38"/>
        <v>11796944.709999999</v>
      </c>
      <c r="X119" s="140"/>
      <c r="Y119" s="19">
        <f t="shared" si="18"/>
        <v>11796944.709999999</v>
      </c>
      <c r="Z119" s="27">
        <f t="shared" si="19"/>
        <v>0</v>
      </c>
    </row>
    <row r="120" spans="1:26" s="9" customFormat="1" ht="69.75" customHeight="1">
      <c r="A120" s="12"/>
      <c r="B120" s="45" t="s">
        <v>356</v>
      </c>
      <c r="C120" s="45" t="s">
        <v>360</v>
      </c>
      <c r="D120" s="48" t="s">
        <v>361</v>
      </c>
      <c r="E120" s="47">
        <f>'дод. 3'!E170</f>
        <v>0</v>
      </c>
      <c r="F120" s="47">
        <f>'дод. 3'!F170</f>
        <v>0</v>
      </c>
      <c r="G120" s="47">
        <f>'дод. 3'!G170</f>
        <v>0</v>
      </c>
      <c r="H120" s="47">
        <f>'дод. 3'!H170</f>
        <v>0</v>
      </c>
      <c r="I120" s="47">
        <f>'дод. 3'!I170</f>
        <v>0</v>
      </c>
      <c r="J120" s="47">
        <f>'дод. 3'!J170</f>
        <v>0</v>
      </c>
      <c r="K120" s="44"/>
      <c r="L120" s="47">
        <f t="shared" si="36"/>
        <v>63447.59</v>
      </c>
      <c r="M120" s="47">
        <f>'дод. 3'!M170</f>
        <v>0</v>
      </c>
      <c r="N120" s="47">
        <f>'дод. 3'!N170</f>
        <v>0</v>
      </c>
      <c r="O120" s="47">
        <f>'дод. 3'!O170</f>
        <v>0</v>
      </c>
      <c r="P120" s="47">
        <f>'дод. 3'!P170</f>
        <v>63447.59</v>
      </c>
      <c r="Q120" s="47">
        <f t="shared" si="37"/>
        <v>0</v>
      </c>
      <c r="R120" s="47">
        <f>'дод. 3'!R170</f>
        <v>0</v>
      </c>
      <c r="S120" s="47">
        <f>'дод. 3'!S170</f>
        <v>0</v>
      </c>
      <c r="T120" s="47">
        <f>'дод. 3'!T170</f>
        <v>0</v>
      </c>
      <c r="U120" s="47">
        <f>'дод. 3'!U170</f>
        <v>0</v>
      </c>
      <c r="V120" s="44">
        <f t="shared" si="20"/>
        <v>0</v>
      </c>
      <c r="W120" s="47">
        <f t="shared" si="38"/>
        <v>0</v>
      </c>
      <c r="X120" s="140"/>
      <c r="Y120" s="19">
        <f t="shared" si="18"/>
        <v>0</v>
      </c>
      <c r="Z120" s="27">
        <f t="shared" si="19"/>
        <v>0</v>
      </c>
    </row>
    <row r="121" spans="1:26" s="9" customFormat="1" ht="45.75" customHeight="1">
      <c r="A121" s="12"/>
      <c r="B121" s="41" t="s">
        <v>270</v>
      </c>
      <c r="C121" s="41"/>
      <c r="D121" s="42" t="s">
        <v>271</v>
      </c>
      <c r="E121" s="51">
        <f>E122+E123+E124+E125</f>
        <v>2012300</v>
      </c>
      <c r="F121" s="51">
        <f aca="true" t="shared" si="39" ref="F121:W121">F122+F123+F124+F125</f>
        <v>0</v>
      </c>
      <c r="G121" s="51">
        <f t="shared" si="39"/>
        <v>0</v>
      </c>
      <c r="H121" s="51">
        <f t="shared" si="39"/>
        <v>1225972.9200000002</v>
      </c>
      <c r="I121" s="51">
        <f t="shared" si="39"/>
        <v>0</v>
      </c>
      <c r="J121" s="51">
        <f>J122+J123+J124+J125</f>
        <v>0</v>
      </c>
      <c r="K121" s="44">
        <f t="shared" si="17"/>
        <v>60.92396362371416</v>
      </c>
      <c r="L121" s="51">
        <f t="shared" si="39"/>
        <v>98613616</v>
      </c>
      <c r="M121" s="51">
        <f t="shared" si="39"/>
        <v>0</v>
      </c>
      <c r="N121" s="51">
        <f t="shared" si="39"/>
        <v>0</v>
      </c>
      <c r="O121" s="51">
        <f t="shared" si="39"/>
        <v>0</v>
      </c>
      <c r="P121" s="51">
        <f t="shared" si="39"/>
        <v>98613616</v>
      </c>
      <c r="Q121" s="51">
        <f t="shared" si="39"/>
        <v>57593125.39</v>
      </c>
      <c r="R121" s="51">
        <f t="shared" si="39"/>
        <v>0</v>
      </c>
      <c r="S121" s="51">
        <f t="shared" si="39"/>
        <v>0</v>
      </c>
      <c r="T121" s="51">
        <f t="shared" si="39"/>
        <v>0</v>
      </c>
      <c r="U121" s="51">
        <f t="shared" si="39"/>
        <v>57593125.39</v>
      </c>
      <c r="V121" s="44">
        <f t="shared" si="20"/>
        <v>58.402812639990806</v>
      </c>
      <c r="W121" s="51">
        <f t="shared" si="39"/>
        <v>58819098.309999995</v>
      </c>
      <c r="X121" s="140"/>
      <c r="Y121" s="19">
        <f t="shared" si="18"/>
        <v>58819098.31</v>
      </c>
      <c r="Z121" s="27">
        <f t="shared" si="19"/>
        <v>0</v>
      </c>
    </row>
    <row r="122" spans="1:26" s="9" customFormat="1" ht="37.5" customHeight="1">
      <c r="A122" s="12"/>
      <c r="B122" s="45" t="s">
        <v>45</v>
      </c>
      <c r="C122" s="45" t="s">
        <v>187</v>
      </c>
      <c r="D122" s="48" t="s">
        <v>46</v>
      </c>
      <c r="E122" s="47">
        <f>'дод. 3'!E36</f>
        <v>85000</v>
      </c>
      <c r="F122" s="47">
        <f>'дод. 3'!F36</f>
        <v>0</v>
      </c>
      <c r="G122" s="47">
        <f>'дод. 3'!G36</f>
        <v>0</v>
      </c>
      <c r="H122" s="47">
        <f>'дод. 3'!H36</f>
        <v>80673.6</v>
      </c>
      <c r="I122" s="47">
        <f>'дод. 3'!I36</f>
        <v>0</v>
      </c>
      <c r="J122" s="47">
        <f>'дод. 3'!J36</f>
        <v>0</v>
      </c>
      <c r="K122" s="44">
        <f t="shared" si="17"/>
        <v>94.91011764705884</v>
      </c>
      <c r="L122" s="47">
        <f>M122+P122</f>
        <v>0</v>
      </c>
      <c r="M122" s="47">
        <f>'дод. 3'!M36</f>
        <v>0</v>
      </c>
      <c r="N122" s="47">
        <f>'дод. 3'!N36</f>
        <v>0</v>
      </c>
      <c r="O122" s="47">
        <f>'дод. 3'!O36</f>
        <v>0</v>
      </c>
      <c r="P122" s="47">
        <f>'дод. 3'!P36</f>
        <v>0</v>
      </c>
      <c r="Q122" s="47">
        <f aca="true" t="shared" si="40" ref="Q122:Q127">R122+U122</f>
        <v>0</v>
      </c>
      <c r="R122" s="47">
        <f>'дод. 3'!R36</f>
        <v>0</v>
      </c>
      <c r="S122" s="47">
        <f>'дод. 3'!S36</f>
        <v>0</v>
      </c>
      <c r="T122" s="47">
        <f>'дод. 3'!T36</f>
        <v>0</v>
      </c>
      <c r="U122" s="47">
        <f>'дод. 3'!U36</f>
        <v>0</v>
      </c>
      <c r="V122" s="44"/>
      <c r="W122" s="47">
        <f aca="true" t="shared" si="41" ref="W122:W127">Q122+H122</f>
        <v>80673.6</v>
      </c>
      <c r="X122" s="140"/>
      <c r="Y122" s="19">
        <f t="shared" si="18"/>
        <v>80673.6</v>
      </c>
      <c r="Z122" s="27">
        <f t="shared" si="19"/>
        <v>0</v>
      </c>
    </row>
    <row r="123" spans="1:26" s="9" customFormat="1" ht="38.25" customHeight="1">
      <c r="A123" s="12"/>
      <c r="B123" s="45" t="s">
        <v>166</v>
      </c>
      <c r="C123" s="45" t="s">
        <v>218</v>
      </c>
      <c r="D123" s="48" t="s">
        <v>167</v>
      </c>
      <c r="E123" s="47">
        <f>'дод. 3'!E142</f>
        <v>1090000</v>
      </c>
      <c r="F123" s="47">
        <f>'дод. 3'!F142</f>
        <v>0</v>
      </c>
      <c r="G123" s="47">
        <f>'дод. 3'!G142</f>
        <v>0</v>
      </c>
      <c r="H123" s="47">
        <f>'дод. 3'!H142</f>
        <v>1050407.06</v>
      </c>
      <c r="I123" s="47">
        <f>'дод. 3'!I142</f>
        <v>0</v>
      </c>
      <c r="J123" s="47">
        <f>'дод. 3'!J142</f>
        <v>0</v>
      </c>
      <c r="K123" s="44">
        <f t="shared" si="17"/>
        <v>96.36762018348625</v>
      </c>
      <c r="L123" s="47">
        <f>M123+P123</f>
        <v>0</v>
      </c>
      <c r="M123" s="47">
        <f>'дод. 3'!M142</f>
        <v>0</v>
      </c>
      <c r="N123" s="47">
        <f>'дод. 3'!N142</f>
        <v>0</v>
      </c>
      <c r="O123" s="47">
        <f>'дод. 3'!O142</f>
        <v>0</v>
      </c>
      <c r="P123" s="47">
        <f>'дод. 3'!P142</f>
        <v>0</v>
      </c>
      <c r="Q123" s="47">
        <f t="shared" si="40"/>
        <v>0</v>
      </c>
      <c r="R123" s="47">
        <f>'дод. 3'!R142</f>
        <v>0</v>
      </c>
      <c r="S123" s="47">
        <f>'дод. 3'!S142</f>
        <v>0</v>
      </c>
      <c r="T123" s="47">
        <f>'дод. 3'!T142</f>
        <v>0</v>
      </c>
      <c r="U123" s="47">
        <f>'дод. 3'!U142</f>
        <v>0</v>
      </c>
      <c r="V123" s="44"/>
      <c r="W123" s="47">
        <f t="shared" si="41"/>
        <v>1050407.06</v>
      </c>
      <c r="X123" s="140"/>
      <c r="Y123" s="19">
        <f t="shared" si="18"/>
        <v>1050407.06</v>
      </c>
      <c r="Z123" s="27">
        <f t="shared" si="19"/>
        <v>0</v>
      </c>
    </row>
    <row r="124" spans="1:26" s="9" customFormat="1" ht="69.75" customHeight="1">
      <c r="A124" s="12"/>
      <c r="B124" s="45" t="s">
        <v>47</v>
      </c>
      <c r="C124" s="45" t="s">
        <v>188</v>
      </c>
      <c r="D124" s="48" t="s">
        <v>48</v>
      </c>
      <c r="E124" s="47">
        <f>'дод. 3'!E37+'дод. 3'!E143+'дод. 3'!E171+'дод. 3'!E185</f>
        <v>0</v>
      </c>
      <c r="F124" s="47">
        <f>'дод. 3'!F37+'дод. 3'!F143+'дод. 3'!F171+'дод. 3'!F185</f>
        <v>0</v>
      </c>
      <c r="G124" s="47">
        <f>'дод. 3'!G37+'дод. 3'!G143+'дод. 3'!G171+'дод. 3'!G185</f>
        <v>0</v>
      </c>
      <c r="H124" s="47">
        <f>'дод. 3'!H37+'дод. 3'!H143+'дод. 3'!H171+'дод. 3'!H185</f>
        <v>0</v>
      </c>
      <c r="I124" s="47">
        <f>'дод. 3'!I37+'дод. 3'!I143+'дод. 3'!I171+'дод. 3'!I185</f>
        <v>0</v>
      </c>
      <c r="J124" s="47">
        <f>'дод. 3'!J37+'дод. 3'!J143+'дод. 3'!J171+'дод. 3'!J185</f>
        <v>0</v>
      </c>
      <c r="K124" s="44"/>
      <c r="L124" s="47">
        <f>M124+P124</f>
        <v>98613616</v>
      </c>
      <c r="M124" s="47">
        <f>'дод. 3'!M37+'дод. 3'!M143+'дод. 3'!M171+'дод. 3'!M185</f>
        <v>0</v>
      </c>
      <c r="N124" s="47">
        <f>'дод. 3'!N37+'дод. 3'!N143+'дод. 3'!N171+'дод. 3'!N185</f>
        <v>0</v>
      </c>
      <c r="O124" s="47">
        <f>'дод. 3'!O37+'дод. 3'!O143+'дод. 3'!O171+'дод. 3'!O185</f>
        <v>0</v>
      </c>
      <c r="P124" s="47">
        <f>'дод. 3'!P37+'дод. 3'!P143+'дод. 3'!P171+'дод. 3'!P185</f>
        <v>98613616</v>
      </c>
      <c r="Q124" s="47">
        <f t="shared" si="40"/>
        <v>57593125.39</v>
      </c>
      <c r="R124" s="47">
        <f>'дод. 3'!R37+'дод. 3'!R143+'дод. 3'!R171+'дод. 3'!R185</f>
        <v>0</v>
      </c>
      <c r="S124" s="47">
        <f>'дод. 3'!S37+'дод. 3'!S143+'дод. 3'!S171+'дод. 3'!S185</f>
        <v>0</v>
      </c>
      <c r="T124" s="47">
        <f>'дод. 3'!T37+'дод. 3'!T143+'дод. 3'!T171+'дод. 3'!T185</f>
        <v>0</v>
      </c>
      <c r="U124" s="47">
        <f>'дод. 3'!U37+'дод. 3'!U143+'дод. 3'!U171+'дод. 3'!U185</f>
        <v>57593125.39</v>
      </c>
      <c r="V124" s="44">
        <f t="shared" si="20"/>
        <v>58.402812639990806</v>
      </c>
      <c r="W124" s="47">
        <f t="shared" si="41"/>
        <v>57593125.39</v>
      </c>
      <c r="X124" s="140"/>
      <c r="Y124" s="19">
        <f t="shared" si="18"/>
        <v>57593125.39</v>
      </c>
      <c r="Z124" s="27">
        <f t="shared" si="19"/>
        <v>0</v>
      </c>
    </row>
    <row r="125" spans="1:26" s="9" customFormat="1" ht="30">
      <c r="A125" s="12"/>
      <c r="B125" s="45" t="s">
        <v>49</v>
      </c>
      <c r="C125" s="45" t="s">
        <v>187</v>
      </c>
      <c r="D125" s="48" t="s">
        <v>50</v>
      </c>
      <c r="E125" s="47">
        <f>'дод. 3'!E38</f>
        <v>837300</v>
      </c>
      <c r="F125" s="47">
        <f>'дод. 3'!F38</f>
        <v>0</v>
      </c>
      <c r="G125" s="47">
        <f>'дод. 3'!G38</f>
        <v>0</v>
      </c>
      <c r="H125" s="47">
        <f>'дод. 3'!H38</f>
        <v>94892.26</v>
      </c>
      <c r="I125" s="47">
        <f>'дод. 3'!I38</f>
        <v>0</v>
      </c>
      <c r="J125" s="47">
        <f>'дод. 3'!J38</f>
        <v>0</v>
      </c>
      <c r="K125" s="44">
        <f t="shared" si="17"/>
        <v>11.333125522512837</v>
      </c>
      <c r="L125" s="47">
        <f>M125+P125</f>
        <v>0</v>
      </c>
      <c r="M125" s="47">
        <f>'дод. 3'!M38</f>
        <v>0</v>
      </c>
      <c r="N125" s="47">
        <f>'дод. 3'!N38</f>
        <v>0</v>
      </c>
      <c r="O125" s="47">
        <f>'дод. 3'!O38</f>
        <v>0</v>
      </c>
      <c r="P125" s="47">
        <f>'дод. 3'!P38</f>
        <v>0</v>
      </c>
      <c r="Q125" s="47">
        <f t="shared" si="40"/>
        <v>0</v>
      </c>
      <c r="R125" s="47">
        <f>'дод. 3'!R38</f>
        <v>0</v>
      </c>
      <c r="S125" s="47">
        <f>'дод. 3'!S38</f>
        <v>0</v>
      </c>
      <c r="T125" s="47">
        <f>'дод. 3'!T38</f>
        <v>0</v>
      </c>
      <c r="U125" s="47">
        <f>'дод. 3'!U38</f>
        <v>0</v>
      </c>
      <c r="V125" s="44"/>
      <c r="W125" s="47">
        <f t="shared" si="41"/>
        <v>94892.26</v>
      </c>
      <c r="X125" s="140"/>
      <c r="Y125" s="19">
        <f t="shared" si="18"/>
        <v>94892.26</v>
      </c>
      <c r="Z125" s="27">
        <f t="shared" si="19"/>
        <v>0</v>
      </c>
    </row>
    <row r="126" spans="1:26" s="9" customFormat="1" ht="44.25" customHeight="1">
      <c r="A126" s="12"/>
      <c r="B126" s="41" t="s">
        <v>288</v>
      </c>
      <c r="C126" s="41"/>
      <c r="D126" s="42" t="s">
        <v>289</v>
      </c>
      <c r="E126" s="51">
        <f>E127</f>
        <v>158800</v>
      </c>
      <c r="F126" s="51">
        <f aca="true" t="shared" si="42" ref="F126:W126">F127</f>
        <v>0</v>
      </c>
      <c r="G126" s="51">
        <f t="shared" si="42"/>
        <v>0</v>
      </c>
      <c r="H126" s="51">
        <f t="shared" si="42"/>
        <v>158799.82</v>
      </c>
      <c r="I126" s="51">
        <f t="shared" si="42"/>
        <v>0</v>
      </c>
      <c r="J126" s="51">
        <f>J127</f>
        <v>0</v>
      </c>
      <c r="K126" s="44">
        <f t="shared" si="17"/>
        <v>99.99988664987406</v>
      </c>
      <c r="L126" s="51">
        <f t="shared" si="42"/>
        <v>0</v>
      </c>
      <c r="M126" s="51">
        <f t="shared" si="42"/>
        <v>0</v>
      </c>
      <c r="N126" s="51">
        <f t="shared" si="42"/>
        <v>0</v>
      </c>
      <c r="O126" s="51">
        <f t="shared" si="42"/>
        <v>0</v>
      </c>
      <c r="P126" s="51">
        <f t="shared" si="42"/>
        <v>0</v>
      </c>
      <c r="Q126" s="47">
        <f t="shared" si="40"/>
        <v>0</v>
      </c>
      <c r="R126" s="51">
        <f t="shared" si="42"/>
        <v>0</v>
      </c>
      <c r="S126" s="51">
        <f t="shared" si="42"/>
        <v>0</v>
      </c>
      <c r="T126" s="51">
        <f t="shared" si="42"/>
        <v>0</v>
      </c>
      <c r="U126" s="51">
        <f t="shared" si="42"/>
        <v>0</v>
      </c>
      <c r="V126" s="44"/>
      <c r="W126" s="51">
        <f t="shared" si="42"/>
        <v>158799.82</v>
      </c>
      <c r="X126" s="140"/>
      <c r="Y126" s="19">
        <f t="shared" si="18"/>
        <v>158799.82</v>
      </c>
      <c r="Z126" s="27">
        <f t="shared" si="19"/>
        <v>0</v>
      </c>
    </row>
    <row r="127" spans="1:26" s="9" customFormat="1" ht="22.5" customHeight="1">
      <c r="A127" s="12"/>
      <c r="B127" s="45" t="s">
        <v>284</v>
      </c>
      <c r="C127" s="45" t="s">
        <v>199</v>
      </c>
      <c r="D127" s="48" t="s">
        <v>83</v>
      </c>
      <c r="E127" s="47">
        <f>'дод. 3'!E144</f>
        <v>158800</v>
      </c>
      <c r="F127" s="47">
        <f>'дод. 3'!F144</f>
        <v>0</v>
      </c>
      <c r="G127" s="47">
        <f>'дод. 3'!G144</f>
        <v>0</v>
      </c>
      <c r="H127" s="47">
        <f>'дод. 3'!H144</f>
        <v>158799.82</v>
      </c>
      <c r="I127" s="47">
        <f>'дод. 3'!I144</f>
        <v>0</v>
      </c>
      <c r="J127" s="47">
        <f>'дод. 3'!J144</f>
        <v>0</v>
      </c>
      <c r="K127" s="44">
        <f t="shared" si="17"/>
        <v>99.99988664987406</v>
      </c>
      <c r="L127" s="47">
        <f>M127+P127</f>
        <v>0</v>
      </c>
      <c r="M127" s="47">
        <f>'дод. 3'!M144</f>
        <v>0</v>
      </c>
      <c r="N127" s="47">
        <f>'дод. 3'!N144</f>
        <v>0</v>
      </c>
      <c r="O127" s="47">
        <f>'дод. 3'!O144</f>
        <v>0</v>
      </c>
      <c r="P127" s="47">
        <f>'дод. 3'!P144</f>
        <v>0</v>
      </c>
      <c r="Q127" s="47">
        <f t="shared" si="40"/>
        <v>0</v>
      </c>
      <c r="R127" s="47">
        <f>'дод. 3'!R144</f>
        <v>0</v>
      </c>
      <c r="S127" s="47">
        <f>'дод. 3'!S144</f>
        <v>0</v>
      </c>
      <c r="T127" s="47">
        <f>'дод. 3'!T144</f>
        <v>0</v>
      </c>
      <c r="U127" s="47">
        <f>'дод. 3'!U144</f>
        <v>0</v>
      </c>
      <c r="V127" s="44"/>
      <c r="W127" s="47">
        <f t="shared" si="41"/>
        <v>158799.82</v>
      </c>
      <c r="X127" s="140"/>
      <c r="Y127" s="19">
        <f t="shared" si="18"/>
        <v>158799.82</v>
      </c>
      <c r="Z127" s="27">
        <f t="shared" si="19"/>
        <v>0</v>
      </c>
    </row>
    <row r="128" spans="1:26" s="9" customFormat="1" ht="28.5">
      <c r="A128" s="12"/>
      <c r="B128" s="41" t="s">
        <v>272</v>
      </c>
      <c r="C128" s="41"/>
      <c r="D128" s="42" t="s">
        <v>273</v>
      </c>
      <c r="E128" s="51">
        <f>E129+E130</f>
        <v>1072775</v>
      </c>
      <c r="F128" s="51">
        <f aca="true" t="shared" si="43" ref="F128:W128">F129+F130</f>
        <v>640600</v>
      </c>
      <c r="G128" s="51">
        <f t="shared" si="43"/>
        <v>50942</v>
      </c>
      <c r="H128" s="51">
        <f t="shared" si="43"/>
        <v>1066825.51</v>
      </c>
      <c r="I128" s="51">
        <f t="shared" si="43"/>
        <v>637840.48</v>
      </c>
      <c r="J128" s="51">
        <f>J129+J130</f>
        <v>48757.92999999999</v>
      </c>
      <c r="K128" s="44">
        <f t="shared" si="17"/>
        <v>99.44541119992543</v>
      </c>
      <c r="L128" s="51">
        <f t="shared" si="43"/>
        <v>4700</v>
      </c>
      <c r="M128" s="51">
        <f t="shared" si="43"/>
        <v>4700</v>
      </c>
      <c r="N128" s="51">
        <f t="shared" si="43"/>
        <v>0</v>
      </c>
      <c r="O128" s="51">
        <f t="shared" si="43"/>
        <v>720</v>
      </c>
      <c r="P128" s="51">
        <f t="shared" si="43"/>
        <v>0</v>
      </c>
      <c r="Q128" s="51">
        <f t="shared" si="43"/>
        <v>12004.33</v>
      </c>
      <c r="R128" s="51">
        <f t="shared" si="43"/>
        <v>12004.33</v>
      </c>
      <c r="S128" s="51">
        <f t="shared" si="43"/>
        <v>0</v>
      </c>
      <c r="T128" s="51">
        <f t="shared" si="43"/>
        <v>999.2</v>
      </c>
      <c r="U128" s="51">
        <f t="shared" si="43"/>
        <v>0</v>
      </c>
      <c r="V128" s="44">
        <f t="shared" si="20"/>
        <v>255.41127659574468</v>
      </c>
      <c r="W128" s="51">
        <f t="shared" si="43"/>
        <v>1078829.8399999999</v>
      </c>
      <c r="X128" s="140"/>
      <c r="Y128" s="19">
        <f t="shared" si="18"/>
        <v>1078829.84</v>
      </c>
      <c r="Z128" s="27">
        <f t="shared" si="19"/>
        <v>0</v>
      </c>
    </row>
    <row r="129" spans="1:26" s="9" customFormat="1" ht="69.75" customHeight="1">
      <c r="A129" s="12"/>
      <c r="B129" s="45" t="s">
        <v>51</v>
      </c>
      <c r="C129" s="45" t="s">
        <v>189</v>
      </c>
      <c r="D129" s="48" t="s">
        <v>52</v>
      </c>
      <c r="E129" s="47">
        <f>'дод. 3'!E39</f>
        <v>172675</v>
      </c>
      <c r="F129" s="47">
        <f>'дод. 3'!F39</f>
        <v>0</v>
      </c>
      <c r="G129" s="47">
        <f>'дод. 3'!G39</f>
        <v>4565</v>
      </c>
      <c r="H129" s="47">
        <f>'дод. 3'!H39</f>
        <v>172613</v>
      </c>
      <c r="I129" s="47">
        <f>'дод. 3'!I39</f>
        <v>0</v>
      </c>
      <c r="J129" s="47">
        <f>'дод. 3'!J39</f>
        <v>4564.23</v>
      </c>
      <c r="K129" s="44">
        <f t="shared" si="17"/>
        <v>99.96409439698857</v>
      </c>
      <c r="L129" s="47">
        <f>M129+P129</f>
        <v>0</v>
      </c>
      <c r="M129" s="47">
        <f>'дод. 3'!M39</f>
        <v>0</v>
      </c>
      <c r="N129" s="47">
        <f>'дод. 3'!N39</f>
        <v>0</v>
      </c>
      <c r="O129" s="47">
        <f>'дод. 3'!O39</f>
        <v>0</v>
      </c>
      <c r="P129" s="47">
        <f>'дод. 3'!P39</f>
        <v>0</v>
      </c>
      <c r="Q129" s="47">
        <f>R129+U129</f>
        <v>0</v>
      </c>
      <c r="R129" s="47">
        <f>'дод. 3'!R39</f>
        <v>0</v>
      </c>
      <c r="S129" s="47">
        <f>'дод. 3'!S39</f>
        <v>0</v>
      </c>
      <c r="T129" s="47">
        <f>'дод. 3'!T39</f>
        <v>0</v>
      </c>
      <c r="U129" s="47">
        <f>'дод. 3'!U39</f>
        <v>0</v>
      </c>
      <c r="V129" s="44"/>
      <c r="W129" s="47">
        <f>Q129+H129</f>
        <v>172613</v>
      </c>
      <c r="X129" s="140"/>
      <c r="Y129" s="19">
        <f t="shared" si="18"/>
        <v>172613</v>
      </c>
      <c r="Z129" s="27">
        <f t="shared" si="19"/>
        <v>0</v>
      </c>
    </row>
    <row r="130" spans="1:26" s="9" customFormat="1" ht="24.75" customHeight="1">
      <c r="A130" s="12"/>
      <c r="B130" s="65" t="s">
        <v>53</v>
      </c>
      <c r="C130" s="65" t="s">
        <v>190</v>
      </c>
      <c r="D130" s="48" t="s">
        <v>54</v>
      </c>
      <c r="E130" s="47">
        <f>'дод. 3'!E40</f>
        <v>900100</v>
      </c>
      <c r="F130" s="47">
        <f>'дод. 3'!F40</f>
        <v>640600</v>
      </c>
      <c r="G130" s="47">
        <f>'дод. 3'!G40</f>
        <v>46377</v>
      </c>
      <c r="H130" s="47">
        <f>'дод. 3'!H40</f>
        <v>894212.51</v>
      </c>
      <c r="I130" s="47">
        <f>'дод. 3'!I40</f>
        <v>637840.48</v>
      </c>
      <c r="J130" s="47">
        <f>'дод. 3'!J40</f>
        <v>44193.7</v>
      </c>
      <c r="K130" s="44">
        <f t="shared" si="17"/>
        <v>99.34590712143095</v>
      </c>
      <c r="L130" s="47">
        <f>M130+P130</f>
        <v>4700</v>
      </c>
      <c r="M130" s="47">
        <f>'дод. 3'!M40</f>
        <v>4700</v>
      </c>
      <c r="N130" s="47">
        <f>'дод. 3'!N40</f>
        <v>0</v>
      </c>
      <c r="O130" s="47">
        <f>'дод. 3'!O40</f>
        <v>720</v>
      </c>
      <c r="P130" s="47">
        <f>'дод. 3'!P40</f>
        <v>0</v>
      </c>
      <c r="Q130" s="47">
        <f>R130+U130</f>
        <v>12004.33</v>
      </c>
      <c r="R130" s="47">
        <f>'дод. 3'!R40</f>
        <v>12004.33</v>
      </c>
      <c r="S130" s="47">
        <f>'дод. 3'!S40</f>
        <v>0</v>
      </c>
      <c r="T130" s="47">
        <f>'дод. 3'!T40</f>
        <v>999.2</v>
      </c>
      <c r="U130" s="47">
        <f>'дод. 3'!U40</f>
        <v>0</v>
      </c>
      <c r="V130" s="44">
        <f t="shared" si="20"/>
        <v>255.41127659574468</v>
      </c>
      <c r="W130" s="47">
        <f>Q130+H130</f>
        <v>906216.84</v>
      </c>
      <c r="X130" s="140"/>
      <c r="Y130" s="19">
        <f t="shared" si="18"/>
        <v>906216.84</v>
      </c>
      <c r="Z130" s="27">
        <f t="shared" si="19"/>
        <v>0</v>
      </c>
    </row>
    <row r="131" spans="1:26" s="25" customFormat="1" ht="24.75" customHeight="1">
      <c r="A131" s="24"/>
      <c r="B131" s="67" t="s">
        <v>308</v>
      </c>
      <c r="C131" s="67"/>
      <c r="D131" s="68" t="s">
        <v>310</v>
      </c>
      <c r="E131" s="51">
        <f>E132</f>
        <v>98800</v>
      </c>
      <c r="F131" s="51">
        <f aca="true" t="shared" si="44" ref="F131:W131">F132</f>
        <v>0</v>
      </c>
      <c r="G131" s="51">
        <f t="shared" si="44"/>
        <v>0</v>
      </c>
      <c r="H131" s="51">
        <f t="shared" si="44"/>
        <v>98800</v>
      </c>
      <c r="I131" s="51">
        <f t="shared" si="44"/>
        <v>0</v>
      </c>
      <c r="J131" s="51">
        <f>J132</f>
        <v>0</v>
      </c>
      <c r="K131" s="44">
        <f t="shared" si="17"/>
        <v>100</v>
      </c>
      <c r="L131" s="51">
        <f t="shared" si="44"/>
        <v>0</v>
      </c>
      <c r="M131" s="51">
        <f t="shared" si="44"/>
        <v>0</v>
      </c>
      <c r="N131" s="51">
        <f t="shared" si="44"/>
        <v>0</v>
      </c>
      <c r="O131" s="51">
        <f t="shared" si="44"/>
        <v>0</v>
      </c>
      <c r="P131" s="51">
        <f t="shared" si="44"/>
        <v>0</v>
      </c>
      <c r="Q131" s="51">
        <f>Q132</f>
        <v>0</v>
      </c>
      <c r="R131" s="51">
        <f>R132</f>
        <v>0</v>
      </c>
      <c r="S131" s="51">
        <f>S132</f>
        <v>0</v>
      </c>
      <c r="T131" s="51">
        <f t="shared" si="44"/>
        <v>0</v>
      </c>
      <c r="U131" s="51">
        <f t="shared" si="44"/>
        <v>0</v>
      </c>
      <c r="V131" s="44"/>
      <c r="W131" s="51">
        <f t="shared" si="44"/>
        <v>98800</v>
      </c>
      <c r="X131" s="140"/>
      <c r="Y131" s="19">
        <f t="shared" si="18"/>
        <v>98800</v>
      </c>
      <c r="Z131" s="27">
        <f t="shared" si="19"/>
        <v>0</v>
      </c>
    </row>
    <row r="132" spans="1:26" s="9" customFormat="1" ht="24.75" customHeight="1">
      <c r="A132" s="12"/>
      <c r="B132" s="45" t="s">
        <v>308</v>
      </c>
      <c r="C132" s="45" t="s">
        <v>309</v>
      </c>
      <c r="D132" s="48" t="s">
        <v>310</v>
      </c>
      <c r="E132" s="47">
        <f>'дод. 3'!E195</f>
        <v>98800</v>
      </c>
      <c r="F132" s="47">
        <f>'дод. 3'!F195</f>
        <v>0</v>
      </c>
      <c r="G132" s="47">
        <f>'дод. 3'!G195</f>
        <v>0</v>
      </c>
      <c r="H132" s="47">
        <f>'дод. 3'!H195</f>
        <v>98800</v>
      </c>
      <c r="I132" s="47">
        <f>'дод. 3'!I195</f>
        <v>0</v>
      </c>
      <c r="J132" s="47">
        <f>'дод. 3'!J195</f>
        <v>0</v>
      </c>
      <c r="K132" s="44">
        <f t="shared" si="17"/>
        <v>100</v>
      </c>
      <c r="L132" s="47">
        <f>M132+P132</f>
        <v>0</v>
      </c>
      <c r="M132" s="47">
        <f>'дод. 3'!M195</f>
        <v>0</v>
      </c>
      <c r="N132" s="47">
        <f>'дод. 3'!N195</f>
        <v>0</v>
      </c>
      <c r="O132" s="47">
        <f>'дод. 3'!O195</f>
        <v>0</v>
      </c>
      <c r="P132" s="47">
        <f>'дод. 3'!P195</f>
        <v>0</v>
      </c>
      <c r="Q132" s="47">
        <f>R132+U132</f>
        <v>0</v>
      </c>
      <c r="R132" s="47">
        <f>'дод. 3'!R195</f>
        <v>0</v>
      </c>
      <c r="S132" s="47">
        <f>'дод. 3'!S195</f>
        <v>0</v>
      </c>
      <c r="T132" s="47">
        <f>'дод. 3'!T195</f>
        <v>0</v>
      </c>
      <c r="U132" s="47">
        <f>'дод. 3'!U195</f>
        <v>0</v>
      </c>
      <c r="V132" s="44"/>
      <c r="W132" s="47">
        <f>Q132+H132</f>
        <v>98800</v>
      </c>
      <c r="X132" s="140"/>
      <c r="Y132" s="19">
        <f t="shared" si="18"/>
        <v>98800</v>
      </c>
      <c r="Z132" s="27">
        <f t="shared" si="19"/>
        <v>0</v>
      </c>
    </row>
    <row r="133" spans="1:26" s="9" customFormat="1" ht="24.75" customHeight="1">
      <c r="A133" s="12"/>
      <c r="B133" s="41" t="s">
        <v>274</v>
      </c>
      <c r="C133" s="41"/>
      <c r="D133" s="42" t="s">
        <v>275</v>
      </c>
      <c r="E133" s="51">
        <f aca="true" t="shared" si="45" ref="E133:J133">E134+E135+E136+E137+E138+E139</f>
        <v>0</v>
      </c>
      <c r="F133" s="51">
        <f t="shared" si="45"/>
        <v>0</v>
      </c>
      <c r="G133" s="51">
        <f t="shared" si="45"/>
        <v>0</v>
      </c>
      <c r="H133" s="51">
        <f t="shared" si="45"/>
        <v>0</v>
      </c>
      <c r="I133" s="51">
        <f t="shared" si="45"/>
        <v>0</v>
      </c>
      <c r="J133" s="51">
        <f t="shared" si="45"/>
        <v>0</v>
      </c>
      <c r="K133" s="44"/>
      <c r="L133" s="51">
        <f aca="true" t="shared" si="46" ref="L133:W133">SUM(L134:L139)</f>
        <v>10953596.91</v>
      </c>
      <c r="M133" s="51">
        <f t="shared" si="46"/>
        <v>1983837.47</v>
      </c>
      <c r="N133" s="51">
        <f t="shared" si="46"/>
        <v>0</v>
      </c>
      <c r="O133" s="51">
        <f t="shared" si="46"/>
        <v>0</v>
      </c>
      <c r="P133" s="51">
        <f t="shared" si="46"/>
        <v>8969759.44</v>
      </c>
      <c r="Q133" s="51">
        <f t="shared" si="46"/>
        <v>3485402.09</v>
      </c>
      <c r="R133" s="51">
        <f t="shared" si="46"/>
        <v>1408314.8599999999</v>
      </c>
      <c r="S133" s="51">
        <f t="shared" si="46"/>
        <v>0</v>
      </c>
      <c r="T133" s="51">
        <f t="shared" si="46"/>
        <v>0</v>
      </c>
      <c r="U133" s="51">
        <f t="shared" si="46"/>
        <v>2077087.23</v>
      </c>
      <c r="V133" s="44">
        <f t="shared" si="20"/>
        <v>31.81970377984267</v>
      </c>
      <c r="W133" s="51">
        <f t="shared" si="46"/>
        <v>3485402.09</v>
      </c>
      <c r="X133" s="140"/>
      <c r="Y133" s="19">
        <f t="shared" si="18"/>
        <v>3485402.09</v>
      </c>
      <c r="Z133" s="27">
        <f t="shared" si="19"/>
        <v>0</v>
      </c>
    </row>
    <row r="134" spans="1:26" s="9" customFormat="1" ht="30">
      <c r="A134" s="12"/>
      <c r="B134" s="45" t="s">
        <v>168</v>
      </c>
      <c r="C134" s="45" t="s">
        <v>219</v>
      </c>
      <c r="D134" s="48" t="s">
        <v>169</v>
      </c>
      <c r="E134" s="47">
        <f>'дод. 3'!E145+'дод. 3'!E172</f>
        <v>0</v>
      </c>
      <c r="F134" s="47">
        <f>'дод. 3'!F145+'дод. 3'!F172</f>
        <v>0</v>
      </c>
      <c r="G134" s="47">
        <f>'дод. 3'!G145+'дод. 3'!G172</f>
        <v>0</v>
      </c>
      <c r="H134" s="47">
        <f>'дод. 3'!H145+'дод. 3'!H172</f>
        <v>0</v>
      </c>
      <c r="I134" s="47">
        <f>'дод. 3'!I145+'дод. 3'!I172</f>
        <v>0</v>
      </c>
      <c r="J134" s="47">
        <f>'дод. 3'!J145+'дод. 3'!J172</f>
        <v>0</v>
      </c>
      <c r="K134" s="44"/>
      <c r="L134" s="47">
        <f aca="true" t="shared" si="47" ref="L134:L139">M134+P134</f>
        <v>5952082</v>
      </c>
      <c r="M134" s="47">
        <f>'дод. 3'!M145+'дод. 3'!M172</f>
        <v>615344</v>
      </c>
      <c r="N134" s="47">
        <f>'дод. 3'!N145+'дод. 3'!N172</f>
        <v>0</v>
      </c>
      <c r="O134" s="47">
        <f>'дод. 3'!O145+'дод. 3'!O172</f>
        <v>0</v>
      </c>
      <c r="P134" s="47">
        <f>'дод. 3'!P145+'дод. 3'!P172</f>
        <v>5336738</v>
      </c>
      <c r="Q134" s="47">
        <f aca="true" t="shared" si="48" ref="Q134:Q139">R134+U134</f>
        <v>1909141.97</v>
      </c>
      <c r="R134" s="47">
        <f>'дод. 3'!R145+'дод. 3'!R172</f>
        <v>469991.68</v>
      </c>
      <c r="S134" s="47">
        <f>'дод. 3'!S145+'дод. 3'!S172</f>
        <v>0</v>
      </c>
      <c r="T134" s="47">
        <f>'дод. 3'!T145+'дод. 3'!T172</f>
        <v>0</v>
      </c>
      <c r="U134" s="47">
        <f>'дод. 3'!U145+'дод. 3'!U172</f>
        <v>1439150.29</v>
      </c>
      <c r="V134" s="44">
        <f t="shared" si="20"/>
        <v>32.07519604064594</v>
      </c>
      <c r="W134" s="47">
        <f aca="true" t="shared" si="49" ref="W134:W139">Q134+H134</f>
        <v>1909141.97</v>
      </c>
      <c r="X134" s="140"/>
      <c r="Y134" s="19">
        <f t="shared" si="18"/>
        <v>1909141.97</v>
      </c>
      <c r="Z134" s="27">
        <f t="shared" si="19"/>
        <v>0</v>
      </c>
    </row>
    <row r="135" spans="1:26" s="9" customFormat="1" ht="32.25" customHeight="1">
      <c r="A135" s="12"/>
      <c r="B135" s="45" t="s">
        <v>170</v>
      </c>
      <c r="C135" s="45" t="s">
        <v>220</v>
      </c>
      <c r="D135" s="48" t="s">
        <v>171</v>
      </c>
      <c r="E135" s="47">
        <f>'дод. 3'!E146</f>
        <v>0</v>
      </c>
      <c r="F135" s="47">
        <f>'дод. 3'!F146</f>
        <v>0</v>
      </c>
      <c r="G135" s="47">
        <f>'дод. 3'!G146</f>
        <v>0</v>
      </c>
      <c r="H135" s="47">
        <f>'дод. 3'!H146</f>
        <v>0</v>
      </c>
      <c r="I135" s="47">
        <f>'дод. 3'!I146</f>
        <v>0</v>
      </c>
      <c r="J135" s="47">
        <f>'дод. 3'!J146</f>
        <v>0</v>
      </c>
      <c r="K135" s="44"/>
      <c r="L135" s="47">
        <f t="shared" si="47"/>
        <v>250000</v>
      </c>
      <c r="M135" s="47">
        <f>'дод. 3'!M146</f>
        <v>250000</v>
      </c>
      <c r="N135" s="47">
        <f>'дод. 3'!N146</f>
        <v>0</v>
      </c>
      <c r="O135" s="47">
        <f>'дод. 3'!O146</f>
        <v>0</v>
      </c>
      <c r="P135" s="47">
        <f>'дод. 3'!P146</f>
        <v>0</v>
      </c>
      <c r="Q135" s="47">
        <f t="shared" si="48"/>
        <v>250000</v>
      </c>
      <c r="R135" s="47">
        <f>'дод. 3'!R146</f>
        <v>250000</v>
      </c>
      <c r="S135" s="47">
        <f>'дод. 3'!S146</f>
        <v>0</v>
      </c>
      <c r="T135" s="47">
        <f>'дод. 3'!T146</f>
        <v>0</v>
      </c>
      <c r="U135" s="47">
        <f>'дод. 3'!U146</f>
        <v>0</v>
      </c>
      <c r="V135" s="44">
        <f t="shared" si="20"/>
        <v>100</v>
      </c>
      <c r="W135" s="47">
        <f t="shared" si="49"/>
        <v>250000</v>
      </c>
      <c r="X135" s="140"/>
      <c r="Y135" s="19">
        <f t="shared" si="18"/>
        <v>250000</v>
      </c>
      <c r="Z135" s="27">
        <f t="shared" si="19"/>
        <v>0</v>
      </c>
    </row>
    <row r="136" spans="1:26" s="9" customFormat="1" ht="30">
      <c r="A136" s="12"/>
      <c r="B136" s="45" t="s">
        <v>330</v>
      </c>
      <c r="C136" s="45" t="s">
        <v>331</v>
      </c>
      <c r="D136" s="48" t="s">
        <v>332</v>
      </c>
      <c r="E136" s="47">
        <f>'дод. 3'!E173</f>
        <v>0</v>
      </c>
      <c r="F136" s="47">
        <f>'дод. 3'!F173</f>
        <v>0</v>
      </c>
      <c r="G136" s="47">
        <f>'дод. 3'!G173</f>
        <v>0</v>
      </c>
      <c r="H136" s="47">
        <f>'дод. 3'!H173</f>
        <v>0</v>
      </c>
      <c r="I136" s="47">
        <f>'дод. 3'!I173</f>
        <v>0</v>
      </c>
      <c r="J136" s="47">
        <f>'дод. 3'!J173</f>
        <v>0</v>
      </c>
      <c r="K136" s="44"/>
      <c r="L136" s="47">
        <f t="shared" si="47"/>
        <v>1340330</v>
      </c>
      <c r="M136" s="47">
        <f>'дод. 3'!M173</f>
        <v>0</v>
      </c>
      <c r="N136" s="47">
        <f>'дод. 3'!N173</f>
        <v>0</v>
      </c>
      <c r="O136" s="47">
        <f>'дод. 3'!O173</f>
        <v>0</v>
      </c>
      <c r="P136" s="47">
        <f>'дод. 3'!P173</f>
        <v>1340330</v>
      </c>
      <c r="Q136" s="47">
        <f t="shared" si="48"/>
        <v>0</v>
      </c>
      <c r="R136" s="47">
        <f>'дод. 3'!R173</f>
        <v>0</v>
      </c>
      <c r="S136" s="47">
        <f>'дод. 3'!S173</f>
        <v>0</v>
      </c>
      <c r="T136" s="47">
        <f>'дод. 3'!T173</f>
        <v>0</v>
      </c>
      <c r="U136" s="47">
        <f>'дод. 3'!U173</f>
        <v>0</v>
      </c>
      <c r="V136" s="44">
        <f t="shared" si="20"/>
        <v>0</v>
      </c>
      <c r="W136" s="47">
        <f t="shared" si="49"/>
        <v>0</v>
      </c>
      <c r="X136" s="140"/>
      <c r="Y136" s="19">
        <f t="shared" si="18"/>
        <v>0</v>
      </c>
      <c r="Z136" s="27">
        <f t="shared" si="19"/>
        <v>0</v>
      </c>
    </row>
    <row r="137" spans="1:26" s="9" customFormat="1" ht="30">
      <c r="A137" s="12"/>
      <c r="B137" s="45" t="s">
        <v>55</v>
      </c>
      <c r="C137" s="45" t="s">
        <v>191</v>
      </c>
      <c r="D137" s="48" t="s">
        <v>56</v>
      </c>
      <c r="E137" s="47">
        <f>'дод. 3'!E41+'дод. 3'!E61+'дод. 3'!E196</f>
        <v>0</v>
      </c>
      <c r="F137" s="47">
        <f>'дод. 3'!F41+'дод. 3'!F61+'дод. 3'!F196</f>
        <v>0</v>
      </c>
      <c r="G137" s="47">
        <f>'дод. 3'!G41+'дод. 3'!G61+'дод. 3'!G196</f>
        <v>0</v>
      </c>
      <c r="H137" s="47">
        <f>'дод. 3'!H41+'дод. 3'!H61+'дод. 3'!H196</f>
        <v>0</v>
      </c>
      <c r="I137" s="47">
        <f>'дод. 3'!I41+'дод. 3'!I61+'дод. 3'!I196</f>
        <v>0</v>
      </c>
      <c r="J137" s="47">
        <f>'дод. 3'!J41+'дод. 3'!J61+'дод. 3'!J196</f>
        <v>0</v>
      </c>
      <c r="K137" s="44"/>
      <c r="L137" s="47">
        <f t="shared" si="47"/>
        <v>118600</v>
      </c>
      <c r="M137" s="47">
        <f>'дод. 3'!M41+'дод. 3'!M61+'дод. 3'!M196</f>
        <v>91150</v>
      </c>
      <c r="N137" s="47">
        <f>'дод. 3'!N41+'дод. 3'!N61+'дод. 3'!N196</f>
        <v>0</v>
      </c>
      <c r="O137" s="47">
        <f>'дод. 3'!O41+'дод. 3'!O61+'дод. 3'!O196</f>
        <v>0</v>
      </c>
      <c r="P137" s="47">
        <f>'дод. 3'!P41+'дод. 3'!P61+'дод. 3'!P196</f>
        <v>27450</v>
      </c>
      <c r="Q137" s="47">
        <f t="shared" si="48"/>
        <v>95588</v>
      </c>
      <c r="R137" s="47">
        <f>'дод. 3'!R41+'дод. 3'!R61+'дод. 3'!R196</f>
        <v>87188</v>
      </c>
      <c r="S137" s="47">
        <f>'дод. 3'!S41+'дод. 3'!S61+'дод. 3'!S196</f>
        <v>0</v>
      </c>
      <c r="T137" s="47">
        <f>'дод. 3'!T41+'дод. 3'!T61+'дод. 3'!T196</f>
        <v>0</v>
      </c>
      <c r="U137" s="47">
        <f>'дод. 3'!U41+'дод. 3'!U61+'дод. 3'!U196</f>
        <v>8400</v>
      </c>
      <c r="V137" s="44">
        <f t="shared" si="20"/>
        <v>80.59696458684654</v>
      </c>
      <c r="W137" s="47">
        <f t="shared" si="49"/>
        <v>95588</v>
      </c>
      <c r="X137" s="140"/>
      <c r="Y137" s="19">
        <f t="shared" si="18"/>
        <v>95588</v>
      </c>
      <c r="Z137" s="27">
        <f t="shared" si="19"/>
        <v>0</v>
      </c>
    </row>
    <row r="138" spans="1:26" s="9" customFormat="1" ht="41.25" customHeight="1">
      <c r="A138" s="12"/>
      <c r="B138" s="45" t="s">
        <v>82</v>
      </c>
      <c r="C138" s="45" t="s">
        <v>199</v>
      </c>
      <c r="D138" s="48" t="s">
        <v>83</v>
      </c>
      <c r="E138" s="47">
        <f>'дод. 3'!E62+'дод. 3'!E147+'дод. 3'!E174</f>
        <v>0</v>
      </c>
      <c r="F138" s="47">
        <f>'дод. 3'!F62+'дод. 3'!F147+'дод. 3'!F174</f>
        <v>0</v>
      </c>
      <c r="G138" s="47">
        <f>'дод. 3'!G62+'дод. 3'!G147+'дод. 3'!G174</f>
        <v>0</v>
      </c>
      <c r="H138" s="47">
        <f>'дод. 3'!H62+'дод. 3'!H147+'дод. 3'!H174</f>
        <v>0</v>
      </c>
      <c r="I138" s="47">
        <f>'дод. 3'!I62+'дод. 3'!I147+'дод. 3'!I174</f>
        <v>0</v>
      </c>
      <c r="J138" s="47">
        <f>'дод. 3'!J62+'дод. 3'!J147+'дод. 3'!J174</f>
        <v>0</v>
      </c>
      <c r="K138" s="44"/>
      <c r="L138" s="47">
        <f t="shared" si="47"/>
        <v>901200</v>
      </c>
      <c r="M138" s="47">
        <f>'дод. 3'!M62+'дод. 3'!M147+'дод. 3'!M174</f>
        <v>416400</v>
      </c>
      <c r="N138" s="47">
        <f>'дод. 3'!N62+'дод. 3'!N147+'дод. 3'!N174</f>
        <v>0</v>
      </c>
      <c r="O138" s="47">
        <f>'дод. 3'!O62+'дод. 3'!O147+'дод. 3'!O174</f>
        <v>0</v>
      </c>
      <c r="P138" s="47">
        <f>'дод. 3'!P62+'дод. 3'!P147+'дод. 3'!P174</f>
        <v>484800</v>
      </c>
      <c r="Q138" s="47">
        <f t="shared" si="48"/>
        <v>847596.69</v>
      </c>
      <c r="R138" s="47">
        <f>'дод. 3'!R62+'дод. 3'!R147+'дод. 3'!R174</f>
        <v>376839.75</v>
      </c>
      <c r="S138" s="47">
        <f>'дод. 3'!S62+'дод. 3'!S147+'дод. 3'!S174</f>
        <v>0</v>
      </c>
      <c r="T138" s="47">
        <f>'дод. 3'!T62+'дод. 3'!T147+'дод. 3'!T174</f>
        <v>0</v>
      </c>
      <c r="U138" s="47">
        <f>'дод. 3'!U62+'дод. 3'!U147+'дод. 3'!U174</f>
        <v>470756.94</v>
      </c>
      <c r="V138" s="44">
        <f t="shared" si="20"/>
        <v>94.05200732356856</v>
      </c>
      <c r="W138" s="47">
        <f t="shared" si="49"/>
        <v>847596.69</v>
      </c>
      <c r="X138" s="140"/>
      <c r="Y138" s="19">
        <f t="shared" si="18"/>
        <v>847596.69</v>
      </c>
      <c r="Z138" s="27">
        <f t="shared" si="19"/>
        <v>0</v>
      </c>
    </row>
    <row r="139" spans="1:26" s="9" customFormat="1" ht="60">
      <c r="A139" s="12"/>
      <c r="B139" s="45" t="s">
        <v>57</v>
      </c>
      <c r="C139" s="45" t="s">
        <v>192</v>
      </c>
      <c r="D139" s="48" t="s">
        <v>58</v>
      </c>
      <c r="E139" s="47">
        <f>'дод. 3'!E42+'дод. 3'!E148+'дод. 3'!E181+'дод. 3'!E186+'дод. 3'!E175</f>
        <v>0</v>
      </c>
      <c r="F139" s="47">
        <f>'дод. 3'!F42+'дод. 3'!F148+'дод. 3'!F181+'дод. 3'!F186+'дод. 3'!F175</f>
        <v>0</v>
      </c>
      <c r="G139" s="47">
        <f>'дод. 3'!G42+'дод. 3'!G148+'дод. 3'!G181+'дод. 3'!G186+'дод. 3'!G175</f>
        <v>0</v>
      </c>
      <c r="H139" s="47">
        <f>'дод. 3'!H42+'дод. 3'!H148+'дод. 3'!H181+'дод. 3'!H186+'дод. 3'!H175</f>
        <v>0</v>
      </c>
      <c r="I139" s="47">
        <f>'дод. 3'!I42+'дод. 3'!I148+'дод. 3'!I181+'дод. 3'!I186+'дод. 3'!I175</f>
        <v>0</v>
      </c>
      <c r="J139" s="47">
        <f>'дод. 3'!J42+'дод. 3'!J148+'дод. 3'!J181+'дод. 3'!J186+'дод. 3'!J175</f>
        <v>0</v>
      </c>
      <c r="K139" s="44"/>
      <c r="L139" s="47">
        <f t="shared" si="47"/>
        <v>2391384.91</v>
      </c>
      <c r="M139" s="47">
        <f>'дод. 3'!M42+'дод. 3'!M148+'дод. 3'!M181+'дод. 3'!M186+'дод. 3'!M175</f>
        <v>610943.47</v>
      </c>
      <c r="N139" s="47">
        <f>'дод. 3'!N42+'дод. 3'!N148+'дод. 3'!N181+'дод. 3'!N186+'дод. 3'!N175</f>
        <v>0</v>
      </c>
      <c r="O139" s="47">
        <f>'дод. 3'!O42+'дод. 3'!O148+'дод. 3'!O181+'дод. 3'!O186+'дод. 3'!O175</f>
        <v>0</v>
      </c>
      <c r="P139" s="47">
        <f>'дод. 3'!P42+'дод. 3'!P148+'дод. 3'!P181+'дод. 3'!P186+'дод. 3'!P175</f>
        <v>1780441.4400000002</v>
      </c>
      <c r="Q139" s="47">
        <f t="shared" si="48"/>
        <v>383075.43</v>
      </c>
      <c r="R139" s="47">
        <f>'дод. 3'!R42+'дод. 3'!R148+'дод. 3'!R181+'дод. 3'!R186+'дод. 3'!R175</f>
        <v>224295.43</v>
      </c>
      <c r="S139" s="47">
        <f>'дод. 3'!S42+'дод. 3'!S148+'дод. 3'!S181+'дод. 3'!S186+'дод. 3'!S175</f>
        <v>0</v>
      </c>
      <c r="T139" s="47">
        <f>'дод. 3'!T42+'дод. 3'!T148+'дод. 3'!T181+'дод. 3'!T186+'дод. 3'!T175</f>
        <v>0</v>
      </c>
      <c r="U139" s="47">
        <f>'дод. 3'!U42+'дод. 3'!U148+'дод. 3'!U181+'дод. 3'!U186+'дод. 3'!U175</f>
        <v>158780</v>
      </c>
      <c r="V139" s="44">
        <f t="shared" si="20"/>
        <v>16.01897830826406</v>
      </c>
      <c r="W139" s="47">
        <f t="shared" si="49"/>
        <v>383075.43</v>
      </c>
      <c r="X139" s="140"/>
      <c r="Y139" s="19">
        <f t="shared" si="18"/>
        <v>383075.43</v>
      </c>
      <c r="Z139" s="27">
        <f t="shared" si="19"/>
        <v>0</v>
      </c>
    </row>
    <row r="140" spans="1:26" s="9" customFormat="1" ht="15">
      <c r="A140" s="12"/>
      <c r="B140" s="41" t="s">
        <v>276</v>
      </c>
      <c r="C140" s="41"/>
      <c r="D140" s="42" t="s">
        <v>277</v>
      </c>
      <c r="E140" s="51">
        <f>SUM(E141:E143)</f>
        <v>14479322.42</v>
      </c>
      <c r="F140" s="51">
        <f aca="true" t="shared" si="50" ref="F140:W140">SUM(F141:F143)</f>
        <v>0</v>
      </c>
      <c r="G140" s="51">
        <f t="shared" si="50"/>
        <v>288535</v>
      </c>
      <c r="H140" s="51">
        <f t="shared" si="50"/>
        <v>5001574.72</v>
      </c>
      <c r="I140" s="51">
        <f t="shared" si="50"/>
        <v>0</v>
      </c>
      <c r="J140" s="51">
        <f t="shared" si="50"/>
        <v>253622.79</v>
      </c>
      <c r="K140" s="44">
        <f t="shared" si="17"/>
        <v>34.5428782847699</v>
      </c>
      <c r="L140" s="51">
        <f t="shared" si="50"/>
        <v>58227.53</v>
      </c>
      <c r="M140" s="51">
        <f t="shared" si="50"/>
        <v>36027.53</v>
      </c>
      <c r="N140" s="51">
        <f t="shared" si="50"/>
        <v>0</v>
      </c>
      <c r="O140" s="51">
        <f t="shared" si="50"/>
        <v>0</v>
      </c>
      <c r="P140" s="51">
        <f t="shared" si="50"/>
        <v>22200</v>
      </c>
      <c r="Q140" s="51">
        <f t="shared" si="50"/>
        <v>50655</v>
      </c>
      <c r="R140" s="51">
        <f t="shared" si="50"/>
        <v>28509</v>
      </c>
      <c r="S140" s="51">
        <f t="shared" si="50"/>
        <v>0</v>
      </c>
      <c r="T140" s="51">
        <f t="shared" si="50"/>
        <v>0</v>
      </c>
      <c r="U140" s="51">
        <f t="shared" si="50"/>
        <v>22146</v>
      </c>
      <c r="V140" s="44">
        <f t="shared" si="20"/>
        <v>86.99493177883383</v>
      </c>
      <c r="W140" s="51">
        <f t="shared" si="50"/>
        <v>5052229.72</v>
      </c>
      <c r="X140" s="140"/>
      <c r="Y140" s="19">
        <f t="shared" si="18"/>
        <v>5052229.72</v>
      </c>
      <c r="Z140" s="27">
        <f t="shared" si="19"/>
        <v>0</v>
      </c>
    </row>
    <row r="141" spans="1:26" s="9" customFormat="1" ht="30" customHeight="1">
      <c r="A141" s="12"/>
      <c r="B141" s="45" t="s">
        <v>176</v>
      </c>
      <c r="C141" s="45" t="s">
        <v>192</v>
      </c>
      <c r="D141" s="48" t="s">
        <v>177</v>
      </c>
      <c r="E141" s="47">
        <f>'дод. 3'!E198</f>
        <v>8692504.42</v>
      </c>
      <c r="F141" s="47">
        <f>'дод. 3'!F198</f>
        <v>0</v>
      </c>
      <c r="G141" s="47">
        <f>'дод. 3'!G198</f>
        <v>0</v>
      </c>
      <c r="H141" s="47">
        <f>'дод. 3'!H198</f>
        <v>0</v>
      </c>
      <c r="I141" s="47">
        <f>'дод. 3'!I198</f>
        <v>0</v>
      </c>
      <c r="J141" s="47">
        <f>'дод. 3'!J198</f>
        <v>0</v>
      </c>
      <c r="K141" s="44">
        <f t="shared" si="17"/>
        <v>0</v>
      </c>
      <c r="L141" s="47">
        <f>M141+P141</f>
        <v>0</v>
      </c>
      <c r="M141" s="47">
        <f>'дод. 3'!M198</f>
        <v>0</v>
      </c>
      <c r="N141" s="47">
        <f>'дод. 3'!N198</f>
        <v>0</v>
      </c>
      <c r="O141" s="47">
        <f>'дод. 3'!O198</f>
        <v>0</v>
      </c>
      <c r="P141" s="47">
        <f>'дод. 3'!P198</f>
        <v>0</v>
      </c>
      <c r="Q141" s="47">
        <f>R141+U141</f>
        <v>0</v>
      </c>
      <c r="R141" s="47">
        <f>'дод. 3'!R198</f>
        <v>0</v>
      </c>
      <c r="S141" s="47">
        <f>'дод. 3'!S198</f>
        <v>0</v>
      </c>
      <c r="T141" s="47">
        <f>'дод. 3'!T198</f>
        <v>0</v>
      </c>
      <c r="U141" s="47">
        <f>'дод. 3'!U198</f>
        <v>0</v>
      </c>
      <c r="V141" s="44"/>
      <c r="W141" s="47">
        <f>Q141+H141</f>
        <v>0</v>
      </c>
      <c r="X141" s="140"/>
      <c r="Y141" s="19">
        <f t="shared" si="18"/>
        <v>0</v>
      </c>
      <c r="Z141" s="27">
        <f t="shared" si="19"/>
        <v>0</v>
      </c>
    </row>
    <row r="142" spans="1:26" s="9" customFormat="1" ht="30" customHeight="1">
      <c r="A142" s="12"/>
      <c r="B142" s="45" t="s">
        <v>59</v>
      </c>
      <c r="C142" s="45" t="s">
        <v>192</v>
      </c>
      <c r="D142" s="48" t="s">
        <v>25</v>
      </c>
      <c r="E142" s="47">
        <f>'дод. 3'!E44+'дод. 3'!E150+'дод. 3'!E154+'дод. 3'!E176+'дод. 3'!E182+'дод. 3'!E192+'дод. 3'!E158+'дод. 3'!E187</f>
        <v>5701913</v>
      </c>
      <c r="F142" s="47">
        <f>'дод. 3'!F44+'дод. 3'!F150+'дод. 3'!F154+'дод. 3'!F176+'дод. 3'!F182+'дод. 3'!F192+'дод. 3'!F158+'дод. 3'!F187</f>
        <v>0</v>
      </c>
      <c r="G142" s="47">
        <f>'дод. 3'!G44+'дод. 3'!G150+'дод. 3'!G154+'дод. 3'!G176+'дод. 3'!G182+'дод. 3'!G192+'дод. 3'!G158+'дод. 3'!G187</f>
        <v>288535</v>
      </c>
      <c r="H142" s="47">
        <f>'дод. 3'!H44+'дод. 3'!H150+'дод. 3'!H154+'дод. 3'!H176+'дод. 3'!H182+'дод. 3'!H192+'дод. 3'!H158+'дод. 3'!H187</f>
        <v>4916669.72</v>
      </c>
      <c r="I142" s="47">
        <f>'дод. 3'!I44+'дод. 3'!I150+'дод. 3'!I154+'дод. 3'!I176+'дод. 3'!I182+'дод. 3'!I192+'дод. 3'!I158+'дод. 3'!I187</f>
        <v>0</v>
      </c>
      <c r="J142" s="47">
        <f>'дод. 3'!J44+'дод. 3'!J150+'дод. 3'!J154+'дод. 3'!J176+'дод. 3'!J182+'дод. 3'!J192+'дод. 3'!J158+'дод. 3'!J187</f>
        <v>253622.79</v>
      </c>
      <c r="K142" s="44">
        <f aca="true" t="shared" si="51" ref="K142:K150">H142/E142*100</f>
        <v>86.2284240394408</v>
      </c>
      <c r="L142" s="47">
        <f>M142+P142</f>
        <v>22200</v>
      </c>
      <c r="M142" s="47">
        <f>'дод. 3'!M44+'дод. 3'!M150+'дод. 3'!M154+'дод. 3'!M176+'дод. 3'!M182+'дод. 3'!M192+'дод. 3'!M158+'дод. 3'!M187</f>
        <v>0</v>
      </c>
      <c r="N142" s="47">
        <f>'дод. 3'!N44+'дод. 3'!N150+'дод. 3'!N154+'дод. 3'!N176+'дод. 3'!N182+'дод. 3'!N192+'дод. 3'!N158+'дод. 3'!N187</f>
        <v>0</v>
      </c>
      <c r="O142" s="47">
        <f>'дод. 3'!O44+'дод. 3'!O150+'дод. 3'!O154+'дод. 3'!O176+'дод. 3'!O182+'дод. 3'!O192+'дод. 3'!O158+'дод. 3'!O187</f>
        <v>0</v>
      </c>
      <c r="P142" s="47">
        <f>'дод. 3'!P44+'дод. 3'!P150+'дод. 3'!P154+'дод. 3'!P176+'дод. 3'!P182+'дод. 3'!P192+'дод. 3'!P158+'дод. 3'!P187</f>
        <v>22200</v>
      </c>
      <c r="Q142" s="47">
        <f>R142+U142</f>
        <v>22146</v>
      </c>
      <c r="R142" s="47">
        <f>'дод. 3'!R44+'дод. 3'!R150+'дод. 3'!R154+'дод. 3'!R176+'дод. 3'!R182+'дод. 3'!R192+'дод. 3'!R158+'дод. 3'!R187</f>
        <v>0</v>
      </c>
      <c r="S142" s="47">
        <f>'дод. 3'!S44+'дод. 3'!S150+'дод. 3'!S154+'дод. 3'!S176+'дод. 3'!S182+'дод. 3'!S192+'дод. 3'!S158+'дод. 3'!S187</f>
        <v>0</v>
      </c>
      <c r="T142" s="47">
        <f>'дод. 3'!T44+'дод. 3'!T150+'дод. 3'!T154+'дод. 3'!T176+'дод. 3'!T182+'дод. 3'!T192+'дод. 3'!T158+'дод. 3'!T187</f>
        <v>0</v>
      </c>
      <c r="U142" s="47">
        <f>'дод. 3'!U44+'дод. 3'!U150+'дод. 3'!U154+'дод. 3'!U176+'дод. 3'!U182+'дод. 3'!U192+'дод. 3'!U158+'дод. 3'!U187</f>
        <v>22146</v>
      </c>
      <c r="V142" s="44">
        <f aca="true" t="shared" si="52" ref="V142:V150">Q142/L142*100</f>
        <v>99.75675675675676</v>
      </c>
      <c r="W142" s="47">
        <f>Q142+H142</f>
        <v>4938815.72</v>
      </c>
      <c r="X142" s="140"/>
      <c r="Y142" s="19">
        <f aca="true" t="shared" si="53" ref="Y142:Y150">H142+Q142</f>
        <v>4938815.72</v>
      </c>
      <c r="Z142" s="27">
        <f aca="true" t="shared" si="54" ref="Z142:Z150">Y142-W142</f>
        <v>0</v>
      </c>
    </row>
    <row r="143" spans="1:26" s="9" customFormat="1" ht="75">
      <c r="A143" s="12"/>
      <c r="B143" s="65" t="s">
        <v>174</v>
      </c>
      <c r="C143" s="65" t="s">
        <v>208</v>
      </c>
      <c r="D143" s="48" t="s">
        <v>175</v>
      </c>
      <c r="E143" s="47">
        <f>'дод. 3'!E177</f>
        <v>84905</v>
      </c>
      <c r="F143" s="47">
        <f>'дод. 3'!F177</f>
        <v>0</v>
      </c>
      <c r="G143" s="47">
        <f>'дод. 3'!G177</f>
        <v>0</v>
      </c>
      <c r="H143" s="47">
        <f>'дод. 3'!H177</f>
        <v>84905</v>
      </c>
      <c r="I143" s="47">
        <f>'дод. 3'!I177</f>
        <v>0</v>
      </c>
      <c r="J143" s="47">
        <f>'дод. 3'!J177</f>
        <v>0</v>
      </c>
      <c r="K143" s="44">
        <f t="shared" si="51"/>
        <v>100</v>
      </c>
      <c r="L143" s="47">
        <f>M143+P143</f>
        <v>36027.53</v>
      </c>
      <c r="M143" s="47">
        <f>'дод. 3'!M177</f>
        <v>36027.53</v>
      </c>
      <c r="N143" s="47">
        <f>'дод. 3'!N177</f>
        <v>0</v>
      </c>
      <c r="O143" s="47">
        <f>'дод. 3'!O177</f>
        <v>0</v>
      </c>
      <c r="P143" s="47">
        <f>'дод. 3'!P177</f>
        <v>0</v>
      </c>
      <c r="Q143" s="47">
        <f>R143+U143</f>
        <v>28509</v>
      </c>
      <c r="R143" s="47">
        <f>'дод. 3'!R177</f>
        <v>28509</v>
      </c>
      <c r="S143" s="47">
        <f>'дод. 3'!S177</f>
        <v>0</v>
      </c>
      <c r="T143" s="47">
        <f>'дод. 3'!T177</f>
        <v>0</v>
      </c>
      <c r="U143" s="47">
        <f>'дод. 3'!U177</f>
        <v>0</v>
      </c>
      <c r="V143" s="44">
        <f t="shared" si="52"/>
        <v>79.13115331525643</v>
      </c>
      <c r="W143" s="47">
        <f>Q143+H143</f>
        <v>113414</v>
      </c>
      <c r="X143" s="140"/>
      <c r="Y143" s="19">
        <f t="shared" si="53"/>
        <v>113414</v>
      </c>
      <c r="Z143" s="27">
        <f t="shared" si="54"/>
        <v>0</v>
      </c>
    </row>
    <row r="144" spans="1:26" s="9" customFormat="1" ht="15">
      <c r="A144" s="12"/>
      <c r="B144" s="49"/>
      <c r="C144" s="49"/>
      <c r="D144" s="69" t="s">
        <v>2</v>
      </c>
      <c r="E144" s="51">
        <f>E13+E15+E29+E38+E83+E91+E98+E96+E105+E110+E112+E121+E126+E128+E131+E133+E140</f>
        <v>1753695087.5700002</v>
      </c>
      <c r="F144" s="51">
        <f aca="true" t="shared" si="55" ref="F144:W144">F13+F15+F29+F38+F83+F91+F98+F96+F105+F110+F112+F121+F126+F128+F131+F133+F140</f>
        <v>459651222.80999994</v>
      </c>
      <c r="G144" s="51">
        <f t="shared" si="55"/>
        <v>99281758.62</v>
      </c>
      <c r="H144" s="51">
        <f t="shared" si="55"/>
        <v>1728178499.6899998</v>
      </c>
      <c r="I144" s="51">
        <f t="shared" si="55"/>
        <v>459143062.91</v>
      </c>
      <c r="J144" s="51">
        <f t="shared" si="55"/>
        <v>97216590.73</v>
      </c>
      <c r="K144" s="44">
        <f t="shared" si="51"/>
        <v>98.5449815044326</v>
      </c>
      <c r="L144" s="51">
        <f t="shared" si="55"/>
        <v>575119054.38</v>
      </c>
      <c r="M144" s="51">
        <f t="shared" si="55"/>
        <v>53996894</v>
      </c>
      <c r="N144" s="51">
        <f t="shared" si="55"/>
        <v>11433840</v>
      </c>
      <c r="O144" s="51">
        <f t="shared" si="55"/>
        <v>2174142</v>
      </c>
      <c r="P144" s="51">
        <f t="shared" si="55"/>
        <v>521122160.38</v>
      </c>
      <c r="Q144" s="51">
        <f t="shared" si="55"/>
        <v>442916988.60999995</v>
      </c>
      <c r="R144" s="51">
        <f t="shared" si="55"/>
        <v>50613844.38000001</v>
      </c>
      <c r="S144" s="51">
        <f t="shared" si="55"/>
        <v>10791174.200000001</v>
      </c>
      <c r="T144" s="51">
        <f t="shared" si="55"/>
        <v>2076142.77</v>
      </c>
      <c r="U144" s="51">
        <f t="shared" si="55"/>
        <v>392303144.23</v>
      </c>
      <c r="V144" s="44">
        <f t="shared" si="52"/>
        <v>77.01309585151567</v>
      </c>
      <c r="W144" s="51">
        <f t="shared" si="55"/>
        <v>2171095488.3</v>
      </c>
      <c r="X144" s="140"/>
      <c r="Y144" s="19">
        <f t="shared" si="53"/>
        <v>2171095488.2999997</v>
      </c>
      <c r="Z144" s="27">
        <f t="shared" si="54"/>
        <v>0</v>
      </c>
    </row>
    <row r="145" spans="1:26" s="9" customFormat="1" ht="15">
      <c r="A145" s="12"/>
      <c r="B145" s="49"/>
      <c r="C145" s="49"/>
      <c r="D145" s="69" t="s">
        <v>278</v>
      </c>
      <c r="E145" s="51">
        <f>SUM(E146:E149)</f>
        <v>59772673</v>
      </c>
      <c r="F145" s="51">
        <f aca="true" t="shared" si="56" ref="F145:W145">SUM(F146:F149)</f>
        <v>0</v>
      </c>
      <c r="G145" s="51">
        <f t="shared" si="56"/>
        <v>0</v>
      </c>
      <c r="H145" s="51">
        <f t="shared" si="56"/>
        <v>59768103.019999996</v>
      </c>
      <c r="I145" s="51">
        <f t="shared" si="56"/>
        <v>0</v>
      </c>
      <c r="J145" s="51">
        <f t="shared" si="56"/>
        <v>0</v>
      </c>
      <c r="K145" s="44">
        <f t="shared" si="51"/>
        <v>99.99235439914156</v>
      </c>
      <c r="L145" s="51">
        <f t="shared" si="56"/>
        <v>7991730</v>
      </c>
      <c r="M145" s="51">
        <f t="shared" si="56"/>
        <v>0</v>
      </c>
      <c r="N145" s="51">
        <f t="shared" si="56"/>
        <v>0</v>
      </c>
      <c r="O145" s="51">
        <f t="shared" si="56"/>
        <v>0</v>
      </c>
      <c r="P145" s="51">
        <f t="shared" si="56"/>
        <v>7991730</v>
      </c>
      <c r="Q145" s="51">
        <f t="shared" si="56"/>
        <v>7964018.899999999</v>
      </c>
      <c r="R145" s="51">
        <f t="shared" si="56"/>
        <v>0</v>
      </c>
      <c r="S145" s="51">
        <f t="shared" si="56"/>
        <v>0</v>
      </c>
      <c r="T145" s="51">
        <f t="shared" si="56"/>
        <v>0</v>
      </c>
      <c r="U145" s="51">
        <f t="shared" si="56"/>
        <v>7964018.899999999</v>
      </c>
      <c r="V145" s="44">
        <f t="shared" si="52"/>
        <v>99.65325280008209</v>
      </c>
      <c r="W145" s="51">
        <f t="shared" si="56"/>
        <v>67732121.92</v>
      </c>
      <c r="X145" s="140"/>
      <c r="Y145" s="19">
        <f t="shared" si="53"/>
        <v>67732121.92</v>
      </c>
      <c r="Z145" s="27">
        <f t="shared" si="54"/>
        <v>0</v>
      </c>
    </row>
    <row r="146" spans="1:26" s="9" customFormat="1" ht="15" customHeight="1">
      <c r="A146" s="12"/>
      <c r="B146" s="45" t="s">
        <v>227</v>
      </c>
      <c r="C146" s="45" t="s">
        <v>224</v>
      </c>
      <c r="D146" s="48" t="s">
        <v>228</v>
      </c>
      <c r="E146" s="47">
        <f>'дод. 3'!E199</f>
        <v>56401300</v>
      </c>
      <c r="F146" s="47">
        <f>'дод. 3'!F199</f>
        <v>0</v>
      </c>
      <c r="G146" s="47">
        <f>'дод. 3'!G199</f>
        <v>0</v>
      </c>
      <c r="H146" s="47">
        <f>'дод. 3'!H199</f>
        <v>56401300</v>
      </c>
      <c r="I146" s="47">
        <f>'дод. 3'!I199</f>
        <v>0</v>
      </c>
      <c r="J146" s="47">
        <f>'дод. 3'!J199</f>
        <v>0</v>
      </c>
      <c r="K146" s="44">
        <f t="shared" si="51"/>
        <v>100</v>
      </c>
      <c r="L146" s="47">
        <f>M146+P146</f>
        <v>0</v>
      </c>
      <c r="M146" s="47">
        <f>'дод. 3'!M199</f>
        <v>0</v>
      </c>
      <c r="N146" s="47">
        <f>'дод. 3'!N199</f>
        <v>0</v>
      </c>
      <c r="O146" s="47">
        <f>'дод. 3'!O199</f>
        <v>0</v>
      </c>
      <c r="P146" s="47">
        <f>'дод. 3'!P199</f>
        <v>0</v>
      </c>
      <c r="Q146" s="47">
        <f>R146+U146</f>
        <v>0</v>
      </c>
      <c r="R146" s="47">
        <f>'дод. 3'!R199</f>
        <v>0</v>
      </c>
      <c r="S146" s="47">
        <f>'дод. 3'!S199</f>
        <v>0</v>
      </c>
      <c r="T146" s="47">
        <f>'дод. 3'!T199</f>
        <v>0</v>
      </c>
      <c r="U146" s="47">
        <f>'дод. 3'!U199</f>
        <v>0</v>
      </c>
      <c r="V146" s="44"/>
      <c r="W146" s="47">
        <f>Q146+H146</f>
        <v>56401300</v>
      </c>
      <c r="X146" s="141" t="s">
        <v>345</v>
      </c>
      <c r="Y146" s="19">
        <f t="shared" si="53"/>
        <v>56401300</v>
      </c>
      <c r="Z146" s="27">
        <f t="shared" si="54"/>
        <v>0</v>
      </c>
    </row>
    <row r="147" spans="1:26" s="9" customFormat="1" ht="15">
      <c r="A147" s="12"/>
      <c r="B147" s="45" t="s">
        <v>229</v>
      </c>
      <c r="C147" s="45" t="s">
        <v>224</v>
      </c>
      <c r="D147" s="48" t="s">
        <v>235</v>
      </c>
      <c r="E147" s="47">
        <f>'дод. 3'!E200</f>
        <v>126747</v>
      </c>
      <c r="F147" s="47">
        <f>'дод. 3'!F200</f>
        <v>0</v>
      </c>
      <c r="G147" s="47">
        <f>'дод. 3'!G200</f>
        <v>0</v>
      </c>
      <c r="H147" s="47">
        <f>'дод. 3'!H200</f>
        <v>126747</v>
      </c>
      <c r="I147" s="47">
        <f>'дод. 3'!I200</f>
        <v>0</v>
      </c>
      <c r="J147" s="47">
        <f>'дод. 3'!J200</f>
        <v>0</v>
      </c>
      <c r="K147" s="44">
        <f t="shared" si="51"/>
        <v>100</v>
      </c>
      <c r="L147" s="47">
        <f>M147+P147</f>
        <v>0</v>
      </c>
      <c r="M147" s="47">
        <f>'дод. 3'!M200</f>
        <v>0</v>
      </c>
      <c r="N147" s="47">
        <f>'дод. 3'!N200</f>
        <v>0</v>
      </c>
      <c r="O147" s="47">
        <f>'дод. 3'!O200</f>
        <v>0</v>
      </c>
      <c r="P147" s="47">
        <f>'дод. 3'!P200</f>
        <v>0</v>
      </c>
      <c r="Q147" s="47">
        <f>R147+U147</f>
        <v>0</v>
      </c>
      <c r="R147" s="47">
        <f>'дод. 3'!R200</f>
        <v>0</v>
      </c>
      <c r="S147" s="47">
        <f>'дод. 3'!S200</f>
        <v>0</v>
      </c>
      <c r="T147" s="47">
        <f>'дод. 3'!T200</f>
        <v>0</v>
      </c>
      <c r="U147" s="47">
        <f>'дод. 3'!U200</f>
        <v>0</v>
      </c>
      <c r="V147" s="44"/>
      <c r="W147" s="47">
        <f>Q147+H147</f>
        <v>126747</v>
      </c>
      <c r="X147" s="141"/>
      <c r="Y147" s="19">
        <f t="shared" si="53"/>
        <v>126747</v>
      </c>
      <c r="Z147" s="27">
        <f t="shared" si="54"/>
        <v>0</v>
      </c>
    </row>
    <row r="148" spans="1:26" s="9" customFormat="1" ht="60">
      <c r="A148" s="12"/>
      <c r="B148" s="45" t="s">
        <v>315</v>
      </c>
      <c r="C148" s="45" t="s">
        <v>224</v>
      </c>
      <c r="D148" s="48" t="s">
        <v>316</v>
      </c>
      <c r="E148" s="47">
        <f>'дод. 3'!E43</f>
        <v>800170</v>
      </c>
      <c r="F148" s="47">
        <f>'дод. 3'!F43</f>
        <v>0</v>
      </c>
      <c r="G148" s="47">
        <f>'дод. 3'!G43</f>
        <v>0</v>
      </c>
      <c r="H148" s="47">
        <f>'дод. 3'!H43</f>
        <v>799631.05</v>
      </c>
      <c r="I148" s="47">
        <f>'дод. 3'!I43</f>
        <v>0</v>
      </c>
      <c r="J148" s="47">
        <f>'дод. 3'!J43</f>
        <v>0</v>
      </c>
      <c r="K148" s="44">
        <f t="shared" si="51"/>
        <v>99.93264556281791</v>
      </c>
      <c r="L148" s="47">
        <f>M148+P148</f>
        <v>738830</v>
      </c>
      <c r="M148" s="47">
        <f>'дод. 3'!M43</f>
        <v>0</v>
      </c>
      <c r="N148" s="47">
        <f>'дод. 3'!N43</f>
        <v>0</v>
      </c>
      <c r="O148" s="47">
        <f>'дод. 3'!O43</f>
        <v>0</v>
      </c>
      <c r="P148" s="47">
        <f>'дод. 3'!P43</f>
        <v>738830</v>
      </c>
      <c r="Q148" s="47">
        <f>R148+U148</f>
        <v>738829.6</v>
      </c>
      <c r="R148" s="47">
        <f>'дод. 3'!R43</f>
        <v>0</v>
      </c>
      <c r="S148" s="47">
        <f>'дод. 3'!S43</f>
        <v>0</v>
      </c>
      <c r="T148" s="47">
        <f>'дод. 3'!T43</f>
        <v>0</v>
      </c>
      <c r="U148" s="47">
        <f>'дод. 3'!U43</f>
        <v>738829.6</v>
      </c>
      <c r="V148" s="44">
        <f t="shared" si="52"/>
        <v>99.99994586034676</v>
      </c>
      <c r="W148" s="47">
        <f>Q148+H148</f>
        <v>1538460.65</v>
      </c>
      <c r="X148" s="141"/>
      <c r="Y148" s="19">
        <f t="shared" si="53"/>
        <v>1538460.65</v>
      </c>
      <c r="Z148" s="27">
        <f t="shared" si="54"/>
        <v>0</v>
      </c>
    </row>
    <row r="149" spans="1:26" s="9" customFormat="1" ht="20.25" customHeight="1">
      <c r="A149" s="12"/>
      <c r="B149" s="45" t="s">
        <v>178</v>
      </c>
      <c r="C149" s="45" t="s">
        <v>224</v>
      </c>
      <c r="D149" s="70" t="s">
        <v>179</v>
      </c>
      <c r="E149" s="47">
        <f>'дод. 3'!E119+'дод. 3'!E149+'дод. 3'!E188+'дод. 3'!E201+'дод. 3'!E73</f>
        <v>2444456</v>
      </c>
      <c r="F149" s="47">
        <f>'дод. 3'!F119+'дод. 3'!F149+'дод. 3'!F188+'дод. 3'!F201+'дод. 3'!F73</f>
        <v>0</v>
      </c>
      <c r="G149" s="47">
        <f>'дод. 3'!G119+'дод. 3'!G149+'дод. 3'!G188+'дод. 3'!G201+'дод. 3'!G73</f>
        <v>0</v>
      </c>
      <c r="H149" s="47">
        <f>'дод. 3'!H119+'дод. 3'!H149+'дод. 3'!H188+'дод. 3'!H201+'дод. 3'!H73</f>
        <v>2440424.9699999997</v>
      </c>
      <c r="I149" s="47">
        <f>'дод. 3'!I119+'дод. 3'!I149+'дод. 3'!I188+'дод. 3'!I201+'дод. 3'!I73</f>
        <v>0</v>
      </c>
      <c r="J149" s="47">
        <f>'дод. 3'!J119+'дод. 3'!J149+'дод. 3'!J188+'дод. 3'!J201+'дод. 3'!J73</f>
        <v>0</v>
      </c>
      <c r="K149" s="44">
        <f t="shared" si="51"/>
        <v>99.8350950068236</v>
      </c>
      <c r="L149" s="47">
        <f>M149+P149</f>
        <v>7252900</v>
      </c>
      <c r="M149" s="47">
        <f>'дод. 3'!M119+'дод. 3'!M149+'дод. 3'!M188+'дод. 3'!M201+'дод. 3'!M73</f>
        <v>0</v>
      </c>
      <c r="N149" s="47">
        <f>'дод. 3'!N119+'дод. 3'!N149+'дод. 3'!N188+'дод. 3'!N201+'дод. 3'!N73</f>
        <v>0</v>
      </c>
      <c r="O149" s="47">
        <f>'дод. 3'!O119+'дод. 3'!O149+'дод. 3'!O188+'дод. 3'!O201+'дод. 3'!O73</f>
        <v>0</v>
      </c>
      <c r="P149" s="47">
        <f>'дод. 3'!P119+'дод. 3'!P149+'дод. 3'!P188+'дод. 3'!P201+'дод. 3'!P73</f>
        <v>7252900</v>
      </c>
      <c r="Q149" s="47">
        <f>R149+U149</f>
        <v>7225189.3</v>
      </c>
      <c r="R149" s="47">
        <f>'дод. 3'!R119+'дод. 3'!R149+'дод. 3'!R188+'дод. 3'!R201+'дод. 3'!R73</f>
        <v>0</v>
      </c>
      <c r="S149" s="47">
        <f>'дод. 3'!S119+'дод. 3'!S149+'дод. 3'!S188+'дод. 3'!S201+'дод. 3'!S73</f>
        <v>0</v>
      </c>
      <c r="T149" s="47">
        <f>'дод. 3'!T119+'дод. 3'!T149+'дод. 3'!T188+'дод. 3'!T201+'дод. 3'!T73</f>
        <v>0</v>
      </c>
      <c r="U149" s="47">
        <f>'дод. 3'!U119+'дод. 3'!U149+'дод. 3'!U188+'дод. 3'!U201+'дод. 3'!U73</f>
        <v>7225189.3</v>
      </c>
      <c r="V149" s="44">
        <f t="shared" si="52"/>
        <v>99.61793627376635</v>
      </c>
      <c r="W149" s="47">
        <f>Q149+H149</f>
        <v>9665614.27</v>
      </c>
      <c r="X149" s="141"/>
      <c r="Y149" s="19">
        <f t="shared" si="53"/>
        <v>9665614.27</v>
      </c>
      <c r="Z149" s="27">
        <f t="shared" si="54"/>
        <v>0</v>
      </c>
    </row>
    <row r="150" spans="1:26" s="9" customFormat="1" ht="23.25" customHeight="1">
      <c r="A150" s="12"/>
      <c r="B150" s="45"/>
      <c r="C150" s="45"/>
      <c r="D150" s="68" t="s">
        <v>180</v>
      </c>
      <c r="E150" s="51">
        <f>E145+E144</f>
        <v>1813467760.5700002</v>
      </c>
      <c r="F150" s="51">
        <f aca="true" t="shared" si="57" ref="F150:W150">F145+F144</f>
        <v>459651222.80999994</v>
      </c>
      <c r="G150" s="51">
        <f t="shared" si="57"/>
        <v>99281758.62</v>
      </c>
      <c r="H150" s="51">
        <f t="shared" si="57"/>
        <v>1787946602.7099998</v>
      </c>
      <c r="I150" s="51">
        <f t="shared" si="57"/>
        <v>459143062.91</v>
      </c>
      <c r="J150" s="51">
        <f t="shared" si="57"/>
        <v>97216590.73</v>
      </c>
      <c r="K150" s="44">
        <f t="shared" si="51"/>
        <v>98.59268753407677</v>
      </c>
      <c r="L150" s="51">
        <f t="shared" si="57"/>
        <v>583110784.38</v>
      </c>
      <c r="M150" s="51">
        <f t="shared" si="57"/>
        <v>53996894</v>
      </c>
      <c r="N150" s="51">
        <f t="shared" si="57"/>
        <v>11433840</v>
      </c>
      <c r="O150" s="51">
        <f t="shared" si="57"/>
        <v>2174142</v>
      </c>
      <c r="P150" s="51">
        <f t="shared" si="57"/>
        <v>529113890.38</v>
      </c>
      <c r="Q150" s="51">
        <f t="shared" si="57"/>
        <v>450881007.50999993</v>
      </c>
      <c r="R150" s="51">
        <f t="shared" si="57"/>
        <v>50613844.38000001</v>
      </c>
      <c r="S150" s="51">
        <f t="shared" si="57"/>
        <v>10791174.200000001</v>
      </c>
      <c r="T150" s="51">
        <f t="shared" si="57"/>
        <v>2076142.77</v>
      </c>
      <c r="U150" s="51">
        <f t="shared" si="57"/>
        <v>400267163.13</v>
      </c>
      <c r="V150" s="44">
        <f t="shared" si="52"/>
        <v>77.32338683967316</v>
      </c>
      <c r="W150" s="51">
        <f t="shared" si="57"/>
        <v>2238827610.2200003</v>
      </c>
      <c r="X150" s="141"/>
      <c r="Y150" s="19">
        <f t="shared" si="53"/>
        <v>2238827610.22</v>
      </c>
      <c r="Z150" s="27">
        <f t="shared" si="54"/>
        <v>0</v>
      </c>
    </row>
    <row r="151" spans="1:24" ht="15">
      <c r="A151" s="7"/>
      <c r="E151" s="71"/>
      <c r="F151" s="71"/>
      <c r="G151" s="71"/>
      <c r="H151" s="71"/>
      <c r="I151" s="71"/>
      <c r="J151" s="71"/>
      <c r="K151" s="72"/>
      <c r="L151" s="71"/>
      <c r="M151" s="71"/>
      <c r="N151" s="71"/>
      <c r="O151" s="71"/>
      <c r="P151" s="71"/>
      <c r="Q151" s="71"/>
      <c r="R151" s="71"/>
      <c r="S151" s="71"/>
      <c r="T151" s="71"/>
      <c r="U151" s="71"/>
      <c r="V151" s="72"/>
      <c r="W151" s="71"/>
      <c r="X151" s="141"/>
    </row>
    <row r="152" spans="5:24" ht="15">
      <c r="E152" s="71"/>
      <c r="F152" s="71"/>
      <c r="G152" s="71"/>
      <c r="H152" s="71"/>
      <c r="I152" s="71"/>
      <c r="J152" s="71"/>
      <c r="K152" s="72"/>
      <c r="L152" s="71"/>
      <c r="M152" s="71"/>
      <c r="N152" s="71"/>
      <c r="O152" s="71"/>
      <c r="P152" s="71"/>
      <c r="Q152" s="71"/>
      <c r="R152" s="71"/>
      <c r="S152" s="71"/>
      <c r="T152" s="71"/>
      <c r="U152" s="71"/>
      <c r="V152" s="72"/>
      <c r="W152" s="71"/>
      <c r="X152" s="141"/>
    </row>
    <row r="153" spans="5:24" ht="54" customHeight="1">
      <c r="E153" s="71"/>
      <c r="F153" s="71"/>
      <c r="G153" s="71"/>
      <c r="H153" s="71"/>
      <c r="I153" s="71"/>
      <c r="J153" s="71"/>
      <c r="K153" s="72"/>
      <c r="L153" s="71"/>
      <c r="M153" s="71"/>
      <c r="N153" s="71"/>
      <c r="O153" s="71"/>
      <c r="P153" s="71"/>
      <c r="Q153" s="71"/>
      <c r="R153" s="71"/>
      <c r="S153" s="71"/>
      <c r="T153" s="71"/>
      <c r="U153" s="71"/>
      <c r="V153" s="72"/>
      <c r="W153" s="71"/>
      <c r="X153" s="141"/>
    </row>
    <row r="154" spans="1:25" s="117" customFormat="1" ht="80.25" customHeight="1">
      <c r="A154" s="112"/>
      <c r="B154" s="123" t="s">
        <v>367</v>
      </c>
      <c r="C154" s="123"/>
      <c r="D154" s="123"/>
      <c r="E154" s="123"/>
      <c r="F154" s="123"/>
      <c r="G154" s="123"/>
      <c r="H154" s="123"/>
      <c r="I154" s="123"/>
      <c r="J154" s="123"/>
      <c r="K154" s="113"/>
      <c r="L154" s="114"/>
      <c r="M154" s="114"/>
      <c r="N154" s="114"/>
      <c r="O154" s="138" t="s">
        <v>352</v>
      </c>
      <c r="P154" s="138"/>
      <c r="Q154" s="138"/>
      <c r="R154" s="138"/>
      <c r="S154" s="114"/>
      <c r="T154" s="114"/>
      <c r="U154" s="114"/>
      <c r="V154" s="113"/>
      <c r="W154" s="115"/>
      <c r="X154" s="141"/>
      <c r="Y154" s="116"/>
    </row>
    <row r="155" spans="1:25" s="5" customFormat="1" ht="18" customHeight="1">
      <c r="A155" s="4"/>
      <c r="B155" s="127"/>
      <c r="C155" s="127"/>
      <c r="D155" s="75"/>
      <c r="E155" s="73"/>
      <c r="F155" s="73"/>
      <c r="G155" s="73"/>
      <c r="H155" s="73"/>
      <c r="I155" s="73"/>
      <c r="J155" s="73"/>
      <c r="K155" s="74"/>
      <c r="L155" s="73"/>
      <c r="M155" s="73"/>
      <c r="N155" s="128"/>
      <c r="O155" s="128"/>
      <c r="P155" s="128"/>
      <c r="Q155" s="76"/>
      <c r="R155" s="76"/>
      <c r="S155" s="76"/>
      <c r="T155" s="76"/>
      <c r="U155" s="76"/>
      <c r="V155" s="76"/>
      <c r="W155" s="71"/>
      <c r="X155" s="141"/>
      <c r="Y155" s="20"/>
    </row>
    <row r="156" spans="1:25" s="5" customFormat="1" ht="23.25">
      <c r="A156" s="4"/>
      <c r="B156" s="77"/>
      <c r="C156" s="78"/>
      <c r="D156" s="78"/>
      <c r="E156" s="78"/>
      <c r="F156" s="78"/>
      <c r="G156" s="78"/>
      <c r="H156" s="78"/>
      <c r="I156" s="78"/>
      <c r="J156" s="78"/>
      <c r="K156" s="79"/>
      <c r="L156" s="80"/>
      <c r="M156" s="80"/>
      <c r="N156" s="80"/>
      <c r="O156" s="80"/>
      <c r="P156" s="71"/>
      <c r="Q156" s="71"/>
      <c r="R156" s="71"/>
      <c r="S156" s="71"/>
      <c r="T156" s="71"/>
      <c r="U156" s="71"/>
      <c r="V156" s="71"/>
      <c r="W156" s="71"/>
      <c r="X156" s="141"/>
      <c r="Y156" s="20"/>
    </row>
    <row r="157" spans="1:25" s="5" customFormat="1" ht="23.25">
      <c r="A157" s="4"/>
      <c r="B157" s="77"/>
      <c r="C157" s="77"/>
      <c r="D157" s="81"/>
      <c r="E157" s="82"/>
      <c r="F157" s="82"/>
      <c r="G157" s="82"/>
      <c r="H157" s="82"/>
      <c r="I157" s="82"/>
      <c r="J157" s="82"/>
      <c r="K157" s="82"/>
      <c r="L157" s="82"/>
      <c r="M157" s="82"/>
      <c r="N157" s="82"/>
      <c r="O157" s="82"/>
      <c r="P157" s="82"/>
      <c r="Q157" s="82"/>
      <c r="R157" s="82"/>
      <c r="S157" s="82"/>
      <c r="T157" s="82"/>
      <c r="U157" s="82"/>
      <c r="V157" s="82"/>
      <c r="W157" s="82"/>
      <c r="X157" s="141"/>
      <c r="Y157" s="20"/>
    </row>
    <row r="158" spans="5:24" ht="31.5" customHeight="1">
      <c r="E158" s="71"/>
      <c r="F158" s="71"/>
      <c r="G158" s="71"/>
      <c r="H158" s="71"/>
      <c r="I158" s="71"/>
      <c r="J158" s="71"/>
      <c r="K158" s="71"/>
      <c r="L158" s="71"/>
      <c r="M158" s="71"/>
      <c r="N158" s="71"/>
      <c r="O158" s="71"/>
      <c r="P158" s="71"/>
      <c r="Q158" s="71"/>
      <c r="R158" s="71"/>
      <c r="S158" s="71"/>
      <c r="T158" s="71"/>
      <c r="U158" s="71"/>
      <c r="V158" s="71"/>
      <c r="W158" s="71"/>
      <c r="X158" s="141"/>
    </row>
    <row r="159" spans="11:24" ht="15">
      <c r="K159" s="72"/>
      <c r="X159" s="141"/>
    </row>
    <row r="160" spans="11:24" ht="15">
      <c r="K160" s="72"/>
      <c r="X160" s="141"/>
    </row>
    <row r="161" spans="11:24" ht="15">
      <c r="K161" s="72"/>
      <c r="X161" s="141"/>
    </row>
    <row r="162" spans="11:24" ht="15">
      <c r="K162" s="72"/>
      <c r="X162" s="141"/>
    </row>
    <row r="163" spans="11:24" ht="15">
      <c r="K163" s="72"/>
      <c r="X163" s="141"/>
    </row>
    <row r="164" spans="11:24" ht="15">
      <c r="K164" s="72"/>
      <c r="X164" s="141"/>
    </row>
    <row r="165" spans="11:24" ht="15">
      <c r="K165" s="72"/>
      <c r="X165" s="141"/>
    </row>
    <row r="166" spans="11:24" ht="15">
      <c r="K166" s="72"/>
      <c r="X166" s="141"/>
    </row>
    <row r="167" spans="11:24" ht="15">
      <c r="K167" s="72"/>
      <c r="X167" s="141"/>
    </row>
    <row r="168" spans="11:24" ht="15">
      <c r="K168" s="72"/>
      <c r="X168" s="141"/>
    </row>
    <row r="169" spans="11:24" ht="15">
      <c r="K169" s="72"/>
      <c r="X169" s="141"/>
    </row>
    <row r="170" spans="11:24" ht="15">
      <c r="K170" s="72"/>
      <c r="X170" s="141"/>
    </row>
    <row r="171" spans="11:24" ht="15">
      <c r="K171" s="72"/>
      <c r="X171" s="141"/>
    </row>
    <row r="172" spans="11:24" ht="15">
      <c r="K172" s="72"/>
      <c r="X172" s="141"/>
    </row>
    <row r="173" spans="11:24" ht="15">
      <c r="K173" s="72"/>
      <c r="X173" s="141"/>
    </row>
    <row r="174" spans="11:24" ht="15">
      <c r="K174" s="72"/>
      <c r="X174" s="141"/>
    </row>
    <row r="175" spans="11:24" ht="15">
      <c r="K175" s="72"/>
      <c r="X175" s="141"/>
    </row>
    <row r="176" spans="11:24" ht="15">
      <c r="K176" s="72"/>
      <c r="X176" s="141"/>
    </row>
    <row r="177" spans="11:24" ht="15">
      <c r="K177" s="72"/>
      <c r="X177" s="141"/>
    </row>
    <row r="178" spans="11:24" ht="15">
      <c r="K178" s="72"/>
      <c r="X178" s="141"/>
    </row>
    <row r="179" spans="11:24" ht="15">
      <c r="K179" s="72"/>
      <c r="X179" s="141"/>
    </row>
    <row r="180" spans="11:24" ht="15">
      <c r="K180" s="72"/>
      <c r="X180" s="141"/>
    </row>
    <row r="181" spans="11:24" ht="15">
      <c r="K181" s="72"/>
      <c r="X181" s="141"/>
    </row>
    <row r="182" spans="11:24" ht="15">
      <c r="K182" s="72"/>
      <c r="X182" s="141"/>
    </row>
    <row r="183" spans="11:24" ht="15">
      <c r="K183" s="72"/>
      <c r="X183" s="141"/>
    </row>
    <row r="184" ht="15">
      <c r="K184" s="72"/>
    </row>
    <row r="185" ht="15">
      <c r="K185" s="72"/>
    </row>
    <row r="186" ht="15">
      <c r="K186" s="72"/>
    </row>
    <row r="187" ht="15">
      <c r="K187" s="72"/>
    </row>
    <row r="188" ht="15">
      <c r="K188" s="72"/>
    </row>
    <row r="189" ht="15">
      <c r="K189" s="72"/>
    </row>
    <row r="190" ht="15">
      <c r="K190" s="72"/>
    </row>
    <row r="191" ht="15">
      <c r="K191" s="72"/>
    </row>
    <row r="192" ht="15">
      <c r="K192" s="72"/>
    </row>
    <row r="193" ht="15">
      <c r="K193" s="72"/>
    </row>
    <row r="194" ht="15">
      <c r="K194" s="72"/>
    </row>
    <row r="195" ht="15">
      <c r="K195" s="72"/>
    </row>
    <row r="196" ht="15">
      <c r="K196" s="72"/>
    </row>
  </sheetData>
  <sheetProtection/>
  <mergeCells count="48">
    <mergeCell ref="X146:X183"/>
    <mergeCell ref="E6:T6"/>
    <mergeCell ref="E5:T5"/>
    <mergeCell ref="U10:U12"/>
    <mergeCell ref="S11:S12"/>
    <mergeCell ref="T11:T12"/>
    <mergeCell ref="W8:W12"/>
    <mergeCell ref="Q10:Q12"/>
    <mergeCell ref="N10:O10"/>
    <mergeCell ref="X1:X39"/>
    <mergeCell ref="X40:X45"/>
    <mergeCell ref="X46:X67"/>
    <mergeCell ref="X68:X104"/>
    <mergeCell ref="X105:X145"/>
    <mergeCell ref="O154:R154"/>
    <mergeCell ref="R1:W1"/>
    <mergeCell ref="R2:W2"/>
    <mergeCell ref="R3:W3"/>
    <mergeCell ref="L8:U8"/>
    <mergeCell ref="L9:P9"/>
    <mergeCell ref="Q9:U9"/>
    <mergeCell ref="V8:V12"/>
    <mergeCell ref="R10:R12"/>
    <mergeCell ref="S10:T10"/>
    <mergeCell ref="M10:M12"/>
    <mergeCell ref="G11:G12"/>
    <mergeCell ref="E9:G9"/>
    <mergeCell ref="E8:J8"/>
    <mergeCell ref="H9:J9"/>
    <mergeCell ref="N155:P155"/>
    <mergeCell ref="D42:D43"/>
    <mergeCell ref="L10:L12"/>
    <mergeCell ref="P10:P12"/>
    <mergeCell ref="F10:G10"/>
    <mergeCell ref="O11:O12"/>
    <mergeCell ref="N11:N12"/>
    <mergeCell ref="K8:K12"/>
    <mergeCell ref="H10:H12"/>
    <mergeCell ref="I10:J10"/>
    <mergeCell ref="B154:J154"/>
    <mergeCell ref="B8:B12"/>
    <mergeCell ref="C8:C12"/>
    <mergeCell ref="B155:C155"/>
    <mergeCell ref="I11:I12"/>
    <mergeCell ref="J11:J12"/>
    <mergeCell ref="D8:D12"/>
    <mergeCell ref="F11:F12"/>
    <mergeCell ref="E10:E12"/>
  </mergeCells>
  <printOptions horizontalCentered="1"/>
  <pageMargins left="0.1968503937007874" right="0.1968503937007874" top="0.6692913385826772" bottom="0.3937007874015748" header="0.35433070866141736" footer="0.2362204724409449"/>
  <pageSetup fitToHeight="7" horizontalDpi="300" verticalDpi="300" orientation="landscape" paperSize="9" scale="33" r:id="rId1"/>
  <headerFooter alignWithMargins="0">
    <oddHeader>&amp;RПродовження додатку 2</oddHeader>
  </headerFooter>
  <rowBreaks count="1" manualBreakCount="1">
    <brk id="144" min="1" max="23" man="1"/>
  </rowBreaks>
</worksheet>
</file>

<file path=xl/worksheets/sheet2.xml><?xml version="1.0" encoding="utf-8"?>
<worksheet xmlns="http://schemas.openxmlformats.org/spreadsheetml/2006/main" xmlns:r="http://schemas.openxmlformats.org/officeDocument/2006/relationships">
  <sheetPr codeName="Лист2"/>
  <dimension ref="A1:AA231"/>
  <sheetViews>
    <sheetView showGridLines="0" showZeros="0" view="pageBreakPreview" zoomScale="40" zoomScaleNormal="70" zoomScaleSheetLayoutView="40" zoomScalePageLayoutView="0" workbookViewId="0" topLeftCell="B1">
      <selection activeCell="R4" sqref="R4"/>
    </sheetView>
  </sheetViews>
  <sheetFormatPr defaultColWidth="9.16015625" defaultRowHeight="12.75"/>
  <cols>
    <col min="1" max="1" width="3.83203125" style="22" hidden="1" customWidth="1"/>
    <col min="2" max="2" width="14.16015625" style="6" customWidth="1"/>
    <col min="3" max="3" width="11.66015625" style="22" customWidth="1"/>
    <col min="4" max="4" width="46" style="22" customWidth="1"/>
    <col min="5" max="5" width="22.66015625" style="22" customWidth="1"/>
    <col min="6" max="7" width="21.83203125" style="22" customWidth="1"/>
    <col min="8" max="8" width="24.33203125" style="6" customWidth="1"/>
    <col min="9" max="9" width="21.83203125" style="6" customWidth="1"/>
    <col min="10" max="10" width="21.83203125" style="26" customWidth="1"/>
    <col min="11" max="11" width="8" style="22" customWidth="1"/>
    <col min="12" max="12" width="21.33203125" style="22" customWidth="1"/>
    <col min="13" max="15" width="19.5" style="22" customWidth="1"/>
    <col min="16" max="16" width="21.33203125" style="22" customWidth="1"/>
    <col min="17" max="17" width="21.33203125" style="6" customWidth="1"/>
    <col min="18" max="20" width="19.5" style="6" customWidth="1"/>
    <col min="21" max="21" width="22.5" style="6" customWidth="1"/>
    <col min="22" max="22" width="12.5" style="22" customWidth="1"/>
    <col min="23" max="23" width="24.83203125" style="22" customWidth="1"/>
    <col min="24" max="24" width="8.33203125" style="110" customWidth="1"/>
    <col min="25" max="25" width="20.83203125" style="21" customWidth="1"/>
    <col min="26" max="26" width="17" style="21" bestFit="1" customWidth="1"/>
    <col min="27" max="27" width="17.16015625" style="21" customWidth="1"/>
    <col min="28" max="16384" width="9.16015625" style="21" customWidth="1"/>
  </cols>
  <sheetData>
    <row r="1" spans="1:26" ht="23.25">
      <c r="A1" s="1"/>
      <c r="B1" s="28"/>
      <c r="C1" s="28"/>
      <c r="D1" s="28"/>
      <c r="E1" s="28"/>
      <c r="F1" s="28"/>
      <c r="G1" s="28"/>
      <c r="H1" s="28"/>
      <c r="I1" s="28"/>
      <c r="J1" s="71"/>
      <c r="K1" s="28"/>
      <c r="L1" s="28"/>
      <c r="M1" s="28"/>
      <c r="N1" s="29"/>
      <c r="O1" s="29"/>
      <c r="P1" s="29"/>
      <c r="Q1" s="29"/>
      <c r="R1" s="139" t="s">
        <v>339</v>
      </c>
      <c r="S1" s="139"/>
      <c r="T1" s="139"/>
      <c r="U1" s="139"/>
      <c r="V1" s="139"/>
      <c r="W1" s="139"/>
      <c r="X1" s="141" t="s">
        <v>346</v>
      </c>
      <c r="Y1" s="77"/>
      <c r="Z1" s="77"/>
    </row>
    <row r="2" spans="2:26" ht="23.25">
      <c r="B2" s="28"/>
      <c r="C2" s="28"/>
      <c r="D2" s="28"/>
      <c r="E2" s="28"/>
      <c r="F2" s="28"/>
      <c r="G2" s="28"/>
      <c r="H2" s="28"/>
      <c r="I2" s="28"/>
      <c r="J2" s="71"/>
      <c r="K2" s="28"/>
      <c r="L2" s="28"/>
      <c r="M2" s="28"/>
      <c r="N2" s="30"/>
      <c r="O2" s="29"/>
      <c r="P2" s="29"/>
      <c r="Q2" s="29"/>
      <c r="R2" s="139" t="s">
        <v>338</v>
      </c>
      <c r="S2" s="139"/>
      <c r="T2" s="139"/>
      <c r="U2" s="139"/>
      <c r="V2" s="139"/>
      <c r="W2" s="139"/>
      <c r="X2" s="141"/>
      <c r="Y2" s="77"/>
      <c r="Z2" s="77"/>
    </row>
    <row r="3" spans="2:26" ht="26.25" customHeight="1">
      <c r="B3" s="28"/>
      <c r="C3" s="28"/>
      <c r="D3" s="28"/>
      <c r="E3" s="28"/>
      <c r="F3" s="28"/>
      <c r="G3" s="28"/>
      <c r="H3" s="28"/>
      <c r="I3" s="28"/>
      <c r="J3" s="71"/>
      <c r="K3" s="28"/>
      <c r="L3" s="28"/>
      <c r="M3" s="28"/>
      <c r="N3" s="31"/>
      <c r="O3" s="31"/>
      <c r="P3" s="31"/>
      <c r="Q3" s="31"/>
      <c r="R3" s="139" t="s">
        <v>369</v>
      </c>
      <c r="S3" s="139"/>
      <c r="T3" s="139"/>
      <c r="U3" s="139"/>
      <c r="V3" s="139"/>
      <c r="W3" s="139"/>
      <c r="X3" s="141"/>
      <c r="Y3" s="77"/>
      <c r="Z3" s="77"/>
    </row>
    <row r="4" spans="2:26" ht="15">
      <c r="B4" s="28"/>
      <c r="C4" s="28"/>
      <c r="D4" s="28"/>
      <c r="E4" s="28"/>
      <c r="F4" s="28"/>
      <c r="G4" s="28"/>
      <c r="H4" s="28"/>
      <c r="I4" s="28"/>
      <c r="J4" s="71"/>
      <c r="K4" s="28"/>
      <c r="L4" s="28"/>
      <c r="M4" s="28"/>
      <c r="N4" s="29"/>
      <c r="O4" s="29"/>
      <c r="P4" s="32"/>
      <c r="Q4" s="32"/>
      <c r="R4" s="32"/>
      <c r="S4" s="32"/>
      <c r="T4" s="32"/>
      <c r="U4" s="32"/>
      <c r="V4" s="32"/>
      <c r="W4" s="32"/>
      <c r="X4" s="141"/>
      <c r="Y4" s="77"/>
      <c r="Z4" s="77"/>
    </row>
    <row r="5" spans="2:26" ht="27.75" customHeight="1">
      <c r="B5" s="33"/>
      <c r="C5" s="33"/>
      <c r="D5" s="33"/>
      <c r="E5" s="147" t="s">
        <v>364</v>
      </c>
      <c r="F5" s="147"/>
      <c r="G5" s="147"/>
      <c r="H5" s="147"/>
      <c r="I5" s="147"/>
      <c r="J5" s="147"/>
      <c r="K5" s="147"/>
      <c r="L5" s="147"/>
      <c r="M5" s="147"/>
      <c r="N5" s="147"/>
      <c r="O5" s="147"/>
      <c r="P5" s="147"/>
      <c r="Q5" s="147"/>
      <c r="R5" s="147"/>
      <c r="S5" s="33"/>
      <c r="T5" s="33"/>
      <c r="U5" s="33"/>
      <c r="V5" s="33"/>
      <c r="W5" s="33"/>
      <c r="X5" s="141"/>
      <c r="Y5" s="77"/>
      <c r="Z5" s="77"/>
    </row>
    <row r="6" spans="2:26" ht="27.75" customHeight="1">
      <c r="B6" s="33"/>
      <c r="C6" s="33"/>
      <c r="D6" s="33"/>
      <c r="E6" s="147" t="s">
        <v>365</v>
      </c>
      <c r="F6" s="147"/>
      <c r="G6" s="147"/>
      <c r="H6" s="147"/>
      <c r="I6" s="147"/>
      <c r="J6" s="147"/>
      <c r="K6" s="147"/>
      <c r="L6" s="147"/>
      <c r="M6" s="147"/>
      <c r="N6" s="147"/>
      <c r="O6" s="147"/>
      <c r="P6" s="147"/>
      <c r="Q6" s="147"/>
      <c r="R6" s="147"/>
      <c r="S6" s="33"/>
      <c r="T6" s="33"/>
      <c r="U6" s="33"/>
      <c r="V6" s="33"/>
      <c r="W6" s="33"/>
      <c r="X6" s="141"/>
      <c r="Y6" s="77"/>
      <c r="Z6" s="77"/>
    </row>
    <row r="7" spans="2:26" ht="15">
      <c r="B7" s="34"/>
      <c r="C7" s="34"/>
      <c r="D7" s="34"/>
      <c r="E7" s="34"/>
      <c r="F7" s="35"/>
      <c r="G7" s="34"/>
      <c r="H7" s="36"/>
      <c r="I7" s="36"/>
      <c r="J7" s="92"/>
      <c r="K7" s="36"/>
      <c r="L7" s="37"/>
      <c r="M7" s="38"/>
      <c r="N7" s="38"/>
      <c r="O7" s="38"/>
      <c r="P7" s="38"/>
      <c r="Q7" s="38"/>
      <c r="R7" s="38"/>
      <c r="S7" s="38"/>
      <c r="T7" s="38"/>
      <c r="U7" s="38"/>
      <c r="V7" s="38"/>
      <c r="W7" s="39" t="s">
        <v>13</v>
      </c>
      <c r="X7" s="141"/>
      <c r="Y7" s="77"/>
      <c r="Z7" s="77"/>
    </row>
    <row r="8" spans="1:26" s="9" customFormat="1" ht="15">
      <c r="A8" s="8"/>
      <c r="B8" s="124" t="s">
        <v>12</v>
      </c>
      <c r="C8" s="124" t="s">
        <v>10</v>
      </c>
      <c r="D8" s="124" t="s">
        <v>232</v>
      </c>
      <c r="E8" s="146" t="s">
        <v>0</v>
      </c>
      <c r="F8" s="146"/>
      <c r="G8" s="146"/>
      <c r="H8" s="146"/>
      <c r="I8" s="146"/>
      <c r="J8" s="146"/>
      <c r="K8" s="134" t="s">
        <v>312</v>
      </c>
      <c r="L8" s="146" t="s">
        <v>1</v>
      </c>
      <c r="M8" s="146"/>
      <c r="N8" s="146"/>
      <c r="O8" s="146"/>
      <c r="P8" s="146"/>
      <c r="Q8" s="146"/>
      <c r="R8" s="146"/>
      <c r="S8" s="146"/>
      <c r="T8" s="146"/>
      <c r="U8" s="146"/>
      <c r="V8" s="134" t="s">
        <v>312</v>
      </c>
      <c r="W8" s="124" t="s">
        <v>2</v>
      </c>
      <c r="X8" s="141"/>
      <c r="Y8" s="77"/>
      <c r="Z8" s="77"/>
    </row>
    <row r="9" spans="1:26" s="9" customFormat="1" ht="15">
      <c r="A9" s="10"/>
      <c r="B9" s="125"/>
      <c r="C9" s="125"/>
      <c r="D9" s="125"/>
      <c r="E9" s="137" t="s">
        <v>279</v>
      </c>
      <c r="F9" s="137"/>
      <c r="G9" s="137"/>
      <c r="H9" s="137" t="s">
        <v>280</v>
      </c>
      <c r="I9" s="137"/>
      <c r="J9" s="137"/>
      <c r="K9" s="135"/>
      <c r="L9" s="137" t="s">
        <v>279</v>
      </c>
      <c r="M9" s="137"/>
      <c r="N9" s="137"/>
      <c r="O9" s="137"/>
      <c r="P9" s="137"/>
      <c r="Q9" s="137" t="s">
        <v>280</v>
      </c>
      <c r="R9" s="137"/>
      <c r="S9" s="137"/>
      <c r="T9" s="137"/>
      <c r="U9" s="137"/>
      <c r="V9" s="135"/>
      <c r="W9" s="125"/>
      <c r="X9" s="141"/>
      <c r="Y9" s="77"/>
      <c r="Z9" s="77"/>
    </row>
    <row r="10" spans="1:26" s="9" customFormat="1" ht="15">
      <c r="A10" s="10"/>
      <c r="B10" s="125"/>
      <c r="C10" s="125"/>
      <c r="D10" s="125"/>
      <c r="E10" s="124" t="s">
        <v>3</v>
      </c>
      <c r="F10" s="132" t="s">
        <v>5</v>
      </c>
      <c r="G10" s="133"/>
      <c r="H10" s="124" t="s">
        <v>3</v>
      </c>
      <c r="I10" s="132" t="s">
        <v>5</v>
      </c>
      <c r="J10" s="133"/>
      <c r="K10" s="135"/>
      <c r="L10" s="124" t="s">
        <v>3</v>
      </c>
      <c r="M10" s="124" t="s">
        <v>4</v>
      </c>
      <c r="N10" s="132" t="s">
        <v>5</v>
      </c>
      <c r="O10" s="133"/>
      <c r="P10" s="124" t="s">
        <v>6</v>
      </c>
      <c r="Q10" s="124" t="s">
        <v>3</v>
      </c>
      <c r="R10" s="124" t="s">
        <v>4</v>
      </c>
      <c r="S10" s="132" t="s">
        <v>5</v>
      </c>
      <c r="T10" s="133"/>
      <c r="U10" s="124" t="s">
        <v>6</v>
      </c>
      <c r="V10" s="135"/>
      <c r="W10" s="125"/>
      <c r="X10" s="141"/>
      <c r="Y10" s="77"/>
      <c r="Z10" s="77"/>
    </row>
    <row r="11" spans="1:26" s="9" customFormat="1" ht="15">
      <c r="A11" s="11"/>
      <c r="B11" s="125"/>
      <c r="C11" s="125"/>
      <c r="D11" s="125"/>
      <c r="E11" s="125"/>
      <c r="F11" s="124" t="s">
        <v>7</v>
      </c>
      <c r="G11" s="124" t="s">
        <v>8</v>
      </c>
      <c r="H11" s="125"/>
      <c r="I11" s="124" t="s">
        <v>7</v>
      </c>
      <c r="J11" s="148" t="s">
        <v>8</v>
      </c>
      <c r="K11" s="135"/>
      <c r="L11" s="125"/>
      <c r="M11" s="125"/>
      <c r="N11" s="124" t="s">
        <v>7</v>
      </c>
      <c r="O11" s="124" t="s">
        <v>8</v>
      </c>
      <c r="P11" s="125"/>
      <c r="Q11" s="125"/>
      <c r="R11" s="125"/>
      <c r="S11" s="124" t="s">
        <v>7</v>
      </c>
      <c r="T11" s="124" t="s">
        <v>8</v>
      </c>
      <c r="U11" s="125"/>
      <c r="V11" s="135"/>
      <c r="W11" s="125"/>
      <c r="X11" s="141"/>
      <c r="Y11" s="77"/>
      <c r="Z11" s="77"/>
    </row>
    <row r="12" spans="1:26" s="9" customFormat="1" ht="90.75" customHeight="1">
      <c r="A12" s="12"/>
      <c r="B12" s="126"/>
      <c r="C12" s="126"/>
      <c r="D12" s="126"/>
      <c r="E12" s="126"/>
      <c r="F12" s="126"/>
      <c r="G12" s="126"/>
      <c r="H12" s="126"/>
      <c r="I12" s="126"/>
      <c r="J12" s="149"/>
      <c r="K12" s="136"/>
      <c r="L12" s="126"/>
      <c r="M12" s="126"/>
      <c r="N12" s="126"/>
      <c r="O12" s="126"/>
      <c r="P12" s="126"/>
      <c r="Q12" s="126"/>
      <c r="R12" s="126"/>
      <c r="S12" s="126"/>
      <c r="T12" s="126"/>
      <c r="U12" s="126"/>
      <c r="V12" s="136"/>
      <c r="W12" s="126"/>
      <c r="X12" s="141"/>
      <c r="Y12" s="77"/>
      <c r="Z12" s="77"/>
    </row>
    <row r="13" spans="1:27" s="14" customFormat="1" ht="28.5">
      <c r="A13" s="13"/>
      <c r="B13" s="93"/>
      <c r="C13" s="93"/>
      <c r="D13" s="94" t="s">
        <v>14</v>
      </c>
      <c r="E13" s="95">
        <f aca="true" t="shared" si="0" ref="E13:J13">SUM(E14:E44)</f>
        <v>77995374.39</v>
      </c>
      <c r="F13" s="95">
        <f t="shared" si="0"/>
        <v>26632395</v>
      </c>
      <c r="G13" s="95">
        <f t="shared" si="0"/>
        <v>3047439.79</v>
      </c>
      <c r="H13" s="95">
        <f t="shared" si="0"/>
        <v>75565738.26</v>
      </c>
      <c r="I13" s="95">
        <f t="shared" si="0"/>
        <v>26616612.03</v>
      </c>
      <c r="J13" s="95">
        <f t="shared" si="0"/>
        <v>2911995.83</v>
      </c>
      <c r="K13" s="96">
        <f>H13/E13*100</f>
        <v>96.88489715062961</v>
      </c>
      <c r="L13" s="95">
        <f aca="true" t="shared" si="1" ref="L13:U13">SUM(L14:L44)</f>
        <v>61248732.47</v>
      </c>
      <c r="M13" s="95">
        <f t="shared" si="1"/>
        <v>473457.47</v>
      </c>
      <c r="N13" s="95">
        <f t="shared" si="1"/>
        <v>144491</v>
      </c>
      <c r="O13" s="95">
        <f t="shared" si="1"/>
        <v>98348</v>
      </c>
      <c r="P13" s="95">
        <f t="shared" si="1"/>
        <v>60775275</v>
      </c>
      <c r="Q13" s="95">
        <f>SUM(Q14:Q44)</f>
        <v>24494424.88</v>
      </c>
      <c r="R13" s="95">
        <f t="shared" si="1"/>
        <v>342232.58999999997</v>
      </c>
      <c r="S13" s="95">
        <f t="shared" si="1"/>
        <v>95782.19</v>
      </c>
      <c r="T13" s="95">
        <f t="shared" si="1"/>
        <v>68868.77</v>
      </c>
      <c r="U13" s="95">
        <f t="shared" si="1"/>
        <v>24152192.29</v>
      </c>
      <c r="V13" s="96">
        <f>Q13/L13*100</f>
        <v>39.99172536672088</v>
      </c>
      <c r="W13" s="95">
        <f>SUM(W14:W44)</f>
        <v>100060163.14000002</v>
      </c>
      <c r="X13" s="141"/>
      <c r="Y13" s="97">
        <f>H13+Q13</f>
        <v>100060163.14</v>
      </c>
      <c r="Z13" s="98">
        <f>W13-Y13</f>
        <v>0</v>
      </c>
      <c r="AA13" s="17"/>
    </row>
    <row r="14" spans="1:26" s="14" customFormat="1" ht="18.75" customHeight="1">
      <c r="A14" s="13"/>
      <c r="B14" s="45" t="s">
        <v>11</v>
      </c>
      <c r="C14" s="45" t="s">
        <v>9</v>
      </c>
      <c r="D14" s="48" t="s">
        <v>15</v>
      </c>
      <c r="E14" s="64">
        <v>32557493.6</v>
      </c>
      <c r="F14" s="64">
        <v>19675256</v>
      </c>
      <c r="G14" s="64">
        <v>1520550</v>
      </c>
      <c r="H14" s="64">
        <v>32138454.01</v>
      </c>
      <c r="I14" s="64">
        <v>19675256</v>
      </c>
      <c r="J14" s="64">
        <v>1405727.84</v>
      </c>
      <c r="K14" s="99">
        <f aca="true" t="shared" si="2" ref="K14:K76">H14/E14*100</f>
        <v>98.7129242958678</v>
      </c>
      <c r="L14" s="64">
        <f>M14+P14</f>
        <v>6002548</v>
      </c>
      <c r="M14" s="64"/>
      <c r="N14" s="64"/>
      <c r="O14" s="64"/>
      <c r="P14" s="64">
        <v>6002548</v>
      </c>
      <c r="Q14" s="64">
        <f>R14+U14</f>
        <v>5924415.11</v>
      </c>
      <c r="R14" s="64">
        <v>11542.44</v>
      </c>
      <c r="S14" s="64"/>
      <c r="T14" s="64"/>
      <c r="U14" s="64">
        <v>5912872.67</v>
      </c>
      <c r="V14" s="108">
        <f>Q14/L14*100</f>
        <v>98.69833793915518</v>
      </c>
      <c r="W14" s="64">
        <f>H14+Q14</f>
        <v>38062869.120000005</v>
      </c>
      <c r="X14" s="141"/>
      <c r="Y14" s="97">
        <f aca="true" t="shared" si="3" ref="Y14:Y77">H14+Q14</f>
        <v>38062869.120000005</v>
      </c>
      <c r="Z14" s="98">
        <f aca="true" t="shared" si="4" ref="Z14:Z77">W14-Y14</f>
        <v>0</v>
      </c>
    </row>
    <row r="15" spans="1:26" s="14" customFormat="1" ht="30">
      <c r="A15" s="13"/>
      <c r="B15" s="45" t="s">
        <v>16</v>
      </c>
      <c r="C15" s="45" t="s">
        <v>181</v>
      </c>
      <c r="D15" s="48" t="s">
        <v>17</v>
      </c>
      <c r="E15" s="64">
        <v>207253</v>
      </c>
      <c r="F15" s="95"/>
      <c r="G15" s="95"/>
      <c r="H15" s="64">
        <v>173874.21</v>
      </c>
      <c r="I15" s="64"/>
      <c r="J15" s="64"/>
      <c r="K15" s="99">
        <f t="shared" si="2"/>
        <v>83.89466497469277</v>
      </c>
      <c r="L15" s="64">
        <f aca="true" t="shared" si="5" ref="L15:L44">M15+P15</f>
        <v>0</v>
      </c>
      <c r="M15" s="95"/>
      <c r="N15" s="95"/>
      <c r="O15" s="95"/>
      <c r="P15" s="95"/>
      <c r="Q15" s="64">
        <f aca="true" t="shared" si="6" ref="Q15:Q44">R15+U15</f>
        <v>0</v>
      </c>
      <c r="R15" s="95"/>
      <c r="S15" s="95"/>
      <c r="T15" s="95"/>
      <c r="U15" s="95"/>
      <c r="V15" s="108"/>
      <c r="W15" s="64">
        <f aca="true" t="shared" si="7" ref="W15:W44">H15+Q15</f>
        <v>173874.21</v>
      </c>
      <c r="X15" s="141"/>
      <c r="Y15" s="97">
        <f t="shared" si="3"/>
        <v>173874.21</v>
      </c>
      <c r="Z15" s="98">
        <f t="shared" si="4"/>
        <v>0</v>
      </c>
    </row>
    <row r="16" spans="1:26" s="14" customFormat="1" ht="30">
      <c r="A16" s="13"/>
      <c r="B16" s="45" t="s">
        <v>18</v>
      </c>
      <c r="C16" s="45" t="s">
        <v>182</v>
      </c>
      <c r="D16" s="48" t="s">
        <v>19</v>
      </c>
      <c r="E16" s="64">
        <v>717600</v>
      </c>
      <c r="F16" s="64">
        <v>502990</v>
      </c>
      <c r="G16" s="64">
        <v>55897</v>
      </c>
      <c r="H16" s="64">
        <v>712858.06</v>
      </c>
      <c r="I16" s="64">
        <v>502645.48</v>
      </c>
      <c r="J16" s="64">
        <v>54663.98</v>
      </c>
      <c r="K16" s="99">
        <f t="shared" si="2"/>
        <v>99.33919453734671</v>
      </c>
      <c r="L16" s="64">
        <f t="shared" si="5"/>
        <v>0</v>
      </c>
      <c r="M16" s="64"/>
      <c r="N16" s="64"/>
      <c r="O16" s="64"/>
      <c r="P16" s="64"/>
      <c r="Q16" s="64">
        <f t="shared" si="6"/>
        <v>0</v>
      </c>
      <c r="R16" s="64"/>
      <c r="S16" s="64"/>
      <c r="T16" s="64"/>
      <c r="U16" s="64"/>
      <c r="V16" s="108"/>
      <c r="W16" s="64">
        <f t="shared" si="7"/>
        <v>712858.06</v>
      </c>
      <c r="X16" s="141"/>
      <c r="Y16" s="97">
        <f t="shared" si="3"/>
        <v>712858.06</v>
      </c>
      <c r="Z16" s="98">
        <f t="shared" si="4"/>
        <v>0</v>
      </c>
    </row>
    <row r="17" spans="1:26" s="14" customFormat="1" ht="30">
      <c r="A17" s="13"/>
      <c r="B17" s="45" t="s">
        <v>20</v>
      </c>
      <c r="C17" s="45" t="s">
        <v>182</v>
      </c>
      <c r="D17" s="48" t="s">
        <v>21</v>
      </c>
      <c r="E17" s="64">
        <v>40000</v>
      </c>
      <c r="F17" s="64"/>
      <c r="G17" s="64"/>
      <c r="H17" s="64">
        <v>39980</v>
      </c>
      <c r="I17" s="64"/>
      <c r="J17" s="64"/>
      <c r="K17" s="99">
        <f t="shared" si="2"/>
        <v>99.95</v>
      </c>
      <c r="L17" s="64">
        <f t="shared" si="5"/>
        <v>0</v>
      </c>
      <c r="M17" s="64"/>
      <c r="N17" s="64"/>
      <c r="O17" s="64"/>
      <c r="P17" s="64"/>
      <c r="Q17" s="64">
        <f t="shared" si="6"/>
        <v>0</v>
      </c>
      <c r="R17" s="64"/>
      <c r="S17" s="64"/>
      <c r="T17" s="64"/>
      <c r="U17" s="64"/>
      <c r="V17" s="108"/>
      <c r="W17" s="64">
        <f t="shared" si="7"/>
        <v>39980</v>
      </c>
      <c r="X17" s="141"/>
      <c r="Y17" s="97">
        <f t="shared" si="3"/>
        <v>39980</v>
      </c>
      <c r="Z17" s="98">
        <f t="shared" si="4"/>
        <v>0</v>
      </c>
    </row>
    <row r="18" spans="1:26" s="14" customFormat="1" ht="30">
      <c r="A18" s="13"/>
      <c r="B18" s="45" t="s">
        <v>22</v>
      </c>
      <c r="C18" s="45" t="s">
        <v>182</v>
      </c>
      <c r="D18" s="48" t="s">
        <v>23</v>
      </c>
      <c r="E18" s="64">
        <v>605000</v>
      </c>
      <c r="F18" s="64"/>
      <c r="G18" s="64"/>
      <c r="H18" s="64">
        <v>594312.78</v>
      </c>
      <c r="I18" s="64"/>
      <c r="J18" s="64"/>
      <c r="K18" s="99">
        <f t="shared" si="2"/>
        <v>98.2335173553719</v>
      </c>
      <c r="L18" s="64">
        <f t="shared" si="5"/>
        <v>0</v>
      </c>
      <c r="M18" s="64"/>
      <c r="N18" s="64"/>
      <c r="O18" s="64"/>
      <c r="P18" s="64"/>
      <c r="Q18" s="64">
        <f t="shared" si="6"/>
        <v>0</v>
      </c>
      <c r="R18" s="64"/>
      <c r="S18" s="64"/>
      <c r="T18" s="64"/>
      <c r="U18" s="64"/>
      <c r="V18" s="108"/>
      <c r="W18" s="64">
        <f t="shared" si="7"/>
        <v>594312.78</v>
      </c>
      <c r="X18" s="141"/>
      <c r="Y18" s="97">
        <f t="shared" si="3"/>
        <v>594312.78</v>
      </c>
      <c r="Z18" s="98">
        <f t="shared" si="4"/>
        <v>0</v>
      </c>
    </row>
    <row r="19" spans="1:26" s="14" customFormat="1" ht="28.5" customHeight="1">
      <c r="A19" s="13"/>
      <c r="B19" s="45" t="s">
        <v>24</v>
      </c>
      <c r="C19" s="45" t="s">
        <v>182</v>
      </c>
      <c r="D19" s="48" t="s">
        <v>25</v>
      </c>
      <c r="E19" s="64">
        <v>516313</v>
      </c>
      <c r="F19" s="64">
        <v>338600</v>
      </c>
      <c r="G19" s="64">
        <v>77246</v>
      </c>
      <c r="H19" s="64">
        <v>513621.01</v>
      </c>
      <c r="I19" s="64">
        <v>338588.07</v>
      </c>
      <c r="J19" s="64">
        <v>77159.42</v>
      </c>
      <c r="K19" s="99">
        <f t="shared" si="2"/>
        <v>99.47861277945742</v>
      </c>
      <c r="L19" s="64">
        <f t="shared" si="5"/>
        <v>9645</v>
      </c>
      <c r="M19" s="64"/>
      <c r="N19" s="64"/>
      <c r="O19" s="64"/>
      <c r="P19" s="64">
        <v>9645</v>
      </c>
      <c r="Q19" s="64">
        <f t="shared" si="6"/>
        <v>11250</v>
      </c>
      <c r="R19" s="64">
        <v>1665</v>
      </c>
      <c r="S19" s="64"/>
      <c r="T19" s="64"/>
      <c r="U19" s="64">
        <v>9585</v>
      </c>
      <c r="V19" s="108">
        <f>Q19/L19*100</f>
        <v>116.64074650077761</v>
      </c>
      <c r="W19" s="64">
        <f t="shared" si="7"/>
        <v>524871.01</v>
      </c>
      <c r="X19" s="141"/>
      <c r="Y19" s="97">
        <f t="shared" si="3"/>
        <v>524871.01</v>
      </c>
      <c r="Z19" s="98">
        <f t="shared" si="4"/>
        <v>0</v>
      </c>
    </row>
    <row r="20" spans="1:26" s="14" customFormat="1" ht="75">
      <c r="A20" s="13"/>
      <c r="B20" s="45" t="s">
        <v>26</v>
      </c>
      <c r="C20" s="45" t="s">
        <v>182</v>
      </c>
      <c r="D20" s="31" t="s">
        <v>27</v>
      </c>
      <c r="E20" s="64">
        <v>1106888</v>
      </c>
      <c r="F20" s="64"/>
      <c r="G20" s="64"/>
      <c r="H20" s="64">
        <v>1082540</v>
      </c>
      <c r="I20" s="64"/>
      <c r="J20" s="64"/>
      <c r="K20" s="99">
        <f t="shared" si="2"/>
        <v>97.80031945418145</v>
      </c>
      <c r="L20" s="64">
        <f t="shared" si="5"/>
        <v>0</v>
      </c>
      <c r="M20" s="64"/>
      <c r="N20" s="64"/>
      <c r="O20" s="64"/>
      <c r="P20" s="64"/>
      <c r="Q20" s="64">
        <f t="shared" si="6"/>
        <v>0</v>
      </c>
      <c r="R20" s="64"/>
      <c r="S20" s="64"/>
      <c r="T20" s="64"/>
      <c r="U20" s="64"/>
      <c r="V20" s="108"/>
      <c r="W20" s="64">
        <f t="shared" si="7"/>
        <v>1082540</v>
      </c>
      <c r="X20" s="141"/>
      <c r="Y20" s="97">
        <f t="shared" si="3"/>
        <v>1082540</v>
      </c>
      <c r="Z20" s="98">
        <f t="shared" si="4"/>
        <v>0</v>
      </c>
    </row>
    <row r="21" spans="1:26" s="14" customFormat="1" ht="28.5" customHeight="1">
      <c r="A21" s="13"/>
      <c r="B21" s="45" t="s">
        <v>28</v>
      </c>
      <c r="C21" s="45" t="s">
        <v>183</v>
      </c>
      <c r="D21" s="48" t="s">
        <v>29</v>
      </c>
      <c r="E21" s="64">
        <v>169209.79</v>
      </c>
      <c r="F21" s="64"/>
      <c r="G21" s="64">
        <v>169009.79</v>
      </c>
      <c r="H21" s="64">
        <v>162212.11</v>
      </c>
      <c r="I21" s="64"/>
      <c r="J21" s="64">
        <v>162209.56</v>
      </c>
      <c r="K21" s="99">
        <f t="shared" si="2"/>
        <v>95.86449460164212</v>
      </c>
      <c r="L21" s="64">
        <f t="shared" si="5"/>
        <v>0</v>
      </c>
      <c r="M21" s="64"/>
      <c r="N21" s="64"/>
      <c r="O21" s="64"/>
      <c r="P21" s="64"/>
      <c r="Q21" s="64">
        <f t="shared" si="6"/>
        <v>0</v>
      </c>
      <c r="R21" s="64"/>
      <c r="S21" s="64"/>
      <c r="T21" s="64"/>
      <c r="U21" s="64"/>
      <c r="V21" s="108"/>
      <c r="W21" s="64">
        <f t="shared" si="7"/>
        <v>162212.11</v>
      </c>
      <c r="X21" s="141"/>
      <c r="Y21" s="97">
        <f t="shared" si="3"/>
        <v>162212.11</v>
      </c>
      <c r="Z21" s="98">
        <f t="shared" si="4"/>
        <v>0</v>
      </c>
    </row>
    <row r="22" spans="1:26" s="14" customFormat="1" ht="28.5" customHeight="1">
      <c r="A22" s="13"/>
      <c r="B22" s="45" t="s">
        <v>30</v>
      </c>
      <c r="C22" s="45" t="s">
        <v>184</v>
      </c>
      <c r="D22" s="48" t="s">
        <v>31</v>
      </c>
      <c r="E22" s="64">
        <v>1896661</v>
      </c>
      <c r="F22" s="64">
        <v>997413</v>
      </c>
      <c r="G22" s="64">
        <v>99614</v>
      </c>
      <c r="H22" s="64">
        <v>1884937.27</v>
      </c>
      <c r="I22" s="64">
        <v>990280.17</v>
      </c>
      <c r="J22" s="64">
        <v>96757.79</v>
      </c>
      <c r="K22" s="99">
        <f t="shared" si="2"/>
        <v>99.38187530613008</v>
      </c>
      <c r="L22" s="64">
        <f t="shared" si="5"/>
        <v>317552</v>
      </c>
      <c r="M22" s="64"/>
      <c r="N22" s="64"/>
      <c r="O22" s="64"/>
      <c r="P22" s="64">
        <v>317552</v>
      </c>
      <c r="Q22" s="64">
        <f t="shared" si="6"/>
        <v>313712.72</v>
      </c>
      <c r="R22" s="64">
        <v>5400</v>
      </c>
      <c r="S22" s="64"/>
      <c r="T22" s="64"/>
      <c r="U22" s="64">
        <v>308312.72</v>
      </c>
      <c r="V22" s="108">
        <f>Q22/L22*100</f>
        <v>98.79097596614098</v>
      </c>
      <c r="W22" s="64">
        <f t="shared" si="7"/>
        <v>2198649.99</v>
      </c>
      <c r="X22" s="141"/>
      <c r="Y22" s="97">
        <f t="shared" si="3"/>
        <v>2198649.99</v>
      </c>
      <c r="Z22" s="98">
        <f t="shared" si="4"/>
        <v>0</v>
      </c>
    </row>
    <row r="23" spans="1:26" s="14" customFormat="1" ht="28.5" customHeight="1">
      <c r="A23" s="13"/>
      <c r="B23" s="45" t="s">
        <v>281</v>
      </c>
      <c r="C23" s="45" t="s">
        <v>282</v>
      </c>
      <c r="D23" s="48" t="s">
        <v>283</v>
      </c>
      <c r="E23" s="64">
        <v>101500</v>
      </c>
      <c r="F23" s="64"/>
      <c r="G23" s="64"/>
      <c r="H23" s="64">
        <v>84883</v>
      </c>
      <c r="I23" s="64"/>
      <c r="J23" s="64"/>
      <c r="K23" s="99">
        <f t="shared" si="2"/>
        <v>83.62857142857143</v>
      </c>
      <c r="L23" s="64">
        <f t="shared" si="5"/>
        <v>0</v>
      </c>
      <c r="M23" s="64"/>
      <c r="N23" s="64"/>
      <c r="O23" s="64"/>
      <c r="P23" s="64"/>
      <c r="Q23" s="64">
        <f t="shared" si="6"/>
        <v>0</v>
      </c>
      <c r="R23" s="64"/>
      <c r="S23" s="64"/>
      <c r="T23" s="64"/>
      <c r="U23" s="64"/>
      <c r="V23" s="108"/>
      <c r="W23" s="64">
        <f t="shared" si="7"/>
        <v>84883</v>
      </c>
      <c r="X23" s="141"/>
      <c r="Y23" s="97">
        <f t="shared" si="3"/>
        <v>84883</v>
      </c>
      <c r="Z23" s="98">
        <f t="shared" si="4"/>
        <v>0</v>
      </c>
    </row>
    <row r="24" spans="1:26" s="14" customFormat="1" ht="30">
      <c r="A24" s="13"/>
      <c r="B24" s="45" t="s">
        <v>32</v>
      </c>
      <c r="C24" s="45" t="s">
        <v>185</v>
      </c>
      <c r="D24" s="48" t="s">
        <v>33</v>
      </c>
      <c r="E24" s="64">
        <v>453091</v>
      </c>
      <c r="F24" s="64"/>
      <c r="G24" s="64"/>
      <c r="H24" s="64">
        <v>365030.42</v>
      </c>
      <c r="I24" s="64"/>
      <c r="J24" s="64"/>
      <c r="K24" s="99">
        <f t="shared" si="2"/>
        <v>80.56448263152434</v>
      </c>
      <c r="L24" s="64">
        <f t="shared" si="5"/>
        <v>0</v>
      </c>
      <c r="M24" s="64"/>
      <c r="N24" s="64"/>
      <c r="O24" s="64"/>
      <c r="P24" s="64"/>
      <c r="Q24" s="64">
        <f t="shared" si="6"/>
        <v>0</v>
      </c>
      <c r="R24" s="64"/>
      <c r="S24" s="64"/>
      <c r="T24" s="64"/>
      <c r="U24" s="64"/>
      <c r="V24" s="108"/>
      <c r="W24" s="64">
        <f t="shared" si="7"/>
        <v>365030.42</v>
      </c>
      <c r="X24" s="141"/>
      <c r="Y24" s="97">
        <f t="shared" si="3"/>
        <v>365030.42</v>
      </c>
      <c r="Z24" s="98">
        <f t="shared" si="4"/>
        <v>0</v>
      </c>
    </row>
    <row r="25" spans="1:26" s="14" customFormat="1" ht="45">
      <c r="A25" s="13"/>
      <c r="B25" s="45" t="s">
        <v>34</v>
      </c>
      <c r="C25" s="45" t="s">
        <v>185</v>
      </c>
      <c r="D25" s="48" t="s">
        <v>35</v>
      </c>
      <c r="E25" s="64">
        <v>523780</v>
      </c>
      <c r="F25" s="64"/>
      <c r="G25" s="64"/>
      <c r="H25" s="64">
        <v>433514.78</v>
      </c>
      <c r="I25" s="64"/>
      <c r="J25" s="64"/>
      <c r="K25" s="99">
        <f t="shared" si="2"/>
        <v>82.7665775707358</v>
      </c>
      <c r="L25" s="64">
        <f t="shared" si="5"/>
        <v>0</v>
      </c>
      <c r="M25" s="64"/>
      <c r="N25" s="64"/>
      <c r="O25" s="64"/>
      <c r="P25" s="64"/>
      <c r="Q25" s="64">
        <f t="shared" si="6"/>
        <v>0</v>
      </c>
      <c r="R25" s="64"/>
      <c r="S25" s="64"/>
      <c r="T25" s="64"/>
      <c r="U25" s="64"/>
      <c r="V25" s="108"/>
      <c r="W25" s="64">
        <f t="shared" si="7"/>
        <v>433514.78</v>
      </c>
      <c r="X25" s="141"/>
      <c r="Y25" s="97">
        <f t="shared" si="3"/>
        <v>433514.78</v>
      </c>
      <c r="Z25" s="98">
        <f t="shared" si="4"/>
        <v>0</v>
      </c>
    </row>
    <row r="26" spans="1:26" s="14" customFormat="1" ht="45">
      <c r="A26" s="13"/>
      <c r="B26" s="45" t="s">
        <v>36</v>
      </c>
      <c r="C26" s="45" t="s">
        <v>185</v>
      </c>
      <c r="D26" s="48" t="s">
        <v>37</v>
      </c>
      <c r="E26" s="64">
        <v>5540202</v>
      </c>
      <c r="F26" s="64">
        <v>3542824</v>
      </c>
      <c r="G26" s="64">
        <v>487706</v>
      </c>
      <c r="H26" s="64">
        <v>5501436.92</v>
      </c>
      <c r="I26" s="64">
        <v>3538070.02</v>
      </c>
      <c r="J26" s="64">
        <v>485940.45</v>
      </c>
      <c r="K26" s="99">
        <f t="shared" si="2"/>
        <v>99.30029482679512</v>
      </c>
      <c r="L26" s="64">
        <f t="shared" si="5"/>
        <v>398500</v>
      </c>
      <c r="M26" s="95"/>
      <c r="N26" s="95"/>
      <c r="O26" s="95"/>
      <c r="P26" s="64">
        <v>398500</v>
      </c>
      <c r="Q26" s="64">
        <f t="shared" si="6"/>
        <v>243221.94</v>
      </c>
      <c r="R26" s="64"/>
      <c r="S26" s="64"/>
      <c r="T26" s="64"/>
      <c r="U26" s="64">
        <v>243221.94</v>
      </c>
      <c r="V26" s="108">
        <f>Q26/L26*100</f>
        <v>61.034363864491844</v>
      </c>
      <c r="W26" s="64">
        <f t="shared" si="7"/>
        <v>5744658.86</v>
      </c>
      <c r="X26" s="141"/>
      <c r="Y26" s="97">
        <f t="shared" si="3"/>
        <v>5744658.86</v>
      </c>
      <c r="Z26" s="98">
        <f t="shared" si="4"/>
        <v>0</v>
      </c>
    </row>
    <row r="27" spans="1:26" s="14" customFormat="1" ht="21" customHeight="1">
      <c r="A27" s="13"/>
      <c r="B27" s="45" t="s">
        <v>38</v>
      </c>
      <c r="C27" s="45" t="s">
        <v>185</v>
      </c>
      <c r="D27" s="48" t="s">
        <v>25</v>
      </c>
      <c r="E27" s="64">
        <v>2373363</v>
      </c>
      <c r="F27" s="64"/>
      <c r="G27" s="64"/>
      <c r="H27" s="64">
        <v>2352872.06</v>
      </c>
      <c r="I27" s="64"/>
      <c r="J27" s="64"/>
      <c r="K27" s="99">
        <f t="shared" si="2"/>
        <v>99.1366284887731</v>
      </c>
      <c r="L27" s="64">
        <f t="shared" si="5"/>
        <v>0</v>
      </c>
      <c r="M27" s="95"/>
      <c r="N27" s="95"/>
      <c r="O27" s="95"/>
      <c r="P27" s="64"/>
      <c r="Q27" s="64">
        <f t="shared" si="6"/>
        <v>0</v>
      </c>
      <c r="R27" s="64"/>
      <c r="S27" s="64"/>
      <c r="T27" s="64"/>
      <c r="U27" s="64"/>
      <c r="V27" s="108"/>
      <c r="W27" s="64">
        <f t="shared" si="7"/>
        <v>2352872.06</v>
      </c>
      <c r="X27" s="141"/>
      <c r="Y27" s="97">
        <f t="shared" si="3"/>
        <v>2352872.06</v>
      </c>
      <c r="Z27" s="98">
        <f t="shared" si="4"/>
        <v>0</v>
      </c>
    </row>
    <row r="28" spans="1:26" s="14" customFormat="1" ht="30">
      <c r="A28" s="13"/>
      <c r="B28" s="45" t="s">
        <v>39</v>
      </c>
      <c r="C28" s="45" t="s">
        <v>185</v>
      </c>
      <c r="D28" s="48" t="s">
        <v>40</v>
      </c>
      <c r="E28" s="64">
        <v>2135816</v>
      </c>
      <c r="F28" s="64">
        <v>934712</v>
      </c>
      <c r="G28" s="64">
        <v>369940</v>
      </c>
      <c r="H28" s="64">
        <v>2126089.22</v>
      </c>
      <c r="I28" s="64">
        <v>933931.81</v>
      </c>
      <c r="J28" s="64">
        <v>368234.98</v>
      </c>
      <c r="K28" s="99">
        <f t="shared" si="2"/>
        <v>99.54458717417606</v>
      </c>
      <c r="L28" s="64">
        <f t="shared" si="5"/>
        <v>817714</v>
      </c>
      <c r="M28" s="64">
        <v>317714</v>
      </c>
      <c r="N28" s="64">
        <v>144491</v>
      </c>
      <c r="O28" s="64">
        <v>97628</v>
      </c>
      <c r="P28" s="64">
        <v>500000</v>
      </c>
      <c r="Q28" s="64">
        <f t="shared" si="6"/>
        <v>719964.82</v>
      </c>
      <c r="R28" s="64">
        <v>224435.28</v>
      </c>
      <c r="S28" s="64">
        <v>95782.19</v>
      </c>
      <c r="T28" s="64">
        <v>67869.57</v>
      </c>
      <c r="U28" s="64">
        <v>495529.54</v>
      </c>
      <c r="V28" s="108">
        <f>Q28/L28*100</f>
        <v>88.0460429930269</v>
      </c>
      <c r="W28" s="64">
        <f t="shared" si="7"/>
        <v>2846054.04</v>
      </c>
      <c r="X28" s="141"/>
      <c r="Y28" s="97">
        <f t="shared" si="3"/>
        <v>2846054.04</v>
      </c>
      <c r="Z28" s="98">
        <f t="shared" si="4"/>
        <v>0</v>
      </c>
    </row>
    <row r="29" spans="1:26" s="14" customFormat="1" ht="75">
      <c r="A29" s="13"/>
      <c r="B29" s="45" t="s">
        <v>41</v>
      </c>
      <c r="C29" s="45" t="s">
        <v>185</v>
      </c>
      <c r="D29" s="48" t="s">
        <v>42</v>
      </c>
      <c r="E29" s="64">
        <v>4227877</v>
      </c>
      <c r="F29" s="64"/>
      <c r="G29" s="64"/>
      <c r="H29" s="64">
        <v>4221818.29</v>
      </c>
      <c r="I29" s="64"/>
      <c r="J29" s="64"/>
      <c r="K29" s="99">
        <f t="shared" si="2"/>
        <v>99.85669616216366</v>
      </c>
      <c r="L29" s="64">
        <f t="shared" si="5"/>
        <v>23000</v>
      </c>
      <c r="M29" s="95"/>
      <c r="N29" s="95"/>
      <c r="O29" s="95"/>
      <c r="P29" s="64">
        <v>23000</v>
      </c>
      <c r="Q29" s="64">
        <f t="shared" si="6"/>
        <v>23000</v>
      </c>
      <c r="R29" s="64"/>
      <c r="S29" s="64"/>
      <c r="T29" s="64"/>
      <c r="U29" s="64">
        <v>23000</v>
      </c>
      <c r="V29" s="108">
        <f>Q29/L29*100</f>
        <v>100</v>
      </c>
      <c r="W29" s="64">
        <f t="shared" si="7"/>
        <v>4244818.29</v>
      </c>
      <c r="X29" s="141"/>
      <c r="Y29" s="97">
        <f t="shared" si="3"/>
        <v>4244818.29</v>
      </c>
      <c r="Z29" s="98">
        <f t="shared" si="4"/>
        <v>0</v>
      </c>
    </row>
    <row r="30" spans="1:26" s="14" customFormat="1" ht="30">
      <c r="A30" s="13"/>
      <c r="B30" s="45" t="s">
        <v>285</v>
      </c>
      <c r="C30" s="45" t="s">
        <v>286</v>
      </c>
      <c r="D30" s="48" t="s">
        <v>287</v>
      </c>
      <c r="E30" s="64">
        <v>99000</v>
      </c>
      <c r="F30" s="64"/>
      <c r="G30" s="64"/>
      <c r="H30" s="64">
        <v>99000</v>
      </c>
      <c r="I30" s="64"/>
      <c r="J30" s="64"/>
      <c r="K30" s="99">
        <f t="shared" si="2"/>
        <v>100</v>
      </c>
      <c r="L30" s="64">
        <f t="shared" si="5"/>
        <v>0</v>
      </c>
      <c r="M30" s="95"/>
      <c r="N30" s="95"/>
      <c r="O30" s="95"/>
      <c r="P30" s="64"/>
      <c r="Q30" s="64">
        <f t="shared" si="6"/>
        <v>0</v>
      </c>
      <c r="R30" s="64"/>
      <c r="S30" s="64"/>
      <c r="T30" s="64"/>
      <c r="U30" s="64"/>
      <c r="V30" s="108"/>
      <c r="W30" s="64">
        <f t="shared" si="7"/>
        <v>99000</v>
      </c>
      <c r="X30" s="141"/>
      <c r="Y30" s="97">
        <f t="shared" si="3"/>
        <v>99000</v>
      </c>
      <c r="Z30" s="98">
        <f t="shared" si="4"/>
        <v>0</v>
      </c>
    </row>
    <row r="31" spans="1:26" s="14" customFormat="1" ht="30">
      <c r="A31" s="13"/>
      <c r="B31" s="45" t="s">
        <v>295</v>
      </c>
      <c r="C31" s="45" t="s">
        <v>313</v>
      </c>
      <c r="D31" s="48" t="s">
        <v>297</v>
      </c>
      <c r="E31" s="64">
        <v>1510583</v>
      </c>
      <c r="F31" s="64"/>
      <c r="G31" s="64"/>
      <c r="H31" s="64">
        <v>1337008.5</v>
      </c>
      <c r="I31" s="64"/>
      <c r="J31" s="64"/>
      <c r="K31" s="99">
        <f t="shared" si="2"/>
        <v>88.50943642289103</v>
      </c>
      <c r="L31" s="64">
        <f t="shared" si="5"/>
        <v>0</v>
      </c>
      <c r="M31" s="95"/>
      <c r="N31" s="95"/>
      <c r="O31" s="95"/>
      <c r="P31" s="64"/>
      <c r="Q31" s="64">
        <f t="shared" si="6"/>
        <v>0</v>
      </c>
      <c r="R31" s="64"/>
      <c r="S31" s="64"/>
      <c r="T31" s="64"/>
      <c r="U31" s="64"/>
      <c r="V31" s="108"/>
      <c r="W31" s="64">
        <f t="shared" si="7"/>
        <v>1337008.5</v>
      </c>
      <c r="X31" s="141"/>
      <c r="Y31" s="97">
        <f t="shared" si="3"/>
        <v>1337008.5</v>
      </c>
      <c r="Z31" s="98">
        <f t="shared" si="4"/>
        <v>0</v>
      </c>
    </row>
    <row r="32" spans="1:26" s="14" customFormat="1" ht="30">
      <c r="A32" s="13"/>
      <c r="B32" s="45" t="s">
        <v>302</v>
      </c>
      <c r="C32" s="45" t="s">
        <v>313</v>
      </c>
      <c r="D32" s="48" t="s">
        <v>303</v>
      </c>
      <c r="E32" s="64">
        <v>2572500</v>
      </c>
      <c r="F32" s="64"/>
      <c r="G32" s="64"/>
      <c r="H32" s="64">
        <v>2564564.34</v>
      </c>
      <c r="I32" s="64"/>
      <c r="J32" s="64"/>
      <c r="K32" s="99">
        <f t="shared" si="2"/>
        <v>99.6915195335277</v>
      </c>
      <c r="L32" s="64">
        <f t="shared" si="5"/>
        <v>0</v>
      </c>
      <c r="M32" s="95"/>
      <c r="N32" s="95"/>
      <c r="O32" s="95"/>
      <c r="P32" s="64"/>
      <c r="Q32" s="64">
        <f t="shared" si="6"/>
        <v>0</v>
      </c>
      <c r="R32" s="64"/>
      <c r="S32" s="64"/>
      <c r="T32" s="64"/>
      <c r="U32" s="64"/>
      <c r="V32" s="108"/>
      <c r="W32" s="64">
        <f t="shared" si="7"/>
        <v>2564564.34</v>
      </c>
      <c r="X32" s="141"/>
      <c r="Y32" s="97">
        <f t="shared" si="3"/>
        <v>2564564.34</v>
      </c>
      <c r="Z32" s="98">
        <f t="shared" si="4"/>
        <v>0</v>
      </c>
    </row>
    <row r="33" spans="1:26" s="14" customFormat="1" ht="30">
      <c r="A33" s="13"/>
      <c r="B33" s="45" t="s">
        <v>296</v>
      </c>
      <c r="C33" s="45" t="s">
        <v>314</v>
      </c>
      <c r="D33" s="48" t="s">
        <v>298</v>
      </c>
      <c r="E33" s="64">
        <v>3607600</v>
      </c>
      <c r="F33" s="64"/>
      <c r="G33" s="64"/>
      <c r="H33" s="64">
        <v>3598721.25</v>
      </c>
      <c r="I33" s="64"/>
      <c r="J33" s="64"/>
      <c r="K33" s="99">
        <f t="shared" si="2"/>
        <v>99.75388762612263</v>
      </c>
      <c r="L33" s="64">
        <f t="shared" si="5"/>
        <v>0</v>
      </c>
      <c r="M33" s="95"/>
      <c r="N33" s="95"/>
      <c r="O33" s="95"/>
      <c r="P33" s="64"/>
      <c r="Q33" s="64">
        <f t="shared" si="6"/>
        <v>0</v>
      </c>
      <c r="R33" s="64"/>
      <c r="S33" s="64"/>
      <c r="T33" s="64"/>
      <c r="U33" s="64"/>
      <c r="V33" s="108"/>
      <c r="W33" s="64">
        <f t="shared" si="7"/>
        <v>3598721.25</v>
      </c>
      <c r="X33" s="141"/>
      <c r="Y33" s="97">
        <f t="shared" si="3"/>
        <v>3598721.25</v>
      </c>
      <c r="Z33" s="98">
        <f t="shared" si="4"/>
        <v>0</v>
      </c>
    </row>
    <row r="34" spans="1:26" s="14" customFormat="1" ht="45">
      <c r="A34" s="13"/>
      <c r="B34" s="45" t="s">
        <v>148</v>
      </c>
      <c r="C34" s="45" t="s">
        <v>207</v>
      </c>
      <c r="D34" s="48" t="s">
        <v>149</v>
      </c>
      <c r="E34" s="64">
        <v>22030</v>
      </c>
      <c r="F34" s="64"/>
      <c r="G34" s="64"/>
      <c r="H34" s="64">
        <v>5785</v>
      </c>
      <c r="I34" s="64"/>
      <c r="J34" s="64"/>
      <c r="K34" s="99">
        <f t="shared" si="2"/>
        <v>26.25964593735815</v>
      </c>
      <c r="L34" s="64">
        <f t="shared" si="5"/>
        <v>0</v>
      </c>
      <c r="M34" s="95"/>
      <c r="N34" s="95"/>
      <c r="O34" s="95"/>
      <c r="P34" s="64"/>
      <c r="Q34" s="64">
        <f t="shared" si="6"/>
        <v>0</v>
      </c>
      <c r="R34" s="64"/>
      <c r="S34" s="64"/>
      <c r="T34" s="64"/>
      <c r="U34" s="64"/>
      <c r="V34" s="108"/>
      <c r="W34" s="64">
        <f t="shared" si="7"/>
        <v>5785</v>
      </c>
      <c r="X34" s="141"/>
      <c r="Y34" s="97">
        <f t="shared" si="3"/>
        <v>5785</v>
      </c>
      <c r="Z34" s="98">
        <f t="shared" si="4"/>
        <v>0</v>
      </c>
    </row>
    <row r="35" spans="1:26" s="14" customFormat="1" ht="22.5" customHeight="1">
      <c r="A35" s="13"/>
      <c r="B35" s="45" t="s">
        <v>43</v>
      </c>
      <c r="C35" s="45" t="s">
        <v>186</v>
      </c>
      <c r="D35" s="48" t="s">
        <v>44</v>
      </c>
      <c r="E35" s="64">
        <v>11477540</v>
      </c>
      <c r="F35" s="95"/>
      <c r="G35" s="95"/>
      <c r="H35" s="64">
        <v>11233627.09</v>
      </c>
      <c r="I35" s="64"/>
      <c r="J35" s="64"/>
      <c r="K35" s="99">
        <f t="shared" si="2"/>
        <v>97.87486769813043</v>
      </c>
      <c r="L35" s="64">
        <f t="shared" si="5"/>
        <v>650000</v>
      </c>
      <c r="M35" s="64"/>
      <c r="N35" s="64"/>
      <c r="O35" s="64"/>
      <c r="P35" s="64">
        <v>650000</v>
      </c>
      <c r="Q35" s="64">
        <f t="shared" si="6"/>
        <v>563317.62</v>
      </c>
      <c r="R35" s="64"/>
      <c r="S35" s="64"/>
      <c r="T35" s="64"/>
      <c r="U35" s="64">
        <v>563317.62</v>
      </c>
      <c r="V35" s="108">
        <f>Q35/L35*100</f>
        <v>86.66424923076923</v>
      </c>
      <c r="W35" s="64">
        <f t="shared" si="7"/>
        <v>11796944.709999999</v>
      </c>
      <c r="X35" s="141"/>
      <c r="Y35" s="97">
        <f t="shared" si="3"/>
        <v>11796944.709999999</v>
      </c>
      <c r="Z35" s="98">
        <f t="shared" si="4"/>
        <v>0</v>
      </c>
    </row>
    <row r="36" spans="1:26" s="14" customFormat="1" ht="30">
      <c r="A36" s="13"/>
      <c r="B36" s="45" t="s">
        <v>45</v>
      </c>
      <c r="C36" s="45" t="s">
        <v>187</v>
      </c>
      <c r="D36" s="48" t="s">
        <v>46</v>
      </c>
      <c r="E36" s="64">
        <v>85000</v>
      </c>
      <c r="F36" s="95"/>
      <c r="G36" s="95"/>
      <c r="H36" s="64">
        <v>80673.6</v>
      </c>
      <c r="I36" s="95"/>
      <c r="J36" s="95"/>
      <c r="K36" s="99">
        <f t="shared" si="2"/>
        <v>94.91011764705884</v>
      </c>
      <c r="L36" s="64">
        <f t="shared" si="5"/>
        <v>0</v>
      </c>
      <c r="M36" s="95"/>
      <c r="N36" s="95"/>
      <c r="O36" s="95"/>
      <c r="P36" s="64"/>
      <c r="Q36" s="64">
        <f t="shared" si="6"/>
        <v>0</v>
      </c>
      <c r="R36" s="64"/>
      <c r="S36" s="64"/>
      <c r="T36" s="64"/>
      <c r="U36" s="64"/>
      <c r="V36" s="108"/>
      <c r="W36" s="64">
        <f t="shared" si="7"/>
        <v>80673.6</v>
      </c>
      <c r="X36" s="141"/>
      <c r="Y36" s="97">
        <f t="shared" si="3"/>
        <v>80673.6</v>
      </c>
      <c r="Z36" s="98">
        <f t="shared" si="4"/>
        <v>0</v>
      </c>
    </row>
    <row r="37" spans="1:26" s="14" customFormat="1" ht="60">
      <c r="A37" s="13"/>
      <c r="B37" s="45" t="s">
        <v>47</v>
      </c>
      <c r="C37" s="45" t="s">
        <v>188</v>
      </c>
      <c r="D37" s="48" t="s">
        <v>48</v>
      </c>
      <c r="E37" s="64"/>
      <c r="F37" s="95"/>
      <c r="G37" s="95"/>
      <c r="H37" s="64">
        <v>0</v>
      </c>
      <c r="I37" s="95"/>
      <c r="J37" s="95"/>
      <c r="K37" s="99"/>
      <c r="L37" s="64">
        <f t="shared" si="5"/>
        <v>52113000</v>
      </c>
      <c r="M37" s="95"/>
      <c r="N37" s="95"/>
      <c r="O37" s="95"/>
      <c r="P37" s="64">
        <v>52113000</v>
      </c>
      <c r="Q37" s="64">
        <f t="shared" si="6"/>
        <v>15835377.2</v>
      </c>
      <c r="R37" s="64"/>
      <c r="S37" s="64"/>
      <c r="T37" s="64"/>
      <c r="U37" s="64">
        <v>15835377.2</v>
      </c>
      <c r="V37" s="108">
        <f>Q37/L37*100</f>
        <v>30.386616007522115</v>
      </c>
      <c r="W37" s="64">
        <f t="shared" si="7"/>
        <v>15835377.2</v>
      </c>
      <c r="X37" s="141"/>
      <c r="Y37" s="97">
        <f t="shared" si="3"/>
        <v>15835377.2</v>
      </c>
      <c r="Z37" s="98">
        <f t="shared" si="4"/>
        <v>0</v>
      </c>
    </row>
    <row r="38" spans="1:26" s="14" customFormat="1" ht="30">
      <c r="A38" s="13"/>
      <c r="B38" s="45" t="s">
        <v>49</v>
      </c>
      <c r="C38" s="45" t="s">
        <v>187</v>
      </c>
      <c r="D38" s="48" t="s">
        <v>50</v>
      </c>
      <c r="E38" s="64">
        <v>837300</v>
      </c>
      <c r="F38" s="95"/>
      <c r="G38" s="95"/>
      <c r="H38" s="64">
        <v>94892.26</v>
      </c>
      <c r="I38" s="64"/>
      <c r="J38" s="64"/>
      <c r="K38" s="99">
        <f t="shared" si="2"/>
        <v>11.333125522512837</v>
      </c>
      <c r="L38" s="64">
        <f t="shared" si="5"/>
        <v>0</v>
      </c>
      <c r="M38" s="95"/>
      <c r="N38" s="95"/>
      <c r="O38" s="95"/>
      <c r="P38" s="95"/>
      <c r="Q38" s="64">
        <f t="shared" si="6"/>
        <v>0</v>
      </c>
      <c r="R38" s="95"/>
      <c r="S38" s="95"/>
      <c r="T38" s="95"/>
      <c r="U38" s="95"/>
      <c r="V38" s="108"/>
      <c r="W38" s="64">
        <f t="shared" si="7"/>
        <v>94892.26</v>
      </c>
      <c r="X38" s="141"/>
      <c r="Y38" s="97">
        <f t="shared" si="3"/>
        <v>94892.26</v>
      </c>
      <c r="Z38" s="98">
        <f t="shared" si="4"/>
        <v>0</v>
      </c>
    </row>
    <row r="39" spans="1:26" s="14" customFormat="1" ht="45">
      <c r="A39" s="13"/>
      <c r="B39" s="45" t="s">
        <v>51</v>
      </c>
      <c r="C39" s="45" t="s">
        <v>189</v>
      </c>
      <c r="D39" s="48" t="s">
        <v>52</v>
      </c>
      <c r="E39" s="64">
        <v>172675</v>
      </c>
      <c r="F39" s="95"/>
      <c r="G39" s="64">
        <v>4565</v>
      </c>
      <c r="H39" s="64">
        <v>172613</v>
      </c>
      <c r="I39" s="64"/>
      <c r="J39" s="64">
        <v>4564.23</v>
      </c>
      <c r="K39" s="99">
        <f t="shared" si="2"/>
        <v>99.96409439698857</v>
      </c>
      <c r="L39" s="64">
        <f t="shared" si="5"/>
        <v>0</v>
      </c>
      <c r="M39" s="64"/>
      <c r="N39" s="64"/>
      <c r="O39" s="64"/>
      <c r="P39" s="64"/>
      <c r="Q39" s="64">
        <f t="shared" si="6"/>
        <v>0</v>
      </c>
      <c r="R39" s="64"/>
      <c r="S39" s="64"/>
      <c r="T39" s="64"/>
      <c r="U39" s="64"/>
      <c r="V39" s="108"/>
      <c r="W39" s="64">
        <f t="shared" si="7"/>
        <v>172613</v>
      </c>
      <c r="X39" s="141"/>
      <c r="Y39" s="97">
        <f t="shared" si="3"/>
        <v>172613</v>
      </c>
      <c r="Z39" s="98">
        <f t="shared" si="4"/>
        <v>0</v>
      </c>
    </row>
    <row r="40" spans="1:26" s="14" customFormat="1" ht="15">
      <c r="A40" s="13"/>
      <c r="B40" s="65" t="s">
        <v>53</v>
      </c>
      <c r="C40" s="65" t="s">
        <v>190</v>
      </c>
      <c r="D40" s="48" t="s">
        <v>54</v>
      </c>
      <c r="E40" s="64">
        <v>900100</v>
      </c>
      <c r="F40" s="64">
        <v>640600</v>
      </c>
      <c r="G40" s="64">
        <v>46377</v>
      </c>
      <c r="H40" s="64">
        <v>894212.51</v>
      </c>
      <c r="I40" s="64">
        <v>637840.48</v>
      </c>
      <c r="J40" s="64">
        <v>44193.7</v>
      </c>
      <c r="K40" s="99">
        <f t="shared" si="2"/>
        <v>99.34590712143095</v>
      </c>
      <c r="L40" s="64">
        <f t="shared" si="5"/>
        <v>4700</v>
      </c>
      <c r="M40" s="64">
        <v>4700</v>
      </c>
      <c r="N40" s="64"/>
      <c r="O40" s="64">
        <v>720</v>
      </c>
      <c r="P40" s="64"/>
      <c r="Q40" s="64">
        <f t="shared" si="6"/>
        <v>12004.33</v>
      </c>
      <c r="R40" s="64">
        <v>12004.33</v>
      </c>
      <c r="S40" s="64"/>
      <c r="T40" s="64">
        <v>999.2</v>
      </c>
      <c r="U40" s="64"/>
      <c r="V40" s="108">
        <f aca="true" t="shared" si="8" ref="V40:V45">Q40/L40*100</f>
        <v>255.41127659574468</v>
      </c>
      <c r="W40" s="64">
        <f t="shared" si="7"/>
        <v>906216.84</v>
      </c>
      <c r="X40" s="141"/>
      <c r="Y40" s="97">
        <f t="shared" si="3"/>
        <v>906216.84</v>
      </c>
      <c r="Z40" s="98">
        <f t="shared" si="4"/>
        <v>0</v>
      </c>
    </row>
    <row r="41" spans="1:26" s="14" customFormat="1" ht="30">
      <c r="A41" s="13"/>
      <c r="B41" s="65" t="s">
        <v>55</v>
      </c>
      <c r="C41" s="65" t="s">
        <v>191</v>
      </c>
      <c r="D41" s="48" t="s">
        <v>56</v>
      </c>
      <c r="E41" s="64"/>
      <c r="F41" s="64"/>
      <c r="G41" s="64"/>
      <c r="H41" s="64"/>
      <c r="I41" s="64"/>
      <c r="J41" s="64"/>
      <c r="K41" s="99"/>
      <c r="L41" s="64">
        <f t="shared" si="5"/>
        <v>30600</v>
      </c>
      <c r="M41" s="64">
        <v>30600</v>
      </c>
      <c r="N41" s="64"/>
      <c r="O41" s="64"/>
      <c r="P41" s="64"/>
      <c r="Q41" s="64">
        <f t="shared" si="6"/>
        <v>30600</v>
      </c>
      <c r="R41" s="64">
        <v>30600</v>
      </c>
      <c r="S41" s="64"/>
      <c r="T41" s="64"/>
      <c r="U41" s="64"/>
      <c r="V41" s="108">
        <f t="shared" si="8"/>
        <v>100</v>
      </c>
      <c r="W41" s="64">
        <f t="shared" si="7"/>
        <v>30600</v>
      </c>
      <c r="X41" s="141"/>
      <c r="Y41" s="97">
        <f t="shared" si="3"/>
        <v>30600</v>
      </c>
      <c r="Z41" s="98">
        <f t="shared" si="4"/>
        <v>0</v>
      </c>
    </row>
    <row r="42" spans="1:26" s="14" customFormat="1" ht="60">
      <c r="A42" s="13"/>
      <c r="B42" s="45" t="s">
        <v>57</v>
      </c>
      <c r="C42" s="45" t="s">
        <v>192</v>
      </c>
      <c r="D42" s="48" t="s">
        <v>58</v>
      </c>
      <c r="E42" s="64"/>
      <c r="F42" s="64"/>
      <c r="G42" s="64"/>
      <c r="H42" s="64"/>
      <c r="I42" s="64"/>
      <c r="J42" s="64"/>
      <c r="K42" s="99"/>
      <c r="L42" s="64">
        <f t="shared" si="5"/>
        <v>120443.47</v>
      </c>
      <c r="M42" s="64">
        <v>120443.47</v>
      </c>
      <c r="N42" s="64"/>
      <c r="O42" s="64"/>
      <c r="P42" s="64"/>
      <c r="Q42" s="64">
        <f t="shared" si="6"/>
        <v>56585.54</v>
      </c>
      <c r="R42" s="64">
        <v>56585.54</v>
      </c>
      <c r="S42" s="64"/>
      <c r="T42" s="64"/>
      <c r="U42" s="64"/>
      <c r="V42" s="108">
        <f t="shared" si="8"/>
        <v>46.98099448645908</v>
      </c>
      <c r="W42" s="64">
        <f t="shared" si="7"/>
        <v>56585.54</v>
      </c>
      <c r="X42" s="141"/>
      <c r="Y42" s="97">
        <f t="shared" si="3"/>
        <v>56585.54</v>
      </c>
      <c r="Z42" s="98">
        <f t="shared" si="4"/>
        <v>0</v>
      </c>
    </row>
    <row r="43" spans="1:26" s="14" customFormat="1" ht="60">
      <c r="A43" s="13"/>
      <c r="B43" s="45" t="s">
        <v>315</v>
      </c>
      <c r="C43" s="45" t="s">
        <v>224</v>
      </c>
      <c r="D43" s="48" t="s">
        <v>316</v>
      </c>
      <c r="E43" s="64">
        <v>800170</v>
      </c>
      <c r="F43" s="64"/>
      <c r="G43" s="64"/>
      <c r="H43" s="64">
        <v>799631.05</v>
      </c>
      <c r="I43" s="64"/>
      <c r="J43" s="64"/>
      <c r="K43" s="99">
        <f t="shared" si="2"/>
        <v>99.93264556281791</v>
      </c>
      <c r="L43" s="64">
        <f t="shared" si="5"/>
        <v>738830</v>
      </c>
      <c r="M43" s="64"/>
      <c r="N43" s="64"/>
      <c r="O43" s="64"/>
      <c r="P43" s="64">
        <v>738830</v>
      </c>
      <c r="Q43" s="64">
        <f t="shared" si="6"/>
        <v>738829.6</v>
      </c>
      <c r="R43" s="64"/>
      <c r="S43" s="64"/>
      <c r="T43" s="64"/>
      <c r="U43" s="64">
        <v>738829.6</v>
      </c>
      <c r="V43" s="108">
        <f t="shared" si="8"/>
        <v>99.99994586034676</v>
      </c>
      <c r="W43" s="64">
        <f t="shared" si="7"/>
        <v>1538460.65</v>
      </c>
      <c r="X43" s="141"/>
      <c r="Y43" s="97">
        <f t="shared" si="3"/>
        <v>1538460.65</v>
      </c>
      <c r="Z43" s="98">
        <f t="shared" si="4"/>
        <v>0</v>
      </c>
    </row>
    <row r="44" spans="1:26" s="14" customFormat="1" ht="15">
      <c r="A44" s="13"/>
      <c r="B44" s="45" t="s">
        <v>59</v>
      </c>
      <c r="C44" s="45" t="s">
        <v>192</v>
      </c>
      <c r="D44" s="48" t="s">
        <v>25</v>
      </c>
      <c r="E44" s="64">
        <v>2738829</v>
      </c>
      <c r="F44" s="64"/>
      <c r="G44" s="64">
        <v>216535</v>
      </c>
      <c r="H44" s="64">
        <v>2296575.52</v>
      </c>
      <c r="I44" s="64"/>
      <c r="J44" s="64">
        <v>212543.88</v>
      </c>
      <c r="K44" s="99">
        <f t="shared" si="2"/>
        <v>83.8524610335293</v>
      </c>
      <c r="L44" s="64">
        <f t="shared" si="5"/>
        <v>22200</v>
      </c>
      <c r="M44" s="95"/>
      <c r="N44" s="95"/>
      <c r="O44" s="95"/>
      <c r="P44" s="64">
        <v>22200</v>
      </c>
      <c r="Q44" s="64">
        <f t="shared" si="6"/>
        <v>22146</v>
      </c>
      <c r="R44" s="95"/>
      <c r="S44" s="95"/>
      <c r="T44" s="95"/>
      <c r="U44" s="64">
        <v>22146</v>
      </c>
      <c r="V44" s="108">
        <f t="shared" si="8"/>
        <v>99.75675675675676</v>
      </c>
      <c r="W44" s="64">
        <f t="shared" si="7"/>
        <v>2318721.52</v>
      </c>
      <c r="X44" s="141"/>
      <c r="Y44" s="97">
        <f t="shared" si="3"/>
        <v>2318721.52</v>
      </c>
      <c r="Z44" s="98">
        <f t="shared" si="4"/>
        <v>0</v>
      </c>
    </row>
    <row r="45" spans="1:26" s="14" customFormat="1" ht="28.5">
      <c r="A45" s="13"/>
      <c r="B45" s="67"/>
      <c r="C45" s="67"/>
      <c r="D45" s="68" t="s">
        <v>193</v>
      </c>
      <c r="E45" s="95">
        <f aca="true" t="shared" si="9" ref="E45:J45">SUM(E46:E62)</f>
        <v>434833714.06</v>
      </c>
      <c r="F45" s="95">
        <f t="shared" si="9"/>
        <v>250542618</v>
      </c>
      <c r="G45" s="95">
        <f t="shared" si="9"/>
        <v>62063655</v>
      </c>
      <c r="H45" s="95">
        <f t="shared" si="9"/>
        <v>429527679.49</v>
      </c>
      <c r="I45" s="95">
        <f t="shared" si="9"/>
        <v>250293888.6</v>
      </c>
      <c r="J45" s="95">
        <f t="shared" si="9"/>
        <v>61529720.19</v>
      </c>
      <c r="K45" s="96">
        <f t="shared" si="2"/>
        <v>98.7797554792939</v>
      </c>
      <c r="L45" s="95">
        <f aca="true" t="shared" si="10" ref="L45:U45">SUM(L46:L62)</f>
        <v>72847964.45</v>
      </c>
      <c r="M45" s="95">
        <f t="shared" si="10"/>
        <v>36448867</v>
      </c>
      <c r="N45" s="95">
        <f t="shared" si="10"/>
        <v>2470383</v>
      </c>
      <c r="O45" s="95">
        <f t="shared" si="10"/>
        <v>1518188</v>
      </c>
      <c r="P45" s="95">
        <f t="shared" si="10"/>
        <v>36399097.45</v>
      </c>
      <c r="Q45" s="95">
        <f t="shared" si="10"/>
        <v>69502563.44999999</v>
      </c>
      <c r="R45" s="95">
        <f t="shared" si="10"/>
        <v>30662419.6</v>
      </c>
      <c r="S45" s="95">
        <f t="shared" si="10"/>
        <v>1779597.25</v>
      </c>
      <c r="T45" s="95">
        <f t="shared" si="10"/>
        <v>1424763.1199999999</v>
      </c>
      <c r="U45" s="95">
        <f t="shared" si="10"/>
        <v>38840143.85</v>
      </c>
      <c r="V45" s="96">
        <f t="shared" si="8"/>
        <v>95.40769460717578</v>
      </c>
      <c r="W45" s="95">
        <f>SUM(W46:W62)</f>
        <v>499030242.94</v>
      </c>
      <c r="X45" s="141"/>
      <c r="Y45" s="97">
        <f t="shared" si="3"/>
        <v>499030242.94</v>
      </c>
      <c r="Z45" s="98">
        <f t="shared" si="4"/>
        <v>0</v>
      </c>
    </row>
    <row r="46" spans="1:26" s="14" customFormat="1" ht="15">
      <c r="A46" s="13"/>
      <c r="B46" s="45" t="s">
        <v>11</v>
      </c>
      <c r="C46" s="45" t="s">
        <v>9</v>
      </c>
      <c r="D46" s="48" t="s">
        <v>15</v>
      </c>
      <c r="E46" s="64">
        <v>1042324</v>
      </c>
      <c r="F46" s="64">
        <v>766849</v>
      </c>
      <c r="G46" s="64">
        <v>25977</v>
      </c>
      <c r="H46" s="64">
        <v>1028479.21</v>
      </c>
      <c r="I46" s="64">
        <v>764632.49</v>
      </c>
      <c r="J46" s="64">
        <v>25859.37</v>
      </c>
      <c r="K46" s="99">
        <f t="shared" si="2"/>
        <v>98.67173834623398</v>
      </c>
      <c r="L46" s="64">
        <f>M46+P46</f>
        <v>194600</v>
      </c>
      <c r="M46" s="95"/>
      <c r="N46" s="95"/>
      <c r="O46" s="95"/>
      <c r="P46" s="64">
        <v>194600</v>
      </c>
      <c r="Q46" s="64">
        <f>R46+U46</f>
        <v>193170.76</v>
      </c>
      <c r="R46" s="64"/>
      <c r="S46" s="64"/>
      <c r="T46" s="64"/>
      <c r="U46" s="64">
        <v>193170.76</v>
      </c>
      <c r="V46" s="108">
        <f aca="true" t="shared" si="11" ref="V46:V62">Q46/L46*100</f>
        <v>99.26554984583763</v>
      </c>
      <c r="W46" s="64">
        <f>H46+Q46</f>
        <v>1221649.97</v>
      </c>
      <c r="X46" s="141"/>
      <c r="Y46" s="97">
        <f t="shared" si="3"/>
        <v>1221649.97</v>
      </c>
      <c r="Z46" s="98">
        <f t="shared" si="4"/>
        <v>0</v>
      </c>
    </row>
    <row r="47" spans="1:26" s="14" customFormat="1" ht="15">
      <c r="A47" s="13"/>
      <c r="B47" s="45" t="s">
        <v>60</v>
      </c>
      <c r="C47" s="45" t="s">
        <v>194</v>
      </c>
      <c r="D47" s="48" t="s">
        <v>61</v>
      </c>
      <c r="E47" s="64">
        <v>114059828</v>
      </c>
      <c r="F47" s="64">
        <v>63780557</v>
      </c>
      <c r="G47" s="64">
        <v>19985584</v>
      </c>
      <c r="H47" s="64">
        <v>113043056.71</v>
      </c>
      <c r="I47" s="64">
        <v>63697295.63</v>
      </c>
      <c r="J47" s="64">
        <v>19724646.34</v>
      </c>
      <c r="K47" s="99">
        <f t="shared" si="2"/>
        <v>99.10856319194168</v>
      </c>
      <c r="L47" s="64">
        <f aca="true" t="shared" si="12" ref="L47:L62">M47+P47</f>
        <v>18992775</v>
      </c>
      <c r="M47" s="64">
        <v>11284686</v>
      </c>
      <c r="N47" s="64"/>
      <c r="O47" s="64"/>
      <c r="P47" s="64">
        <v>7708089</v>
      </c>
      <c r="Q47" s="64">
        <f aca="true" t="shared" si="13" ref="Q47:Q62">R47+U47</f>
        <v>18152231.54</v>
      </c>
      <c r="R47" s="64">
        <v>10439304.94</v>
      </c>
      <c r="S47" s="64"/>
      <c r="T47" s="64"/>
      <c r="U47" s="64">
        <v>7712926.6</v>
      </c>
      <c r="V47" s="108">
        <f t="shared" si="11"/>
        <v>95.57440416158249</v>
      </c>
      <c r="W47" s="64">
        <f aca="true" t="shared" si="14" ref="W47:W62">H47+Q47</f>
        <v>131195288.25</v>
      </c>
      <c r="X47" s="141"/>
      <c r="Y47" s="97">
        <f t="shared" si="3"/>
        <v>131195288.25</v>
      </c>
      <c r="Z47" s="98">
        <f t="shared" si="4"/>
        <v>0</v>
      </c>
    </row>
    <row r="48" spans="1:26" s="14" customFormat="1" ht="60">
      <c r="A48" s="13"/>
      <c r="B48" s="45" t="s">
        <v>62</v>
      </c>
      <c r="C48" s="45" t="s">
        <v>195</v>
      </c>
      <c r="D48" s="48" t="s">
        <v>63</v>
      </c>
      <c r="E48" s="64">
        <v>236179675.31</v>
      </c>
      <c r="F48" s="64">
        <v>141974277</v>
      </c>
      <c r="G48" s="64">
        <v>31676884</v>
      </c>
      <c r="H48" s="64">
        <v>232691419.18</v>
      </c>
      <c r="I48" s="64">
        <v>141898142.48</v>
      </c>
      <c r="J48" s="64">
        <v>31503327.01</v>
      </c>
      <c r="K48" s="99">
        <f t="shared" si="2"/>
        <v>98.52304982407082</v>
      </c>
      <c r="L48" s="64">
        <f t="shared" si="12"/>
        <v>45212728.45</v>
      </c>
      <c r="M48" s="64">
        <v>18497171</v>
      </c>
      <c r="N48" s="64">
        <v>740455</v>
      </c>
      <c r="O48" s="64">
        <v>47940</v>
      </c>
      <c r="P48" s="64">
        <v>26715557.45</v>
      </c>
      <c r="Q48" s="64">
        <f t="shared" si="13"/>
        <v>43103002.4</v>
      </c>
      <c r="R48" s="64">
        <v>13863117.13</v>
      </c>
      <c r="S48" s="64">
        <v>512707.99</v>
      </c>
      <c r="T48" s="64">
        <v>28918.63</v>
      </c>
      <c r="U48" s="64">
        <v>29239885.27</v>
      </c>
      <c r="V48" s="108">
        <f t="shared" si="11"/>
        <v>95.33377851254184</v>
      </c>
      <c r="W48" s="64">
        <f t="shared" si="14"/>
        <v>275794421.58</v>
      </c>
      <c r="X48" s="140" t="s">
        <v>347</v>
      </c>
      <c r="Y48" s="97">
        <f t="shared" si="3"/>
        <v>275794421.58</v>
      </c>
      <c r="Z48" s="98">
        <f t="shared" si="4"/>
        <v>0</v>
      </c>
    </row>
    <row r="49" spans="1:26" s="14" customFormat="1" ht="30" customHeight="1">
      <c r="A49" s="13"/>
      <c r="B49" s="45" t="s">
        <v>64</v>
      </c>
      <c r="C49" s="45" t="s">
        <v>195</v>
      </c>
      <c r="D49" s="48" t="s">
        <v>65</v>
      </c>
      <c r="E49" s="64">
        <v>379549</v>
      </c>
      <c r="F49" s="64">
        <v>314188</v>
      </c>
      <c r="G49" s="64"/>
      <c r="H49" s="64">
        <v>379100.63</v>
      </c>
      <c r="I49" s="64">
        <v>313793.36</v>
      </c>
      <c r="J49" s="64"/>
      <c r="K49" s="99">
        <f t="shared" si="2"/>
        <v>99.88186769033774</v>
      </c>
      <c r="L49" s="64">
        <f t="shared" si="12"/>
        <v>0</v>
      </c>
      <c r="M49" s="64"/>
      <c r="N49" s="64"/>
      <c r="O49" s="64"/>
      <c r="P49" s="64"/>
      <c r="Q49" s="64">
        <f t="shared" si="13"/>
        <v>0</v>
      </c>
      <c r="R49" s="64"/>
      <c r="S49" s="64"/>
      <c r="T49" s="64"/>
      <c r="U49" s="64"/>
      <c r="V49" s="108"/>
      <c r="W49" s="64">
        <f t="shared" si="14"/>
        <v>379100.63</v>
      </c>
      <c r="X49" s="140"/>
      <c r="Y49" s="97">
        <f t="shared" si="3"/>
        <v>379100.63</v>
      </c>
      <c r="Z49" s="98">
        <f t="shared" si="4"/>
        <v>0</v>
      </c>
    </row>
    <row r="50" spans="1:26" s="14" customFormat="1" ht="60">
      <c r="A50" s="13"/>
      <c r="B50" s="45" t="s">
        <v>66</v>
      </c>
      <c r="C50" s="45" t="s">
        <v>196</v>
      </c>
      <c r="D50" s="48" t="s">
        <v>67</v>
      </c>
      <c r="E50" s="64">
        <v>4562691.75</v>
      </c>
      <c r="F50" s="64">
        <v>2831483</v>
      </c>
      <c r="G50" s="64">
        <v>543708</v>
      </c>
      <c r="H50" s="64">
        <v>4480952.79</v>
      </c>
      <c r="I50" s="64">
        <v>2831339.66</v>
      </c>
      <c r="J50" s="64">
        <v>536254.07</v>
      </c>
      <c r="K50" s="99">
        <f t="shared" si="2"/>
        <v>98.2085364412356</v>
      </c>
      <c r="L50" s="64">
        <f t="shared" si="12"/>
        <v>129783</v>
      </c>
      <c r="M50" s="64"/>
      <c r="N50" s="64"/>
      <c r="O50" s="64"/>
      <c r="P50" s="64">
        <v>129783</v>
      </c>
      <c r="Q50" s="64">
        <f t="shared" si="13"/>
        <v>158419.32</v>
      </c>
      <c r="R50" s="64">
        <v>25736.37</v>
      </c>
      <c r="S50" s="64"/>
      <c r="T50" s="64"/>
      <c r="U50" s="64">
        <v>132682.95</v>
      </c>
      <c r="V50" s="108">
        <f t="shared" si="11"/>
        <v>122.06476965396085</v>
      </c>
      <c r="W50" s="64">
        <f t="shared" si="14"/>
        <v>4639372.11</v>
      </c>
      <c r="X50" s="140"/>
      <c r="Y50" s="97">
        <f t="shared" si="3"/>
        <v>4639372.11</v>
      </c>
      <c r="Z50" s="98">
        <f t="shared" si="4"/>
        <v>0</v>
      </c>
    </row>
    <row r="51" spans="1:26" s="14" customFormat="1" ht="43.5" customHeight="1">
      <c r="A51" s="13"/>
      <c r="B51" s="45" t="s">
        <v>68</v>
      </c>
      <c r="C51" s="45" t="s">
        <v>197</v>
      </c>
      <c r="D51" s="48" t="s">
        <v>69</v>
      </c>
      <c r="E51" s="64">
        <v>12650544</v>
      </c>
      <c r="F51" s="64">
        <v>8484052</v>
      </c>
      <c r="G51" s="64">
        <v>1863369</v>
      </c>
      <c r="H51" s="64">
        <v>12598754.13</v>
      </c>
      <c r="I51" s="64">
        <v>8484047.75</v>
      </c>
      <c r="J51" s="64">
        <v>1848466.61</v>
      </c>
      <c r="K51" s="99">
        <f t="shared" si="2"/>
        <v>99.59061151836633</v>
      </c>
      <c r="L51" s="64">
        <f t="shared" si="12"/>
        <v>645700</v>
      </c>
      <c r="M51" s="64"/>
      <c r="N51" s="64"/>
      <c r="O51" s="64"/>
      <c r="P51" s="64">
        <v>645700</v>
      </c>
      <c r="Q51" s="64">
        <f t="shared" si="13"/>
        <v>1167734.86</v>
      </c>
      <c r="R51" s="64">
        <v>429930.59</v>
      </c>
      <c r="S51" s="64">
        <v>12074.59</v>
      </c>
      <c r="T51" s="64">
        <v>1654.85</v>
      </c>
      <c r="U51" s="64">
        <v>737804.27</v>
      </c>
      <c r="V51" s="108">
        <f t="shared" si="11"/>
        <v>180.84789530741833</v>
      </c>
      <c r="W51" s="64">
        <f t="shared" si="14"/>
        <v>13766488.99</v>
      </c>
      <c r="X51" s="140"/>
      <c r="Y51" s="97">
        <f t="shared" si="3"/>
        <v>13766488.99</v>
      </c>
      <c r="Z51" s="98">
        <f t="shared" si="4"/>
        <v>0</v>
      </c>
    </row>
    <row r="52" spans="1:26" s="14" customFormat="1" ht="36" customHeight="1">
      <c r="A52" s="13"/>
      <c r="B52" s="45" t="s">
        <v>304</v>
      </c>
      <c r="C52" s="45" t="s">
        <v>305</v>
      </c>
      <c r="D52" s="48" t="s">
        <v>366</v>
      </c>
      <c r="E52" s="64">
        <v>55069266</v>
      </c>
      <c r="F52" s="64">
        <v>26329922</v>
      </c>
      <c r="G52" s="64">
        <v>7303807</v>
      </c>
      <c r="H52" s="64">
        <v>54543633.21</v>
      </c>
      <c r="I52" s="64">
        <v>26260118.06</v>
      </c>
      <c r="J52" s="64">
        <v>7248771.87</v>
      </c>
      <c r="K52" s="99">
        <f t="shared" si="2"/>
        <v>99.04550609045705</v>
      </c>
      <c r="L52" s="64">
        <f t="shared" si="12"/>
        <v>6805998</v>
      </c>
      <c r="M52" s="64">
        <v>6459260</v>
      </c>
      <c r="N52" s="64">
        <v>1729928</v>
      </c>
      <c r="O52" s="64">
        <v>1470248</v>
      </c>
      <c r="P52" s="64">
        <v>346738</v>
      </c>
      <c r="Q52" s="64">
        <f t="shared" si="13"/>
        <v>4823709.6</v>
      </c>
      <c r="R52" s="64">
        <v>4645309.6</v>
      </c>
      <c r="S52" s="64">
        <v>1254814.67</v>
      </c>
      <c r="T52" s="64">
        <v>1394189.64</v>
      </c>
      <c r="U52" s="64">
        <v>178400</v>
      </c>
      <c r="V52" s="108">
        <f t="shared" si="11"/>
        <v>70.87439050084939</v>
      </c>
      <c r="W52" s="64">
        <f t="shared" si="14"/>
        <v>59367342.81</v>
      </c>
      <c r="X52" s="140"/>
      <c r="Y52" s="97">
        <f t="shared" si="3"/>
        <v>59367342.81</v>
      </c>
      <c r="Z52" s="98">
        <f t="shared" si="4"/>
        <v>0</v>
      </c>
    </row>
    <row r="53" spans="1:26" s="14" customFormat="1" ht="30">
      <c r="A53" s="13"/>
      <c r="B53" s="45" t="s">
        <v>70</v>
      </c>
      <c r="C53" s="45" t="s">
        <v>198</v>
      </c>
      <c r="D53" s="48" t="s">
        <v>71</v>
      </c>
      <c r="E53" s="64">
        <v>1773353</v>
      </c>
      <c r="F53" s="64">
        <v>1344053</v>
      </c>
      <c r="G53" s="64">
        <v>83332</v>
      </c>
      <c r="H53" s="64">
        <v>1772296.21</v>
      </c>
      <c r="I53" s="64">
        <v>1343886.04</v>
      </c>
      <c r="J53" s="64">
        <v>83134.41</v>
      </c>
      <c r="K53" s="99">
        <f t="shared" si="2"/>
        <v>99.94040723984452</v>
      </c>
      <c r="L53" s="64">
        <f t="shared" si="12"/>
        <v>118730</v>
      </c>
      <c r="M53" s="64"/>
      <c r="N53" s="64"/>
      <c r="O53" s="64"/>
      <c r="P53" s="64">
        <v>118730</v>
      </c>
      <c r="Q53" s="64">
        <f t="shared" si="13"/>
        <v>163187.47</v>
      </c>
      <c r="R53" s="64">
        <v>39678.43</v>
      </c>
      <c r="S53" s="64"/>
      <c r="T53" s="64"/>
      <c r="U53" s="64">
        <v>123509.04</v>
      </c>
      <c r="V53" s="108">
        <f t="shared" si="11"/>
        <v>137.4441758611977</v>
      </c>
      <c r="W53" s="64">
        <f t="shared" si="14"/>
        <v>1935483.68</v>
      </c>
      <c r="X53" s="140"/>
      <c r="Y53" s="97">
        <f t="shared" si="3"/>
        <v>1935483.68</v>
      </c>
      <c r="Z53" s="98">
        <f t="shared" si="4"/>
        <v>0</v>
      </c>
    </row>
    <row r="54" spans="1:26" s="14" customFormat="1" ht="30">
      <c r="A54" s="13"/>
      <c r="B54" s="45" t="s">
        <v>72</v>
      </c>
      <c r="C54" s="45" t="s">
        <v>198</v>
      </c>
      <c r="D54" s="48" t="s">
        <v>73</v>
      </c>
      <c r="E54" s="64">
        <v>1656839</v>
      </c>
      <c r="F54" s="64">
        <v>1169665</v>
      </c>
      <c r="G54" s="64">
        <v>85559</v>
      </c>
      <c r="H54" s="64">
        <v>1633306.36</v>
      </c>
      <c r="I54" s="64">
        <v>1169614.03</v>
      </c>
      <c r="J54" s="64">
        <v>82434.58</v>
      </c>
      <c r="K54" s="99">
        <f t="shared" si="2"/>
        <v>98.57966646125544</v>
      </c>
      <c r="L54" s="64">
        <f t="shared" si="12"/>
        <v>92250</v>
      </c>
      <c r="M54" s="64"/>
      <c r="N54" s="64"/>
      <c r="O54" s="64"/>
      <c r="P54" s="64">
        <v>92250</v>
      </c>
      <c r="Q54" s="64">
        <f t="shared" si="13"/>
        <v>91550</v>
      </c>
      <c r="R54" s="64"/>
      <c r="S54" s="64"/>
      <c r="T54" s="64"/>
      <c r="U54" s="64">
        <v>91550</v>
      </c>
      <c r="V54" s="108">
        <f t="shared" si="11"/>
        <v>99.24119241192412</v>
      </c>
      <c r="W54" s="64">
        <f t="shared" si="14"/>
        <v>1724856.36</v>
      </c>
      <c r="X54" s="140"/>
      <c r="Y54" s="97">
        <f t="shared" si="3"/>
        <v>1724856.36</v>
      </c>
      <c r="Z54" s="98">
        <f t="shared" si="4"/>
        <v>0</v>
      </c>
    </row>
    <row r="55" spans="1:26" s="14" customFormat="1" ht="30">
      <c r="A55" s="13"/>
      <c r="B55" s="45" t="s">
        <v>74</v>
      </c>
      <c r="C55" s="45" t="s">
        <v>198</v>
      </c>
      <c r="D55" s="48" t="s">
        <v>75</v>
      </c>
      <c r="E55" s="64">
        <v>143953</v>
      </c>
      <c r="F55" s="64">
        <v>111390</v>
      </c>
      <c r="G55" s="64">
        <v>5298</v>
      </c>
      <c r="H55" s="64">
        <v>143769.68</v>
      </c>
      <c r="I55" s="64">
        <v>111323.38</v>
      </c>
      <c r="J55" s="64">
        <v>5295.99</v>
      </c>
      <c r="K55" s="99">
        <f t="shared" si="2"/>
        <v>99.87265287975936</v>
      </c>
      <c r="L55" s="64">
        <f t="shared" si="12"/>
        <v>0</v>
      </c>
      <c r="M55" s="64"/>
      <c r="N55" s="64"/>
      <c r="O55" s="64"/>
      <c r="P55" s="64"/>
      <c r="Q55" s="64">
        <f t="shared" si="13"/>
        <v>0</v>
      </c>
      <c r="R55" s="64"/>
      <c r="S55" s="64"/>
      <c r="T55" s="64"/>
      <c r="U55" s="64"/>
      <c r="V55" s="108"/>
      <c r="W55" s="64">
        <f t="shared" si="14"/>
        <v>143769.68</v>
      </c>
      <c r="X55" s="140"/>
      <c r="Y55" s="97">
        <f t="shared" si="3"/>
        <v>143769.68</v>
      </c>
      <c r="Z55" s="98">
        <f t="shared" si="4"/>
        <v>0</v>
      </c>
    </row>
    <row r="56" spans="1:26" s="14" customFormat="1" ht="30" customHeight="1">
      <c r="A56" s="13"/>
      <c r="B56" s="45" t="s">
        <v>76</v>
      </c>
      <c r="C56" s="45" t="s">
        <v>198</v>
      </c>
      <c r="D56" s="48" t="s">
        <v>77</v>
      </c>
      <c r="E56" s="64">
        <v>2540173</v>
      </c>
      <c r="F56" s="64">
        <v>1664381</v>
      </c>
      <c r="G56" s="64">
        <v>305779</v>
      </c>
      <c r="H56" s="64">
        <v>2510492.62</v>
      </c>
      <c r="I56" s="64">
        <v>1662604.78</v>
      </c>
      <c r="J56" s="64">
        <v>289209.95</v>
      </c>
      <c r="K56" s="99">
        <f t="shared" si="2"/>
        <v>98.83156068503996</v>
      </c>
      <c r="L56" s="64">
        <f t="shared" si="12"/>
        <v>150000</v>
      </c>
      <c r="M56" s="64"/>
      <c r="N56" s="64"/>
      <c r="O56" s="64"/>
      <c r="P56" s="64">
        <v>150000</v>
      </c>
      <c r="Q56" s="64">
        <f t="shared" si="13"/>
        <v>430630.56999999995</v>
      </c>
      <c r="R56" s="64">
        <v>275717.55</v>
      </c>
      <c r="S56" s="64"/>
      <c r="T56" s="64"/>
      <c r="U56" s="64">
        <v>154913.02</v>
      </c>
      <c r="V56" s="108">
        <f t="shared" si="11"/>
        <v>287.08704666666665</v>
      </c>
      <c r="W56" s="64">
        <f t="shared" si="14"/>
        <v>2941123.19</v>
      </c>
      <c r="X56" s="140"/>
      <c r="Y56" s="97">
        <f t="shared" si="3"/>
        <v>2941123.19</v>
      </c>
      <c r="Z56" s="98">
        <f t="shared" si="4"/>
        <v>0</v>
      </c>
    </row>
    <row r="57" spans="1:26" s="14" customFormat="1" ht="30" customHeight="1">
      <c r="A57" s="13"/>
      <c r="B57" s="45" t="s">
        <v>78</v>
      </c>
      <c r="C57" s="45" t="s">
        <v>198</v>
      </c>
      <c r="D57" s="48" t="s">
        <v>79</v>
      </c>
      <c r="E57" s="64">
        <v>53240</v>
      </c>
      <c r="F57" s="64"/>
      <c r="G57" s="64"/>
      <c r="H57" s="64">
        <v>53240</v>
      </c>
      <c r="I57" s="64"/>
      <c r="J57" s="64"/>
      <c r="K57" s="99">
        <f t="shared" si="2"/>
        <v>100</v>
      </c>
      <c r="L57" s="64">
        <f t="shared" si="12"/>
        <v>0</v>
      </c>
      <c r="M57" s="64"/>
      <c r="N57" s="64"/>
      <c r="O57" s="64"/>
      <c r="P57" s="64"/>
      <c r="Q57" s="64">
        <f t="shared" si="13"/>
        <v>0</v>
      </c>
      <c r="R57" s="64"/>
      <c r="S57" s="64"/>
      <c r="T57" s="64"/>
      <c r="U57" s="64"/>
      <c r="V57" s="108"/>
      <c r="W57" s="64">
        <f t="shared" si="14"/>
        <v>53240</v>
      </c>
      <c r="X57" s="140"/>
      <c r="Y57" s="97">
        <f t="shared" si="3"/>
        <v>53240</v>
      </c>
      <c r="Z57" s="98">
        <f t="shared" si="4"/>
        <v>0</v>
      </c>
    </row>
    <row r="58" spans="1:26" s="14" customFormat="1" ht="45">
      <c r="A58" s="13"/>
      <c r="B58" s="45" t="s">
        <v>80</v>
      </c>
      <c r="C58" s="45" t="s">
        <v>198</v>
      </c>
      <c r="D58" s="48" t="s">
        <v>81</v>
      </c>
      <c r="E58" s="64">
        <v>45250</v>
      </c>
      <c r="F58" s="64"/>
      <c r="G58" s="64"/>
      <c r="H58" s="64">
        <v>45250</v>
      </c>
      <c r="I58" s="64"/>
      <c r="J58" s="64"/>
      <c r="K58" s="99">
        <f t="shared" si="2"/>
        <v>100</v>
      </c>
      <c r="L58" s="64">
        <f t="shared" si="12"/>
        <v>0</v>
      </c>
      <c r="M58" s="64"/>
      <c r="N58" s="64"/>
      <c r="O58" s="64"/>
      <c r="P58" s="64"/>
      <c r="Q58" s="64">
        <f t="shared" si="13"/>
        <v>0</v>
      </c>
      <c r="R58" s="64"/>
      <c r="S58" s="64"/>
      <c r="T58" s="64"/>
      <c r="U58" s="64"/>
      <c r="V58" s="108"/>
      <c r="W58" s="64">
        <f t="shared" si="14"/>
        <v>45250</v>
      </c>
      <c r="X58" s="140"/>
      <c r="Y58" s="97">
        <f t="shared" si="3"/>
        <v>45250</v>
      </c>
      <c r="Z58" s="98">
        <f t="shared" si="4"/>
        <v>0</v>
      </c>
    </row>
    <row r="59" spans="1:26" s="14" customFormat="1" ht="75">
      <c r="A59" s="13"/>
      <c r="B59" s="45" t="s">
        <v>26</v>
      </c>
      <c r="C59" s="45" t="s">
        <v>182</v>
      </c>
      <c r="D59" s="31" t="s">
        <v>27</v>
      </c>
      <c r="E59" s="64">
        <v>2109980</v>
      </c>
      <c r="F59" s="64"/>
      <c r="G59" s="64"/>
      <c r="H59" s="64">
        <v>2069728.53</v>
      </c>
      <c r="I59" s="64"/>
      <c r="J59" s="64"/>
      <c r="K59" s="99">
        <f t="shared" si="2"/>
        <v>98.0923293111783</v>
      </c>
      <c r="L59" s="64">
        <f t="shared" si="12"/>
        <v>0</v>
      </c>
      <c r="M59" s="64"/>
      <c r="N59" s="64"/>
      <c r="O59" s="64"/>
      <c r="P59" s="64"/>
      <c r="Q59" s="64">
        <f t="shared" si="13"/>
        <v>740756.99</v>
      </c>
      <c r="R59" s="64">
        <v>740756.99</v>
      </c>
      <c r="S59" s="64"/>
      <c r="T59" s="64"/>
      <c r="U59" s="64"/>
      <c r="V59" s="108"/>
      <c r="W59" s="64">
        <f t="shared" si="14"/>
        <v>2810485.52</v>
      </c>
      <c r="X59" s="140"/>
      <c r="Y59" s="97">
        <f t="shared" si="3"/>
        <v>2810485.52</v>
      </c>
      <c r="Z59" s="98">
        <f t="shared" si="4"/>
        <v>0</v>
      </c>
    </row>
    <row r="60" spans="1:26" s="14" customFormat="1" ht="45">
      <c r="A60" s="13"/>
      <c r="B60" s="45" t="s">
        <v>36</v>
      </c>
      <c r="C60" s="45" t="s">
        <v>185</v>
      </c>
      <c r="D60" s="48" t="s">
        <v>37</v>
      </c>
      <c r="E60" s="64">
        <v>2567048</v>
      </c>
      <c r="F60" s="64">
        <v>1771801</v>
      </c>
      <c r="G60" s="64">
        <v>184358</v>
      </c>
      <c r="H60" s="64">
        <v>2534200.23</v>
      </c>
      <c r="I60" s="64">
        <v>1757090.94</v>
      </c>
      <c r="J60" s="64">
        <v>182319.99</v>
      </c>
      <c r="K60" s="99">
        <f t="shared" si="2"/>
        <v>98.72040686422693</v>
      </c>
      <c r="L60" s="64">
        <f t="shared" si="12"/>
        <v>185400</v>
      </c>
      <c r="M60" s="95"/>
      <c r="N60" s="95"/>
      <c r="O60" s="95"/>
      <c r="P60" s="64">
        <v>185400</v>
      </c>
      <c r="Q60" s="64">
        <f t="shared" si="13"/>
        <v>185900</v>
      </c>
      <c r="R60" s="64">
        <v>500</v>
      </c>
      <c r="S60" s="64"/>
      <c r="T60" s="64"/>
      <c r="U60" s="64">
        <v>185400</v>
      </c>
      <c r="V60" s="108">
        <f t="shared" si="11"/>
        <v>100.26968716289105</v>
      </c>
      <c r="W60" s="64">
        <f t="shared" si="14"/>
        <v>2720100.23</v>
      </c>
      <c r="X60" s="140"/>
      <c r="Y60" s="97">
        <f t="shared" si="3"/>
        <v>2720100.23</v>
      </c>
      <c r="Z60" s="98">
        <f t="shared" si="4"/>
        <v>0</v>
      </c>
    </row>
    <row r="61" spans="1:26" s="14" customFormat="1" ht="30">
      <c r="A61" s="13"/>
      <c r="B61" s="45" t="s">
        <v>55</v>
      </c>
      <c r="C61" s="45" t="s">
        <v>191</v>
      </c>
      <c r="D61" s="48" t="s">
        <v>56</v>
      </c>
      <c r="E61" s="64"/>
      <c r="F61" s="64"/>
      <c r="G61" s="64"/>
      <c r="H61" s="95"/>
      <c r="I61" s="95"/>
      <c r="J61" s="95"/>
      <c r="K61" s="96"/>
      <c r="L61" s="64">
        <f t="shared" si="12"/>
        <v>70000</v>
      </c>
      <c r="M61" s="64">
        <v>42550</v>
      </c>
      <c r="N61" s="64"/>
      <c r="O61" s="64"/>
      <c r="P61" s="64">
        <v>27450</v>
      </c>
      <c r="Q61" s="64">
        <f t="shared" si="13"/>
        <v>47238</v>
      </c>
      <c r="R61" s="64">
        <v>38838</v>
      </c>
      <c r="S61" s="64"/>
      <c r="T61" s="64"/>
      <c r="U61" s="64">
        <v>8400</v>
      </c>
      <c r="V61" s="108">
        <f t="shared" si="11"/>
        <v>67.48285714285714</v>
      </c>
      <c r="W61" s="64">
        <f t="shared" si="14"/>
        <v>47238</v>
      </c>
      <c r="X61" s="140"/>
      <c r="Y61" s="97">
        <f t="shared" si="3"/>
        <v>47238</v>
      </c>
      <c r="Z61" s="98">
        <f t="shared" si="4"/>
        <v>0</v>
      </c>
    </row>
    <row r="62" spans="1:26" s="14" customFormat="1" ht="22.5" customHeight="1">
      <c r="A62" s="13"/>
      <c r="B62" s="45" t="s">
        <v>82</v>
      </c>
      <c r="C62" s="45" t="s">
        <v>199</v>
      </c>
      <c r="D62" s="48" t="s">
        <v>83</v>
      </c>
      <c r="E62" s="64"/>
      <c r="F62" s="64"/>
      <c r="G62" s="64"/>
      <c r="H62" s="95"/>
      <c r="I62" s="95"/>
      <c r="J62" s="95"/>
      <c r="K62" s="96"/>
      <c r="L62" s="64">
        <f t="shared" si="12"/>
        <v>250000</v>
      </c>
      <c r="M62" s="64">
        <v>165200</v>
      </c>
      <c r="N62" s="64"/>
      <c r="O62" s="64"/>
      <c r="P62" s="64">
        <v>84800</v>
      </c>
      <c r="Q62" s="64">
        <f t="shared" si="13"/>
        <v>245031.94</v>
      </c>
      <c r="R62" s="64">
        <v>163530</v>
      </c>
      <c r="S62" s="64"/>
      <c r="T62" s="64"/>
      <c r="U62" s="64">
        <v>81501.94</v>
      </c>
      <c r="V62" s="108">
        <f t="shared" si="11"/>
        <v>98.012776</v>
      </c>
      <c r="W62" s="64">
        <f t="shared" si="14"/>
        <v>245031.94</v>
      </c>
      <c r="X62" s="140"/>
      <c r="Y62" s="97">
        <f t="shared" si="3"/>
        <v>245031.94</v>
      </c>
      <c r="Z62" s="98">
        <f t="shared" si="4"/>
        <v>0</v>
      </c>
    </row>
    <row r="63" spans="1:26" s="14" customFormat="1" ht="28.5">
      <c r="A63" s="13"/>
      <c r="B63" s="67"/>
      <c r="C63" s="67"/>
      <c r="D63" s="68" t="s">
        <v>200</v>
      </c>
      <c r="E63" s="95">
        <f aca="true" t="shared" si="15" ref="E63:J63">SUM(E64:E73)</f>
        <v>230049930.43</v>
      </c>
      <c r="F63" s="95">
        <f t="shared" si="15"/>
        <v>129057634</v>
      </c>
      <c r="G63" s="95">
        <f t="shared" si="15"/>
        <v>20650600</v>
      </c>
      <c r="H63" s="95">
        <f t="shared" si="15"/>
        <v>228458622.97000003</v>
      </c>
      <c r="I63" s="95">
        <f t="shared" si="15"/>
        <v>128963974.2</v>
      </c>
      <c r="J63" s="95">
        <f t="shared" si="15"/>
        <v>19948962.009999994</v>
      </c>
      <c r="K63" s="96">
        <f t="shared" si="2"/>
        <v>99.308277356561</v>
      </c>
      <c r="L63" s="95">
        <f aca="true" t="shared" si="16" ref="L63:U63">SUM(L64:L73)</f>
        <v>48596404</v>
      </c>
      <c r="M63" s="95">
        <f t="shared" si="16"/>
        <v>11785214</v>
      </c>
      <c r="N63" s="95">
        <f t="shared" si="16"/>
        <v>6366242</v>
      </c>
      <c r="O63" s="95">
        <f t="shared" si="16"/>
        <v>500810</v>
      </c>
      <c r="P63" s="95">
        <f t="shared" si="16"/>
        <v>36811190</v>
      </c>
      <c r="Q63" s="95">
        <f t="shared" si="16"/>
        <v>54507846.29</v>
      </c>
      <c r="R63" s="95">
        <f t="shared" si="16"/>
        <v>14542644.3</v>
      </c>
      <c r="S63" s="95">
        <f t="shared" si="16"/>
        <v>6047911.98</v>
      </c>
      <c r="T63" s="95">
        <f t="shared" si="16"/>
        <v>527049.2899999999</v>
      </c>
      <c r="U63" s="95">
        <f t="shared" si="16"/>
        <v>39965201.989999995</v>
      </c>
      <c r="V63" s="96">
        <f aca="true" t="shared" si="17" ref="V63:V71">Q63/L63*100</f>
        <v>112.1643615646952</v>
      </c>
      <c r="W63" s="95">
        <f>SUM(W64:W73)</f>
        <v>282966469.26</v>
      </c>
      <c r="X63" s="140"/>
      <c r="Y63" s="97">
        <f t="shared" si="3"/>
        <v>282966469.26000005</v>
      </c>
      <c r="Z63" s="98">
        <f t="shared" si="4"/>
        <v>0</v>
      </c>
    </row>
    <row r="64" spans="1:26" s="14" customFormat="1" ht="26.25" customHeight="1">
      <c r="A64" s="13"/>
      <c r="B64" s="45" t="s">
        <v>11</v>
      </c>
      <c r="C64" s="45" t="s">
        <v>9</v>
      </c>
      <c r="D64" s="48" t="s">
        <v>15</v>
      </c>
      <c r="E64" s="64">
        <v>543867</v>
      </c>
      <c r="F64" s="64">
        <v>384705</v>
      </c>
      <c r="G64" s="64">
        <v>18179</v>
      </c>
      <c r="H64" s="64">
        <v>542025.61</v>
      </c>
      <c r="I64" s="64">
        <v>383278.23</v>
      </c>
      <c r="J64" s="64">
        <v>17941.48</v>
      </c>
      <c r="K64" s="99">
        <f t="shared" si="2"/>
        <v>99.66142641491393</v>
      </c>
      <c r="L64" s="64">
        <f>M64+P64</f>
        <v>447900</v>
      </c>
      <c r="M64" s="95"/>
      <c r="N64" s="95"/>
      <c r="O64" s="95"/>
      <c r="P64" s="64">
        <v>447900</v>
      </c>
      <c r="Q64" s="64">
        <f>R64+U64</f>
        <v>431976.15</v>
      </c>
      <c r="R64" s="64"/>
      <c r="S64" s="64"/>
      <c r="T64" s="64"/>
      <c r="U64" s="64">
        <v>431976.15</v>
      </c>
      <c r="V64" s="108">
        <f t="shared" si="17"/>
        <v>96.44477561955794</v>
      </c>
      <c r="W64" s="64">
        <f>H64+Q64</f>
        <v>974001.76</v>
      </c>
      <c r="X64" s="140"/>
      <c r="Y64" s="97">
        <f t="shared" si="3"/>
        <v>974001.76</v>
      </c>
      <c r="Z64" s="98">
        <f t="shared" si="4"/>
        <v>0</v>
      </c>
    </row>
    <row r="65" spans="1:26" s="14" customFormat="1" ht="26.25" customHeight="1">
      <c r="A65" s="13"/>
      <c r="B65" s="45" t="s">
        <v>84</v>
      </c>
      <c r="C65" s="45" t="s">
        <v>201</v>
      </c>
      <c r="D65" s="48" t="s">
        <v>85</v>
      </c>
      <c r="E65" s="64">
        <v>182492259.43</v>
      </c>
      <c r="F65" s="64">
        <v>105450712</v>
      </c>
      <c r="G65" s="64">
        <v>17013527</v>
      </c>
      <c r="H65" s="64">
        <v>181760908.37</v>
      </c>
      <c r="I65" s="64">
        <v>105358479.06</v>
      </c>
      <c r="J65" s="64">
        <v>16489481.94</v>
      </c>
      <c r="K65" s="99">
        <f t="shared" si="2"/>
        <v>99.59924269539742</v>
      </c>
      <c r="L65" s="64">
        <f aca="true" t="shared" si="18" ref="L65:L72">M65+P65</f>
        <v>32242513</v>
      </c>
      <c r="M65" s="64">
        <v>7844182</v>
      </c>
      <c r="N65" s="64">
        <v>4083407</v>
      </c>
      <c r="O65" s="64">
        <v>177480</v>
      </c>
      <c r="P65" s="64">
        <v>24398331</v>
      </c>
      <c r="Q65" s="64">
        <f aca="true" t="shared" si="19" ref="Q65:Q73">R65+U65</f>
        <v>38364785.83</v>
      </c>
      <c r="R65" s="64">
        <v>10322432.34</v>
      </c>
      <c r="S65" s="64">
        <v>3949302.11</v>
      </c>
      <c r="T65" s="64">
        <v>201331.87</v>
      </c>
      <c r="U65" s="64">
        <v>28042353.49</v>
      </c>
      <c r="V65" s="108">
        <f t="shared" si="17"/>
        <v>118.98819992722032</v>
      </c>
      <c r="W65" s="64">
        <f aca="true" t="shared" si="20" ref="W65:W73">H65+Q65</f>
        <v>220125694.2</v>
      </c>
      <c r="X65" s="140"/>
      <c r="Y65" s="97">
        <f t="shared" si="3"/>
        <v>220125694.2</v>
      </c>
      <c r="Z65" s="98">
        <f t="shared" si="4"/>
        <v>0</v>
      </c>
    </row>
    <row r="66" spans="1:26" s="14" customFormat="1" ht="26.25" customHeight="1">
      <c r="A66" s="13"/>
      <c r="B66" s="49" t="s">
        <v>86</v>
      </c>
      <c r="C66" s="49" t="s">
        <v>202</v>
      </c>
      <c r="D66" s="50" t="s">
        <v>87</v>
      </c>
      <c r="E66" s="64">
        <v>18580742</v>
      </c>
      <c r="F66" s="64">
        <v>12001732</v>
      </c>
      <c r="G66" s="64">
        <v>2591603</v>
      </c>
      <c r="H66" s="64">
        <v>18424296.29</v>
      </c>
      <c r="I66" s="64">
        <v>12001731.91</v>
      </c>
      <c r="J66" s="64">
        <v>2450916.98</v>
      </c>
      <c r="K66" s="99">
        <f t="shared" si="2"/>
        <v>99.15802226843255</v>
      </c>
      <c r="L66" s="64">
        <f t="shared" si="18"/>
        <v>3123829</v>
      </c>
      <c r="M66" s="64">
        <v>25240</v>
      </c>
      <c r="N66" s="64">
        <v>9460</v>
      </c>
      <c r="O66" s="64">
        <v>4150</v>
      </c>
      <c r="P66" s="64">
        <v>3098589</v>
      </c>
      <c r="Q66" s="64">
        <f t="shared" si="19"/>
        <v>2828858.06</v>
      </c>
      <c r="R66" s="64">
        <v>129571.15</v>
      </c>
      <c r="S66" s="64">
        <v>17207.77</v>
      </c>
      <c r="T66" s="64"/>
      <c r="U66" s="64">
        <v>2699286.91</v>
      </c>
      <c r="V66" s="108">
        <f t="shared" si="17"/>
        <v>90.55739158577502</v>
      </c>
      <c r="W66" s="64">
        <f t="shared" si="20"/>
        <v>21253154.349999998</v>
      </c>
      <c r="X66" s="140"/>
      <c r="Y66" s="97">
        <f t="shared" si="3"/>
        <v>21253154.349999998</v>
      </c>
      <c r="Z66" s="98">
        <f t="shared" si="4"/>
        <v>0</v>
      </c>
    </row>
    <row r="67" spans="1:26" s="14" customFormat="1" ht="60">
      <c r="A67" s="13"/>
      <c r="B67" s="45" t="s">
        <v>236</v>
      </c>
      <c r="C67" s="45" t="s">
        <v>237</v>
      </c>
      <c r="D67" s="48" t="s">
        <v>238</v>
      </c>
      <c r="E67" s="64">
        <v>1564014</v>
      </c>
      <c r="F67" s="64">
        <v>1181499</v>
      </c>
      <c r="G67" s="64">
        <v>84983</v>
      </c>
      <c r="H67" s="64">
        <v>1558369.16</v>
      </c>
      <c r="I67" s="64">
        <v>1181499</v>
      </c>
      <c r="J67" s="64">
        <v>84263.33</v>
      </c>
      <c r="K67" s="99">
        <f t="shared" si="2"/>
        <v>99.63907995708477</v>
      </c>
      <c r="L67" s="64">
        <f t="shared" si="18"/>
        <v>407000</v>
      </c>
      <c r="M67" s="64">
        <v>407000</v>
      </c>
      <c r="N67" s="64">
        <v>98000</v>
      </c>
      <c r="O67" s="64">
        <v>132800</v>
      </c>
      <c r="P67" s="64"/>
      <c r="Q67" s="64">
        <f t="shared" si="19"/>
        <v>669358.5</v>
      </c>
      <c r="R67" s="64">
        <v>669358.5</v>
      </c>
      <c r="S67" s="64">
        <v>118000</v>
      </c>
      <c r="T67" s="64">
        <v>140916.09</v>
      </c>
      <c r="U67" s="64"/>
      <c r="V67" s="108">
        <f t="shared" si="17"/>
        <v>164.4615479115479</v>
      </c>
      <c r="W67" s="64">
        <f t="shared" si="20"/>
        <v>2227727.66</v>
      </c>
      <c r="X67" s="140"/>
      <c r="Y67" s="97">
        <f t="shared" si="3"/>
        <v>2227727.66</v>
      </c>
      <c r="Z67" s="98">
        <f t="shared" si="4"/>
        <v>0</v>
      </c>
    </row>
    <row r="68" spans="1:26" s="14" customFormat="1" ht="30">
      <c r="A68" s="13"/>
      <c r="B68" s="45" t="s">
        <v>88</v>
      </c>
      <c r="C68" s="45" t="s">
        <v>203</v>
      </c>
      <c r="D68" s="48" t="s">
        <v>89</v>
      </c>
      <c r="E68" s="64">
        <v>4341860</v>
      </c>
      <c r="F68" s="64">
        <v>3012520</v>
      </c>
      <c r="G68" s="64">
        <v>371114</v>
      </c>
      <c r="H68" s="64">
        <v>4318434.12</v>
      </c>
      <c r="I68" s="64">
        <v>3012520</v>
      </c>
      <c r="J68" s="64">
        <v>355188.45</v>
      </c>
      <c r="K68" s="99">
        <f t="shared" si="2"/>
        <v>99.4604644092624</v>
      </c>
      <c r="L68" s="64">
        <f t="shared" si="18"/>
        <v>4353292</v>
      </c>
      <c r="M68" s="64">
        <v>3353292</v>
      </c>
      <c r="N68" s="64">
        <v>2153375</v>
      </c>
      <c r="O68" s="64">
        <v>166719</v>
      </c>
      <c r="P68" s="64">
        <v>1000000</v>
      </c>
      <c r="Q68" s="64">
        <f t="shared" si="19"/>
        <v>4430484</v>
      </c>
      <c r="R68" s="64">
        <v>3200927.56</v>
      </c>
      <c r="S68" s="64">
        <v>1926583.69</v>
      </c>
      <c r="T68" s="64">
        <v>165140.33</v>
      </c>
      <c r="U68" s="64">
        <v>1229556.44</v>
      </c>
      <c r="V68" s="108">
        <f t="shared" si="17"/>
        <v>101.7731868204568</v>
      </c>
      <c r="W68" s="64">
        <f t="shared" si="20"/>
        <v>8748918.120000001</v>
      </c>
      <c r="X68" s="140"/>
      <c r="Y68" s="97">
        <f t="shared" si="3"/>
        <v>8748918.120000001</v>
      </c>
      <c r="Z68" s="98">
        <f t="shared" si="4"/>
        <v>0</v>
      </c>
    </row>
    <row r="69" spans="1:26" s="14" customFormat="1" ht="30">
      <c r="A69" s="13"/>
      <c r="B69" s="45" t="s">
        <v>90</v>
      </c>
      <c r="C69" s="45" t="s">
        <v>204</v>
      </c>
      <c r="D69" s="50" t="s">
        <v>91</v>
      </c>
      <c r="E69" s="64">
        <v>9525726.94</v>
      </c>
      <c r="F69" s="64">
        <v>6168375</v>
      </c>
      <c r="G69" s="64">
        <v>539999</v>
      </c>
      <c r="H69" s="64">
        <v>9506846.99</v>
      </c>
      <c r="I69" s="64">
        <v>6168375</v>
      </c>
      <c r="J69" s="64">
        <v>526794.24</v>
      </c>
      <c r="K69" s="99">
        <f t="shared" si="2"/>
        <v>99.80180042826213</v>
      </c>
      <c r="L69" s="64">
        <f t="shared" si="18"/>
        <v>2511870</v>
      </c>
      <c r="M69" s="64">
        <v>155500</v>
      </c>
      <c r="N69" s="64">
        <v>22000</v>
      </c>
      <c r="O69" s="64">
        <v>19661</v>
      </c>
      <c r="P69" s="64">
        <v>2356370</v>
      </c>
      <c r="Q69" s="64">
        <f t="shared" si="19"/>
        <v>2290328.75</v>
      </c>
      <c r="R69" s="64">
        <v>220339.75</v>
      </c>
      <c r="S69" s="64">
        <v>36818.41</v>
      </c>
      <c r="T69" s="64">
        <v>19661</v>
      </c>
      <c r="U69" s="64">
        <v>2069989</v>
      </c>
      <c r="V69" s="108">
        <f t="shared" si="17"/>
        <v>91.18022628559599</v>
      </c>
      <c r="W69" s="64">
        <f t="shared" si="20"/>
        <v>11797175.74</v>
      </c>
      <c r="X69" s="140"/>
      <c r="Y69" s="97">
        <f t="shared" si="3"/>
        <v>11797175.74</v>
      </c>
      <c r="Z69" s="98">
        <f t="shared" si="4"/>
        <v>0</v>
      </c>
    </row>
    <row r="70" spans="1:26" s="14" customFormat="1" ht="21.75" customHeight="1">
      <c r="A70" s="13"/>
      <c r="B70" s="45" t="s">
        <v>92</v>
      </c>
      <c r="C70" s="45" t="s">
        <v>205</v>
      </c>
      <c r="D70" s="48" t="s">
        <v>93</v>
      </c>
      <c r="E70" s="64">
        <v>1998372.06</v>
      </c>
      <c r="F70" s="64">
        <v>420777</v>
      </c>
      <c r="G70" s="64">
        <v>11415</v>
      </c>
      <c r="H70" s="64">
        <v>1995402.62</v>
      </c>
      <c r="I70" s="64">
        <v>420777</v>
      </c>
      <c r="J70" s="64">
        <v>9174.66</v>
      </c>
      <c r="K70" s="99">
        <f t="shared" si="2"/>
        <v>99.85140704979632</v>
      </c>
      <c r="L70" s="64">
        <f t="shared" si="18"/>
        <v>20000</v>
      </c>
      <c r="M70" s="95"/>
      <c r="N70" s="95"/>
      <c r="O70" s="95"/>
      <c r="P70" s="64">
        <v>20000</v>
      </c>
      <c r="Q70" s="64">
        <f t="shared" si="19"/>
        <v>19980</v>
      </c>
      <c r="R70" s="95"/>
      <c r="S70" s="95"/>
      <c r="T70" s="95"/>
      <c r="U70" s="64">
        <v>19980</v>
      </c>
      <c r="V70" s="108">
        <f t="shared" si="17"/>
        <v>99.9</v>
      </c>
      <c r="W70" s="64">
        <f t="shared" si="20"/>
        <v>2015382.62</v>
      </c>
      <c r="X70" s="140"/>
      <c r="Y70" s="97">
        <f t="shared" si="3"/>
        <v>2015382.62</v>
      </c>
      <c r="Z70" s="98">
        <f t="shared" si="4"/>
        <v>0</v>
      </c>
    </row>
    <row r="71" spans="1:26" s="14" customFormat="1" ht="75">
      <c r="A71" s="13"/>
      <c r="B71" s="49" t="s">
        <v>94</v>
      </c>
      <c r="C71" s="49" t="s">
        <v>205</v>
      </c>
      <c r="D71" s="50" t="s">
        <v>95</v>
      </c>
      <c r="E71" s="64">
        <v>655799</v>
      </c>
      <c r="F71" s="64">
        <v>437314</v>
      </c>
      <c r="G71" s="64">
        <v>19780</v>
      </c>
      <c r="H71" s="64">
        <v>649515.93</v>
      </c>
      <c r="I71" s="64">
        <v>437314</v>
      </c>
      <c r="J71" s="64">
        <v>15200.93</v>
      </c>
      <c r="K71" s="99">
        <f t="shared" si="2"/>
        <v>99.04192138139888</v>
      </c>
      <c r="L71" s="64">
        <f t="shared" si="18"/>
        <v>40000</v>
      </c>
      <c r="M71" s="95"/>
      <c r="N71" s="95"/>
      <c r="O71" s="95"/>
      <c r="P71" s="64">
        <v>40000</v>
      </c>
      <c r="Q71" s="64">
        <f t="shared" si="19"/>
        <v>39975</v>
      </c>
      <c r="R71" s="64">
        <v>15</v>
      </c>
      <c r="S71" s="64"/>
      <c r="T71" s="64"/>
      <c r="U71" s="64">
        <v>39960</v>
      </c>
      <c r="V71" s="108">
        <f t="shared" si="17"/>
        <v>99.9375</v>
      </c>
      <c r="W71" s="64">
        <f t="shared" si="20"/>
        <v>689490.93</v>
      </c>
      <c r="X71" s="140"/>
      <c r="Y71" s="97">
        <f t="shared" si="3"/>
        <v>689490.93</v>
      </c>
      <c r="Z71" s="98">
        <f t="shared" si="4"/>
        <v>0</v>
      </c>
    </row>
    <row r="72" spans="1:26" s="14" customFormat="1" ht="45">
      <c r="A72" s="13"/>
      <c r="B72" s="49" t="s">
        <v>248</v>
      </c>
      <c r="C72" s="49" t="s">
        <v>205</v>
      </c>
      <c r="D72" s="48" t="s">
        <v>249</v>
      </c>
      <c r="E72" s="64">
        <v>10347290</v>
      </c>
      <c r="F72" s="64"/>
      <c r="G72" s="64"/>
      <c r="H72" s="64">
        <v>9702823.88</v>
      </c>
      <c r="I72" s="64">
        <v>0</v>
      </c>
      <c r="J72" s="64"/>
      <c r="K72" s="99">
        <f t="shared" si="2"/>
        <v>93.77164339648353</v>
      </c>
      <c r="L72" s="64">
        <f t="shared" si="18"/>
        <v>0</v>
      </c>
      <c r="M72" s="95"/>
      <c r="N72" s="95"/>
      <c r="O72" s="95"/>
      <c r="P72" s="95"/>
      <c r="Q72" s="64">
        <f t="shared" si="19"/>
        <v>0</v>
      </c>
      <c r="R72" s="95"/>
      <c r="S72" s="95"/>
      <c r="T72" s="95"/>
      <c r="U72" s="95"/>
      <c r="V72" s="108"/>
      <c r="W72" s="64">
        <f t="shared" si="20"/>
        <v>9702823.88</v>
      </c>
      <c r="X72" s="140"/>
      <c r="Y72" s="97">
        <f t="shared" si="3"/>
        <v>9702823.88</v>
      </c>
      <c r="Z72" s="98">
        <f t="shared" si="4"/>
        <v>0</v>
      </c>
    </row>
    <row r="73" spans="1:26" s="14" customFormat="1" ht="24.75" customHeight="1">
      <c r="A73" s="13"/>
      <c r="B73" s="49" t="s">
        <v>178</v>
      </c>
      <c r="C73" s="100" t="s">
        <v>224</v>
      </c>
      <c r="D73" s="101" t="s">
        <v>179</v>
      </c>
      <c r="E73" s="64"/>
      <c r="F73" s="64"/>
      <c r="G73" s="64"/>
      <c r="H73" s="64"/>
      <c r="I73" s="64"/>
      <c r="J73" s="64"/>
      <c r="K73" s="96"/>
      <c r="L73" s="64">
        <f>M73+P73</f>
        <v>5450000</v>
      </c>
      <c r="M73" s="95"/>
      <c r="N73" s="95"/>
      <c r="O73" s="95"/>
      <c r="P73" s="64">
        <v>5450000</v>
      </c>
      <c r="Q73" s="64">
        <f t="shared" si="19"/>
        <v>5432100</v>
      </c>
      <c r="R73" s="95"/>
      <c r="S73" s="95"/>
      <c r="T73" s="95"/>
      <c r="U73" s="64">
        <v>5432100</v>
      </c>
      <c r="V73" s="108">
        <f>Q73/L73*100</f>
        <v>99.67155963302751</v>
      </c>
      <c r="W73" s="64">
        <f t="shared" si="20"/>
        <v>5432100</v>
      </c>
      <c r="X73" s="140"/>
      <c r="Y73" s="97">
        <f t="shared" si="3"/>
        <v>5432100</v>
      </c>
      <c r="Z73" s="98">
        <f t="shared" si="4"/>
        <v>0</v>
      </c>
    </row>
    <row r="74" spans="1:27" s="14" customFormat="1" ht="28.5">
      <c r="A74" s="13"/>
      <c r="B74" s="67"/>
      <c r="C74" s="67"/>
      <c r="D74" s="68" t="s">
        <v>334</v>
      </c>
      <c r="E74" s="95">
        <f aca="true" t="shared" si="21" ref="E74:J74">SUM(E75:E119)</f>
        <v>847716840.21</v>
      </c>
      <c r="F74" s="95">
        <f t="shared" si="21"/>
        <v>17510908.61</v>
      </c>
      <c r="G74" s="95">
        <f t="shared" si="21"/>
        <v>729842</v>
      </c>
      <c r="H74" s="95">
        <f t="shared" si="21"/>
        <v>845705675.6000001</v>
      </c>
      <c r="I74" s="95">
        <f t="shared" si="21"/>
        <v>17493482.27</v>
      </c>
      <c r="J74" s="95">
        <f t="shared" si="21"/>
        <v>721003.49</v>
      </c>
      <c r="K74" s="96">
        <f t="shared" si="2"/>
        <v>99.76275514244807</v>
      </c>
      <c r="L74" s="95">
        <f aca="true" t="shared" si="22" ref="L74:U74">SUM(L75:L119)</f>
        <v>4284967.59</v>
      </c>
      <c r="M74" s="95">
        <f t="shared" si="22"/>
        <v>27800</v>
      </c>
      <c r="N74" s="95">
        <f t="shared" si="22"/>
        <v>18822</v>
      </c>
      <c r="O74" s="95">
        <f t="shared" si="22"/>
        <v>0</v>
      </c>
      <c r="P74" s="95">
        <f t="shared" si="22"/>
        <v>4257167.59</v>
      </c>
      <c r="Q74" s="95">
        <f t="shared" si="22"/>
        <v>4864592.71</v>
      </c>
      <c r="R74" s="95">
        <f t="shared" si="22"/>
        <v>602452.44</v>
      </c>
      <c r="S74" s="95">
        <f t="shared" si="22"/>
        <v>324746.9</v>
      </c>
      <c r="T74" s="95">
        <f t="shared" si="22"/>
        <v>0</v>
      </c>
      <c r="U74" s="95">
        <f t="shared" si="22"/>
        <v>4262140.2700000005</v>
      </c>
      <c r="V74" s="108">
        <f>Q74/L74*100</f>
        <v>113.52694291907119</v>
      </c>
      <c r="W74" s="95">
        <f>SUM(W75:W119)</f>
        <v>850570268.3100001</v>
      </c>
      <c r="X74" s="140"/>
      <c r="Y74" s="97">
        <f t="shared" si="3"/>
        <v>850570268.3100002</v>
      </c>
      <c r="Z74" s="98">
        <f t="shared" si="4"/>
        <v>0</v>
      </c>
      <c r="AA74" s="17"/>
    </row>
    <row r="75" spans="1:26" s="14" customFormat="1" ht="21" customHeight="1">
      <c r="A75" s="13"/>
      <c r="B75" s="45" t="s">
        <v>11</v>
      </c>
      <c r="C75" s="45" t="s">
        <v>9</v>
      </c>
      <c r="D75" s="48" t="s">
        <v>96</v>
      </c>
      <c r="E75" s="64">
        <v>16377294</v>
      </c>
      <c r="F75" s="64">
        <v>12030575</v>
      </c>
      <c r="G75" s="64">
        <v>433174</v>
      </c>
      <c r="H75" s="64">
        <v>16330007.56</v>
      </c>
      <c r="I75" s="64">
        <v>12030554.3</v>
      </c>
      <c r="J75" s="64">
        <v>432228.47</v>
      </c>
      <c r="K75" s="99">
        <f t="shared" si="2"/>
        <v>99.71126829621548</v>
      </c>
      <c r="L75" s="64">
        <f aca="true" t="shared" si="23" ref="L75:L80">M75+P75</f>
        <v>342500</v>
      </c>
      <c r="M75" s="64"/>
      <c r="N75" s="64"/>
      <c r="O75" s="64"/>
      <c r="P75" s="64">
        <v>342500</v>
      </c>
      <c r="Q75" s="64">
        <f aca="true" t="shared" si="24" ref="Q75:Q80">R75+U75</f>
        <v>705908.0800000001</v>
      </c>
      <c r="R75" s="64">
        <v>364622.08</v>
      </c>
      <c r="S75" s="64">
        <v>298376.02</v>
      </c>
      <c r="T75" s="64"/>
      <c r="U75" s="64">
        <v>341286</v>
      </c>
      <c r="V75" s="108">
        <f>Q75/L75*100</f>
        <v>206.1045489051095</v>
      </c>
      <c r="W75" s="64">
        <f>H75+Q75</f>
        <v>17035915.64</v>
      </c>
      <c r="X75" s="140"/>
      <c r="Y75" s="97">
        <f t="shared" si="3"/>
        <v>17035915.64</v>
      </c>
      <c r="Z75" s="98">
        <f t="shared" si="4"/>
        <v>0</v>
      </c>
    </row>
    <row r="76" spans="1:26" s="14" customFormat="1" ht="30">
      <c r="A76" s="13"/>
      <c r="B76" s="45" t="s">
        <v>97</v>
      </c>
      <c r="C76" s="45" t="s">
        <v>194</v>
      </c>
      <c r="D76" s="48" t="s">
        <v>98</v>
      </c>
      <c r="E76" s="64">
        <v>1466970</v>
      </c>
      <c r="F76" s="64"/>
      <c r="G76" s="64"/>
      <c r="H76" s="64">
        <v>1420178.18</v>
      </c>
      <c r="I76" s="64"/>
      <c r="J76" s="64"/>
      <c r="K76" s="99">
        <f t="shared" si="2"/>
        <v>96.81030832259691</v>
      </c>
      <c r="L76" s="64">
        <f t="shared" si="23"/>
        <v>0</v>
      </c>
      <c r="M76" s="95"/>
      <c r="N76" s="95"/>
      <c r="O76" s="95"/>
      <c r="P76" s="95"/>
      <c r="Q76" s="64">
        <f t="shared" si="24"/>
        <v>0</v>
      </c>
      <c r="R76" s="95"/>
      <c r="S76" s="95"/>
      <c r="T76" s="95"/>
      <c r="U76" s="95"/>
      <c r="V76" s="108"/>
      <c r="W76" s="64">
        <f>H76+Q76</f>
        <v>1420178.18</v>
      </c>
      <c r="X76" s="140"/>
      <c r="Y76" s="97">
        <f t="shared" si="3"/>
        <v>1420178.18</v>
      </c>
      <c r="Z76" s="98">
        <f t="shared" si="4"/>
        <v>0</v>
      </c>
    </row>
    <row r="77" spans="1:26" s="14" customFormat="1" ht="315" customHeight="1">
      <c r="A77" s="13"/>
      <c r="B77" s="45" t="s">
        <v>99</v>
      </c>
      <c r="C77" s="45" t="s">
        <v>206</v>
      </c>
      <c r="D77" s="48" t="s">
        <v>100</v>
      </c>
      <c r="E77" s="64">
        <v>41433503.41</v>
      </c>
      <c r="F77" s="64"/>
      <c r="G77" s="95"/>
      <c r="H77" s="64">
        <v>41433503.41</v>
      </c>
      <c r="I77" s="95"/>
      <c r="J77" s="95"/>
      <c r="K77" s="99">
        <f>H77/E77*100</f>
        <v>100</v>
      </c>
      <c r="L77" s="64">
        <f t="shared" si="23"/>
        <v>0</v>
      </c>
      <c r="M77" s="95"/>
      <c r="N77" s="95"/>
      <c r="O77" s="95"/>
      <c r="P77" s="95"/>
      <c r="Q77" s="64">
        <f t="shared" si="24"/>
        <v>0</v>
      </c>
      <c r="R77" s="95"/>
      <c r="S77" s="95"/>
      <c r="T77" s="95"/>
      <c r="U77" s="95"/>
      <c r="V77" s="96"/>
      <c r="W77" s="64">
        <f>H77+Q77</f>
        <v>41433503.41</v>
      </c>
      <c r="X77" s="140"/>
      <c r="Y77" s="97">
        <f t="shared" si="3"/>
        <v>41433503.41</v>
      </c>
      <c r="Z77" s="98">
        <f t="shared" si="4"/>
        <v>0</v>
      </c>
    </row>
    <row r="78" spans="1:26" s="14" customFormat="1" ht="247.5" customHeight="1">
      <c r="A78" s="13"/>
      <c r="B78" s="45" t="s">
        <v>101</v>
      </c>
      <c r="C78" s="45" t="s">
        <v>206</v>
      </c>
      <c r="D78" s="48" t="s">
        <v>102</v>
      </c>
      <c r="E78" s="64">
        <v>30421.78</v>
      </c>
      <c r="F78" s="95"/>
      <c r="G78" s="95"/>
      <c r="H78" s="64">
        <v>30421.78</v>
      </c>
      <c r="I78" s="95"/>
      <c r="J78" s="95"/>
      <c r="K78" s="99">
        <f>H78/E78*100</f>
        <v>100</v>
      </c>
      <c r="L78" s="64">
        <f t="shared" si="23"/>
        <v>0</v>
      </c>
      <c r="M78" s="95"/>
      <c r="N78" s="95"/>
      <c r="O78" s="95"/>
      <c r="P78" s="95"/>
      <c r="Q78" s="64">
        <f t="shared" si="24"/>
        <v>0</v>
      </c>
      <c r="R78" s="95"/>
      <c r="S78" s="95"/>
      <c r="T78" s="95"/>
      <c r="U78" s="95"/>
      <c r="V78" s="96"/>
      <c r="W78" s="64">
        <f>H78+Q78</f>
        <v>30421.78</v>
      </c>
      <c r="X78" s="140" t="s">
        <v>348</v>
      </c>
      <c r="Y78" s="97">
        <f aca="true" t="shared" si="25" ref="Y78:Y84">H78+Q78</f>
        <v>30421.78</v>
      </c>
      <c r="Z78" s="98">
        <f aca="true" t="shared" si="26" ref="Z78:Z84">W78-Y78</f>
        <v>0</v>
      </c>
    </row>
    <row r="79" spans="1:26" s="14" customFormat="1" ht="293.25" customHeight="1">
      <c r="A79" s="13"/>
      <c r="B79" s="52" t="s">
        <v>317</v>
      </c>
      <c r="C79" s="52" t="s">
        <v>206</v>
      </c>
      <c r="D79" s="53" t="s">
        <v>318</v>
      </c>
      <c r="E79" s="54">
        <v>254346</v>
      </c>
      <c r="F79" s="102"/>
      <c r="G79" s="102"/>
      <c r="H79" s="54">
        <v>235345.04</v>
      </c>
      <c r="I79" s="102"/>
      <c r="J79" s="102"/>
      <c r="K79" s="99">
        <f>H79/E79*100</f>
        <v>92.52948345953938</v>
      </c>
      <c r="L79" s="64">
        <f t="shared" si="23"/>
        <v>0</v>
      </c>
      <c r="M79" s="102"/>
      <c r="N79" s="102"/>
      <c r="O79" s="102"/>
      <c r="P79" s="102"/>
      <c r="Q79" s="64">
        <f t="shared" si="24"/>
        <v>0</v>
      </c>
      <c r="R79" s="102"/>
      <c r="S79" s="102"/>
      <c r="T79" s="102"/>
      <c r="U79" s="102"/>
      <c r="V79" s="96" t="e">
        <f>Q79/L79*100</f>
        <v>#DIV/0!</v>
      </c>
      <c r="W79" s="64">
        <f>H79+Q79</f>
        <v>235345.04</v>
      </c>
      <c r="X79" s="140"/>
      <c r="Y79" s="97">
        <f t="shared" si="25"/>
        <v>235345.04</v>
      </c>
      <c r="Z79" s="98">
        <f t="shared" si="26"/>
        <v>0</v>
      </c>
    </row>
    <row r="80" spans="1:26" s="14" customFormat="1" ht="15">
      <c r="A80" s="13"/>
      <c r="B80" s="151" t="s">
        <v>103</v>
      </c>
      <c r="C80" s="151" t="s">
        <v>206</v>
      </c>
      <c r="D80" s="129" t="s">
        <v>230</v>
      </c>
      <c r="E80" s="143">
        <v>6106465.03</v>
      </c>
      <c r="F80" s="143"/>
      <c r="G80" s="143"/>
      <c r="H80" s="158">
        <v>6106465.03</v>
      </c>
      <c r="I80" s="54"/>
      <c r="J80" s="54"/>
      <c r="K80" s="155">
        <f>H80/E80*100</f>
        <v>100</v>
      </c>
      <c r="L80" s="143">
        <f t="shared" si="23"/>
        <v>0</v>
      </c>
      <c r="M80" s="143"/>
      <c r="N80" s="143"/>
      <c r="O80" s="143"/>
      <c r="P80" s="143"/>
      <c r="Q80" s="143">
        <f t="shared" si="24"/>
        <v>0</v>
      </c>
      <c r="R80" s="143"/>
      <c r="S80" s="143"/>
      <c r="T80" s="143"/>
      <c r="U80" s="143"/>
      <c r="V80" s="143"/>
      <c r="W80" s="143">
        <f>Q80+H80</f>
        <v>6106465.03</v>
      </c>
      <c r="X80" s="140"/>
      <c r="Y80" s="97">
        <f t="shared" si="25"/>
        <v>6106465.03</v>
      </c>
      <c r="Z80" s="98">
        <f t="shared" si="26"/>
        <v>0</v>
      </c>
    </row>
    <row r="81" spans="1:26" s="14" customFormat="1" ht="15">
      <c r="A81" s="13"/>
      <c r="B81" s="152"/>
      <c r="C81" s="152"/>
      <c r="D81" s="130"/>
      <c r="E81" s="144"/>
      <c r="F81" s="144"/>
      <c r="G81" s="144"/>
      <c r="H81" s="159"/>
      <c r="I81" s="103"/>
      <c r="J81" s="103"/>
      <c r="K81" s="156"/>
      <c r="L81" s="144"/>
      <c r="M81" s="144"/>
      <c r="N81" s="144"/>
      <c r="O81" s="144"/>
      <c r="P81" s="144"/>
      <c r="Q81" s="144"/>
      <c r="R81" s="144"/>
      <c r="S81" s="144"/>
      <c r="T81" s="144"/>
      <c r="U81" s="144"/>
      <c r="V81" s="144"/>
      <c r="W81" s="144"/>
      <c r="X81" s="140"/>
      <c r="Y81" s="97">
        <f t="shared" si="25"/>
        <v>0</v>
      </c>
      <c r="Z81" s="98">
        <f t="shared" si="26"/>
        <v>0</v>
      </c>
    </row>
    <row r="82" spans="1:26" s="14" customFormat="1" ht="178.5" customHeight="1">
      <c r="A82" s="13"/>
      <c r="B82" s="152"/>
      <c r="C82" s="152"/>
      <c r="D82" s="60" t="s">
        <v>231</v>
      </c>
      <c r="E82" s="144"/>
      <c r="F82" s="144"/>
      <c r="G82" s="144"/>
      <c r="H82" s="159"/>
      <c r="I82" s="103"/>
      <c r="J82" s="103"/>
      <c r="K82" s="156"/>
      <c r="L82" s="144"/>
      <c r="M82" s="144"/>
      <c r="N82" s="144"/>
      <c r="O82" s="144"/>
      <c r="P82" s="144"/>
      <c r="Q82" s="144"/>
      <c r="R82" s="144"/>
      <c r="S82" s="144"/>
      <c r="T82" s="144"/>
      <c r="U82" s="144"/>
      <c r="V82" s="144"/>
      <c r="W82" s="144"/>
      <c r="X82" s="140"/>
      <c r="Y82" s="97">
        <f t="shared" si="25"/>
        <v>0</v>
      </c>
      <c r="Z82" s="98">
        <f t="shared" si="26"/>
        <v>0</v>
      </c>
    </row>
    <row r="83" spans="1:26" s="14" customFormat="1" ht="311.25" customHeight="1">
      <c r="A83" s="13"/>
      <c r="B83" s="153"/>
      <c r="C83" s="153"/>
      <c r="D83" s="62" t="s">
        <v>234</v>
      </c>
      <c r="E83" s="145"/>
      <c r="F83" s="145"/>
      <c r="G83" s="145"/>
      <c r="H83" s="160"/>
      <c r="I83" s="104"/>
      <c r="J83" s="104"/>
      <c r="K83" s="157"/>
      <c r="L83" s="145"/>
      <c r="M83" s="145"/>
      <c r="N83" s="145"/>
      <c r="O83" s="145"/>
      <c r="P83" s="145"/>
      <c r="Q83" s="145"/>
      <c r="R83" s="145"/>
      <c r="S83" s="145"/>
      <c r="T83" s="145"/>
      <c r="U83" s="145"/>
      <c r="V83" s="145"/>
      <c r="W83" s="145"/>
      <c r="X83" s="140"/>
      <c r="Y83" s="97">
        <f t="shared" si="25"/>
        <v>0</v>
      </c>
      <c r="Z83" s="98">
        <f t="shared" si="26"/>
        <v>0</v>
      </c>
    </row>
    <row r="84" spans="1:26" s="14" customFormat="1" ht="112.5" customHeight="1">
      <c r="A84" s="13"/>
      <c r="B84" s="45" t="s">
        <v>104</v>
      </c>
      <c r="C84" s="45" t="s">
        <v>207</v>
      </c>
      <c r="D84" s="48" t="s">
        <v>105</v>
      </c>
      <c r="E84" s="64">
        <v>4654437.39</v>
      </c>
      <c r="F84" s="95"/>
      <c r="G84" s="95"/>
      <c r="H84" s="64">
        <v>4654437.39</v>
      </c>
      <c r="I84" s="95"/>
      <c r="J84" s="95"/>
      <c r="K84" s="99">
        <f>H84/E84*100</f>
        <v>100</v>
      </c>
      <c r="L84" s="105">
        <f>M84+P84</f>
        <v>0</v>
      </c>
      <c r="M84" s="95"/>
      <c r="N84" s="95"/>
      <c r="O84" s="95"/>
      <c r="P84" s="95"/>
      <c r="Q84" s="105">
        <f>R84+U84</f>
        <v>0</v>
      </c>
      <c r="R84" s="95"/>
      <c r="S84" s="95"/>
      <c r="T84" s="95"/>
      <c r="U84" s="95"/>
      <c r="V84" s="96"/>
      <c r="W84" s="64">
        <f>H84+Q84</f>
        <v>4654437.39</v>
      </c>
      <c r="X84" s="140"/>
      <c r="Y84" s="97">
        <f t="shared" si="25"/>
        <v>4654437.39</v>
      </c>
      <c r="Z84" s="98">
        <f t="shared" si="26"/>
        <v>0</v>
      </c>
    </row>
    <row r="85" spans="1:26" s="14" customFormat="1" ht="129.75" customHeight="1">
      <c r="A85" s="13"/>
      <c r="B85" s="45" t="s">
        <v>319</v>
      </c>
      <c r="C85" s="45" t="s">
        <v>207</v>
      </c>
      <c r="D85" s="48" t="s">
        <v>320</v>
      </c>
      <c r="E85" s="64">
        <v>94003</v>
      </c>
      <c r="F85" s="95"/>
      <c r="G85" s="95"/>
      <c r="H85" s="64">
        <v>92422.28</v>
      </c>
      <c r="I85" s="95"/>
      <c r="J85" s="95"/>
      <c r="K85" s="99">
        <f aca="true" t="shared" si="27" ref="K85:K144">H85/E85*100</f>
        <v>98.31843664563897</v>
      </c>
      <c r="L85" s="105">
        <f>M85+P85</f>
        <v>0</v>
      </c>
      <c r="M85" s="95"/>
      <c r="N85" s="95"/>
      <c r="O85" s="95"/>
      <c r="P85" s="95"/>
      <c r="Q85" s="105">
        <f aca="true" t="shared" si="28" ref="Q85:Q119">R85+U85</f>
        <v>0</v>
      </c>
      <c r="R85" s="95"/>
      <c r="S85" s="95"/>
      <c r="T85" s="95"/>
      <c r="U85" s="95"/>
      <c r="V85" s="96"/>
      <c r="W85" s="64">
        <f aca="true" t="shared" si="29" ref="W85:W119">H85+Q85</f>
        <v>92422.28</v>
      </c>
      <c r="X85" s="140"/>
      <c r="Y85" s="97">
        <f aca="true" t="shared" si="30" ref="Y85:Y148">H85+Q85</f>
        <v>92422.28</v>
      </c>
      <c r="Z85" s="98">
        <f aca="true" t="shared" si="31" ref="Z85:Z148">W85-Y85</f>
        <v>0</v>
      </c>
    </row>
    <row r="86" spans="1:26" s="14" customFormat="1" ht="210">
      <c r="A86" s="13"/>
      <c r="B86" s="45" t="s">
        <v>106</v>
      </c>
      <c r="C86" s="45" t="s">
        <v>207</v>
      </c>
      <c r="D86" s="48" t="s">
        <v>233</v>
      </c>
      <c r="E86" s="64">
        <v>75850</v>
      </c>
      <c r="F86" s="95"/>
      <c r="G86" s="95"/>
      <c r="H86" s="64">
        <v>75850</v>
      </c>
      <c r="I86" s="95"/>
      <c r="J86" s="95"/>
      <c r="K86" s="99">
        <f t="shared" si="27"/>
        <v>100</v>
      </c>
      <c r="L86" s="105">
        <f aca="true" t="shared" si="32" ref="L86:L119">M86+P86</f>
        <v>0</v>
      </c>
      <c r="M86" s="95"/>
      <c r="N86" s="95"/>
      <c r="O86" s="95"/>
      <c r="P86" s="95"/>
      <c r="Q86" s="105">
        <f t="shared" si="28"/>
        <v>0</v>
      </c>
      <c r="R86" s="95"/>
      <c r="S86" s="95"/>
      <c r="T86" s="95"/>
      <c r="U86" s="95"/>
      <c r="V86" s="96"/>
      <c r="W86" s="64">
        <f t="shared" si="29"/>
        <v>75850</v>
      </c>
      <c r="X86" s="140" t="s">
        <v>349</v>
      </c>
      <c r="Y86" s="97">
        <f t="shared" si="30"/>
        <v>75850</v>
      </c>
      <c r="Z86" s="98">
        <f t="shared" si="31"/>
        <v>0</v>
      </c>
    </row>
    <row r="87" spans="1:26" s="14" customFormat="1" ht="45">
      <c r="A87" s="13"/>
      <c r="B87" s="45" t="s">
        <v>107</v>
      </c>
      <c r="C87" s="45" t="s">
        <v>207</v>
      </c>
      <c r="D87" s="48" t="s">
        <v>108</v>
      </c>
      <c r="E87" s="64">
        <v>882700</v>
      </c>
      <c r="F87" s="64"/>
      <c r="G87" s="64"/>
      <c r="H87" s="64">
        <v>882698.65</v>
      </c>
      <c r="I87" s="64"/>
      <c r="J87" s="64"/>
      <c r="K87" s="99">
        <f t="shared" si="27"/>
        <v>99.99984706015634</v>
      </c>
      <c r="L87" s="105">
        <f t="shared" si="32"/>
        <v>0</v>
      </c>
      <c r="M87" s="64"/>
      <c r="N87" s="64"/>
      <c r="O87" s="64"/>
      <c r="P87" s="64"/>
      <c r="Q87" s="105">
        <f t="shared" si="28"/>
        <v>0</v>
      </c>
      <c r="R87" s="64"/>
      <c r="S87" s="64"/>
      <c r="T87" s="64"/>
      <c r="U87" s="64"/>
      <c r="V87" s="96"/>
      <c r="W87" s="64">
        <f t="shared" si="29"/>
        <v>882698.65</v>
      </c>
      <c r="X87" s="140"/>
      <c r="Y87" s="97">
        <f t="shared" si="30"/>
        <v>882698.65</v>
      </c>
      <c r="Z87" s="98">
        <f t="shared" si="31"/>
        <v>0</v>
      </c>
    </row>
    <row r="88" spans="1:26" s="14" customFormat="1" ht="30">
      <c r="A88" s="13"/>
      <c r="B88" s="45" t="s">
        <v>321</v>
      </c>
      <c r="C88" s="45" t="s">
        <v>207</v>
      </c>
      <c r="D88" s="48" t="s">
        <v>322</v>
      </c>
      <c r="E88" s="64">
        <v>1439932</v>
      </c>
      <c r="F88" s="64"/>
      <c r="G88" s="64"/>
      <c r="H88" s="64">
        <v>1412675.49</v>
      </c>
      <c r="I88" s="64"/>
      <c r="J88" s="64"/>
      <c r="K88" s="99">
        <f t="shared" si="27"/>
        <v>98.1070974184892</v>
      </c>
      <c r="L88" s="105">
        <f t="shared" si="32"/>
        <v>0</v>
      </c>
      <c r="M88" s="64"/>
      <c r="N88" s="64"/>
      <c r="O88" s="64"/>
      <c r="P88" s="64"/>
      <c r="Q88" s="105">
        <f t="shared" si="28"/>
        <v>0</v>
      </c>
      <c r="R88" s="64"/>
      <c r="S88" s="64"/>
      <c r="T88" s="64"/>
      <c r="U88" s="64"/>
      <c r="V88" s="96"/>
      <c r="W88" s="64">
        <f t="shared" si="29"/>
        <v>1412675.49</v>
      </c>
      <c r="X88" s="140"/>
      <c r="Y88" s="97">
        <f t="shared" si="30"/>
        <v>1412675.49</v>
      </c>
      <c r="Z88" s="98">
        <f t="shared" si="31"/>
        <v>0</v>
      </c>
    </row>
    <row r="89" spans="1:26" s="14" customFormat="1" ht="150">
      <c r="A89" s="13"/>
      <c r="B89" s="45" t="s">
        <v>109</v>
      </c>
      <c r="C89" s="45" t="s">
        <v>207</v>
      </c>
      <c r="D89" s="48" t="s">
        <v>110</v>
      </c>
      <c r="E89" s="64">
        <v>1858579.2</v>
      </c>
      <c r="F89" s="95"/>
      <c r="G89" s="95"/>
      <c r="H89" s="64">
        <v>1858579.2</v>
      </c>
      <c r="I89" s="95"/>
      <c r="J89" s="95"/>
      <c r="K89" s="99">
        <f t="shared" si="27"/>
        <v>100</v>
      </c>
      <c r="L89" s="105">
        <f t="shared" si="32"/>
        <v>0</v>
      </c>
      <c r="M89" s="95"/>
      <c r="N89" s="95"/>
      <c r="O89" s="95"/>
      <c r="P89" s="95"/>
      <c r="Q89" s="105">
        <f t="shared" si="28"/>
        <v>0</v>
      </c>
      <c r="R89" s="95"/>
      <c r="S89" s="95"/>
      <c r="T89" s="95"/>
      <c r="U89" s="95"/>
      <c r="V89" s="96"/>
      <c r="W89" s="64">
        <f t="shared" si="29"/>
        <v>1858579.2</v>
      </c>
      <c r="X89" s="140"/>
      <c r="Y89" s="97">
        <f t="shared" si="30"/>
        <v>1858579.2</v>
      </c>
      <c r="Z89" s="98">
        <f t="shared" si="31"/>
        <v>0</v>
      </c>
    </row>
    <row r="90" spans="1:26" s="14" customFormat="1" ht="150">
      <c r="A90" s="13"/>
      <c r="B90" s="65" t="s">
        <v>111</v>
      </c>
      <c r="C90" s="65" t="s">
        <v>207</v>
      </c>
      <c r="D90" s="48" t="s">
        <v>112</v>
      </c>
      <c r="E90" s="64">
        <v>8633.96</v>
      </c>
      <c r="F90" s="95"/>
      <c r="G90" s="95"/>
      <c r="H90" s="64">
        <v>8633.96</v>
      </c>
      <c r="I90" s="95"/>
      <c r="J90" s="95"/>
      <c r="K90" s="99">
        <f t="shared" si="27"/>
        <v>100</v>
      </c>
      <c r="L90" s="105">
        <f t="shared" si="32"/>
        <v>0</v>
      </c>
      <c r="M90" s="95"/>
      <c r="N90" s="95"/>
      <c r="O90" s="95"/>
      <c r="P90" s="95"/>
      <c r="Q90" s="105">
        <f t="shared" si="28"/>
        <v>0</v>
      </c>
      <c r="R90" s="95"/>
      <c r="S90" s="95"/>
      <c r="T90" s="95"/>
      <c r="U90" s="95"/>
      <c r="V90" s="96"/>
      <c r="W90" s="64">
        <f t="shared" si="29"/>
        <v>8633.96</v>
      </c>
      <c r="X90" s="140"/>
      <c r="Y90" s="97">
        <f t="shared" si="30"/>
        <v>8633.96</v>
      </c>
      <c r="Z90" s="98">
        <f t="shared" si="31"/>
        <v>0</v>
      </c>
    </row>
    <row r="91" spans="1:26" s="14" customFormat="1" ht="30">
      <c r="A91" s="13"/>
      <c r="B91" s="45" t="s">
        <v>113</v>
      </c>
      <c r="C91" s="45" t="s">
        <v>182</v>
      </c>
      <c r="D91" s="48" t="s">
        <v>114</v>
      </c>
      <c r="E91" s="64">
        <v>2352807.76</v>
      </c>
      <c r="F91" s="64"/>
      <c r="G91" s="64"/>
      <c r="H91" s="64">
        <v>2352807.76</v>
      </c>
      <c r="I91" s="64"/>
      <c r="J91" s="64"/>
      <c r="K91" s="99">
        <f t="shared" si="27"/>
        <v>100</v>
      </c>
      <c r="L91" s="105">
        <f t="shared" si="32"/>
        <v>0</v>
      </c>
      <c r="M91" s="64"/>
      <c r="N91" s="64"/>
      <c r="O91" s="64"/>
      <c r="P91" s="64"/>
      <c r="Q91" s="105">
        <f t="shared" si="28"/>
        <v>0</v>
      </c>
      <c r="R91" s="64"/>
      <c r="S91" s="64"/>
      <c r="T91" s="64"/>
      <c r="U91" s="64"/>
      <c r="V91" s="96"/>
      <c r="W91" s="64">
        <f t="shared" si="29"/>
        <v>2352807.76</v>
      </c>
      <c r="X91" s="140"/>
      <c r="Y91" s="97">
        <f t="shared" si="30"/>
        <v>2352807.76</v>
      </c>
      <c r="Z91" s="98">
        <f t="shared" si="31"/>
        <v>0</v>
      </c>
    </row>
    <row r="92" spans="1:26" s="14" customFormat="1" ht="30">
      <c r="A92" s="13"/>
      <c r="B92" s="45" t="s">
        <v>115</v>
      </c>
      <c r="C92" s="45" t="s">
        <v>182</v>
      </c>
      <c r="D92" s="48" t="s">
        <v>226</v>
      </c>
      <c r="E92" s="64">
        <v>1985163.19</v>
      </c>
      <c r="F92" s="64"/>
      <c r="G92" s="64"/>
      <c r="H92" s="64">
        <v>1985046.19</v>
      </c>
      <c r="I92" s="64"/>
      <c r="J92" s="64"/>
      <c r="K92" s="99">
        <f t="shared" si="27"/>
        <v>99.99410627798312</v>
      </c>
      <c r="L92" s="105">
        <f t="shared" si="32"/>
        <v>0</v>
      </c>
      <c r="M92" s="64"/>
      <c r="N92" s="64"/>
      <c r="O92" s="64"/>
      <c r="P92" s="64"/>
      <c r="Q92" s="105">
        <f t="shared" si="28"/>
        <v>0</v>
      </c>
      <c r="R92" s="64"/>
      <c r="S92" s="64"/>
      <c r="T92" s="64"/>
      <c r="U92" s="64"/>
      <c r="V92" s="96"/>
      <c r="W92" s="64">
        <f t="shared" si="29"/>
        <v>1985046.19</v>
      </c>
      <c r="X92" s="140"/>
      <c r="Y92" s="97">
        <f t="shared" si="30"/>
        <v>1985046.19</v>
      </c>
      <c r="Z92" s="98">
        <f t="shared" si="31"/>
        <v>0</v>
      </c>
    </row>
    <row r="93" spans="1:26" s="14" customFormat="1" ht="15">
      <c r="A93" s="13"/>
      <c r="B93" s="45" t="s">
        <v>116</v>
      </c>
      <c r="C93" s="45" t="s">
        <v>182</v>
      </c>
      <c r="D93" s="48" t="s">
        <v>117</v>
      </c>
      <c r="E93" s="64">
        <v>136957300.65</v>
      </c>
      <c r="F93" s="64"/>
      <c r="G93" s="64"/>
      <c r="H93" s="64">
        <v>136957300.65</v>
      </c>
      <c r="I93" s="64"/>
      <c r="J93" s="64"/>
      <c r="K93" s="99">
        <f t="shared" si="27"/>
        <v>100</v>
      </c>
      <c r="L93" s="105">
        <f t="shared" si="32"/>
        <v>0</v>
      </c>
      <c r="M93" s="64"/>
      <c r="N93" s="64"/>
      <c r="O93" s="64"/>
      <c r="P93" s="64"/>
      <c r="Q93" s="105">
        <f t="shared" si="28"/>
        <v>0</v>
      </c>
      <c r="R93" s="64"/>
      <c r="S93" s="64"/>
      <c r="T93" s="64"/>
      <c r="U93" s="64"/>
      <c r="V93" s="96"/>
      <c r="W93" s="64">
        <f t="shared" si="29"/>
        <v>136957300.65</v>
      </c>
      <c r="X93" s="140"/>
      <c r="Y93" s="97">
        <f t="shared" si="30"/>
        <v>136957300.65</v>
      </c>
      <c r="Z93" s="98">
        <f t="shared" si="31"/>
        <v>0</v>
      </c>
    </row>
    <row r="94" spans="1:26" s="14" customFormat="1" ht="30">
      <c r="A94" s="13"/>
      <c r="B94" s="45" t="s">
        <v>118</v>
      </c>
      <c r="C94" s="45" t="s">
        <v>182</v>
      </c>
      <c r="D94" s="48" t="s">
        <v>119</v>
      </c>
      <c r="E94" s="64">
        <v>6471217.31</v>
      </c>
      <c r="F94" s="64"/>
      <c r="G94" s="64"/>
      <c r="H94" s="64">
        <v>6471217.31</v>
      </c>
      <c r="I94" s="64"/>
      <c r="J94" s="64"/>
      <c r="K94" s="99">
        <f t="shared" si="27"/>
        <v>100</v>
      </c>
      <c r="L94" s="105">
        <f t="shared" si="32"/>
        <v>0</v>
      </c>
      <c r="M94" s="64"/>
      <c r="N94" s="64"/>
      <c r="O94" s="64"/>
      <c r="P94" s="64"/>
      <c r="Q94" s="105">
        <f t="shared" si="28"/>
        <v>0</v>
      </c>
      <c r="R94" s="64"/>
      <c r="S94" s="64"/>
      <c r="T94" s="64"/>
      <c r="U94" s="64"/>
      <c r="V94" s="96"/>
      <c r="W94" s="64">
        <f t="shared" si="29"/>
        <v>6471217.31</v>
      </c>
      <c r="X94" s="140"/>
      <c r="Y94" s="97">
        <f t="shared" si="30"/>
        <v>6471217.31</v>
      </c>
      <c r="Z94" s="98">
        <f t="shared" si="31"/>
        <v>0</v>
      </c>
    </row>
    <row r="95" spans="1:26" s="14" customFormat="1" ht="15">
      <c r="A95" s="13"/>
      <c r="B95" s="45" t="s">
        <v>120</v>
      </c>
      <c r="C95" s="45" t="s">
        <v>182</v>
      </c>
      <c r="D95" s="48" t="s">
        <v>121</v>
      </c>
      <c r="E95" s="64">
        <v>26310033.93</v>
      </c>
      <c r="F95" s="64"/>
      <c r="G95" s="64"/>
      <c r="H95" s="64">
        <v>26310033.93</v>
      </c>
      <c r="I95" s="64"/>
      <c r="J95" s="64"/>
      <c r="K95" s="99">
        <f t="shared" si="27"/>
        <v>100</v>
      </c>
      <c r="L95" s="105">
        <f t="shared" si="32"/>
        <v>0</v>
      </c>
      <c r="M95" s="64"/>
      <c r="N95" s="64"/>
      <c r="O95" s="64"/>
      <c r="P95" s="64"/>
      <c r="Q95" s="105">
        <f t="shared" si="28"/>
        <v>0</v>
      </c>
      <c r="R95" s="64"/>
      <c r="S95" s="64"/>
      <c r="T95" s="64"/>
      <c r="U95" s="64"/>
      <c r="V95" s="96"/>
      <c r="W95" s="64">
        <f t="shared" si="29"/>
        <v>26310033.93</v>
      </c>
      <c r="X95" s="140"/>
      <c r="Y95" s="97">
        <f t="shared" si="30"/>
        <v>26310033.93</v>
      </c>
      <c r="Z95" s="98">
        <f t="shared" si="31"/>
        <v>0</v>
      </c>
    </row>
    <row r="96" spans="1:26" s="14" customFormat="1" ht="15">
      <c r="A96" s="13"/>
      <c r="B96" s="45" t="s">
        <v>122</v>
      </c>
      <c r="C96" s="45" t="s">
        <v>182</v>
      </c>
      <c r="D96" s="48" t="s">
        <v>123</v>
      </c>
      <c r="E96" s="64">
        <v>1109567.99</v>
      </c>
      <c r="F96" s="64"/>
      <c r="G96" s="64"/>
      <c r="H96" s="64">
        <v>1109567.99</v>
      </c>
      <c r="I96" s="64"/>
      <c r="J96" s="64"/>
      <c r="K96" s="99">
        <f t="shared" si="27"/>
        <v>100</v>
      </c>
      <c r="L96" s="105">
        <f t="shared" si="32"/>
        <v>0</v>
      </c>
      <c r="M96" s="64"/>
      <c r="N96" s="64"/>
      <c r="O96" s="64"/>
      <c r="P96" s="64"/>
      <c r="Q96" s="105">
        <f t="shared" si="28"/>
        <v>0</v>
      </c>
      <c r="R96" s="64"/>
      <c r="S96" s="64"/>
      <c r="T96" s="64"/>
      <c r="U96" s="64"/>
      <c r="V96" s="96"/>
      <c r="W96" s="64">
        <f t="shared" si="29"/>
        <v>1109567.99</v>
      </c>
      <c r="X96" s="140"/>
      <c r="Y96" s="97">
        <f t="shared" si="30"/>
        <v>1109567.99</v>
      </c>
      <c r="Z96" s="98">
        <f t="shared" si="31"/>
        <v>0</v>
      </c>
    </row>
    <row r="97" spans="1:26" s="14" customFormat="1" ht="15">
      <c r="A97" s="13"/>
      <c r="B97" s="45" t="s">
        <v>124</v>
      </c>
      <c r="C97" s="45" t="s">
        <v>182</v>
      </c>
      <c r="D97" s="48" t="s">
        <v>125</v>
      </c>
      <c r="E97" s="64">
        <v>300140</v>
      </c>
      <c r="F97" s="64"/>
      <c r="G97" s="64"/>
      <c r="H97" s="64">
        <v>300140</v>
      </c>
      <c r="I97" s="64"/>
      <c r="J97" s="64"/>
      <c r="K97" s="99">
        <f t="shared" si="27"/>
        <v>100</v>
      </c>
      <c r="L97" s="105">
        <f t="shared" si="32"/>
        <v>0</v>
      </c>
      <c r="M97" s="64"/>
      <c r="N97" s="64"/>
      <c r="O97" s="64"/>
      <c r="P97" s="64"/>
      <c r="Q97" s="105">
        <f t="shared" si="28"/>
        <v>0</v>
      </c>
      <c r="R97" s="64"/>
      <c r="S97" s="64"/>
      <c r="T97" s="64"/>
      <c r="U97" s="64"/>
      <c r="V97" s="96"/>
      <c r="W97" s="64">
        <f t="shared" si="29"/>
        <v>300140</v>
      </c>
      <c r="X97" s="140"/>
      <c r="Y97" s="97">
        <f t="shared" si="30"/>
        <v>300140</v>
      </c>
      <c r="Z97" s="98">
        <f t="shared" si="31"/>
        <v>0</v>
      </c>
    </row>
    <row r="98" spans="1:26" s="14" customFormat="1" ht="30">
      <c r="A98" s="13"/>
      <c r="B98" s="45" t="s">
        <v>126</v>
      </c>
      <c r="C98" s="45" t="s">
        <v>182</v>
      </c>
      <c r="D98" s="48" t="s">
        <v>127</v>
      </c>
      <c r="E98" s="64">
        <v>43257264.89</v>
      </c>
      <c r="F98" s="64"/>
      <c r="G98" s="64"/>
      <c r="H98" s="64">
        <v>43257212.87</v>
      </c>
      <c r="I98" s="64"/>
      <c r="J98" s="64"/>
      <c r="K98" s="99">
        <f t="shared" si="27"/>
        <v>99.99987974274347</v>
      </c>
      <c r="L98" s="105">
        <f t="shared" si="32"/>
        <v>0</v>
      </c>
      <c r="M98" s="64"/>
      <c r="N98" s="64"/>
      <c r="O98" s="64"/>
      <c r="P98" s="64"/>
      <c r="Q98" s="105">
        <f t="shared" si="28"/>
        <v>0</v>
      </c>
      <c r="R98" s="64"/>
      <c r="S98" s="64"/>
      <c r="T98" s="64"/>
      <c r="U98" s="64"/>
      <c r="V98" s="96"/>
      <c r="W98" s="64">
        <f t="shared" si="29"/>
        <v>43257212.87</v>
      </c>
      <c r="X98" s="140"/>
      <c r="Y98" s="97">
        <f t="shared" si="30"/>
        <v>43257212.87</v>
      </c>
      <c r="Z98" s="98">
        <f t="shared" si="31"/>
        <v>0</v>
      </c>
    </row>
    <row r="99" spans="1:26" s="14" customFormat="1" ht="45">
      <c r="A99" s="13"/>
      <c r="B99" s="45" t="s">
        <v>128</v>
      </c>
      <c r="C99" s="45" t="s">
        <v>208</v>
      </c>
      <c r="D99" s="48" t="s">
        <v>129</v>
      </c>
      <c r="E99" s="64">
        <v>465820364.97</v>
      </c>
      <c r="F99" s="64"/>
      <c r="G99" s="64"/>
      <c r="H99" s="64">
        <v>465817813.99</v>
      </c>
      <c r="I99" s="64"/>
      <c r="J99" s="64"/>
      <c r="K99" s="99">
        <f t="shared" si="27"/>
        <v>99.99945236829649</v>
      </c>
      <c r="L99" s="105">
        <f t="shared" si="32"/>
        <v>0</v>
      </c>
      <c r="M99" s="64"/>
      <c r="N99" s="64"/>
      <c r="O99" s="64"/>
      <c r="P99" s="64"/>
      <c r="Q99" s="105">
        <f t="shared" si="28"/>
        <v>0</v>
      </c>
      <c r="R99" s="64"/>
      <c r="S99" s="64"/>
      <c r="T99" s="64"/>
      <c r="U99" s="64"/>
      <c r="V99" s="96"/>
      <c r="W99" s="64">
        <f t="shared" si="29"/>
        <v>465817813.99</v>
      </c>
      <c r="X99" s="140"/>
      <c r="Y99" s="97">
        <f t="shared" si="30"/>
        <v>465817813.99</v>
      </c>
      <c r="Z99" s="98">
        <f t="shared" si="31"/>
        <v>0</v>
      </c>
    </row>
    <row r="100" spans="1:26" s="14" customFormat="1" ht="60">
      <c r="A100" s="13"/>
      <c r="B100" s="45" t="s">
        <v>130</v>
      </c>
      <c r="C100" s="45" t="s">
        <v>208</v>
      </c>
      <c r="D100" s="48" t="s">
        <v>131</v>
      </c>
      <c r="E100" s="64">
        <v>268160.26</v>
      </c>
      <c r="F100" s="64"/>
      <c r="G100" s="64"/>
      <c r="H100" s="64">
        <v>268160.26</v>
      </c>
      <c r="I100" s="64"/>
      <c r="J100" s="64"/>
      <c r="K100" s="99">
        <f t="shared" si="27"/>
        <v>100</v>
      </c>
      <c r="L100" s="105">
        <f t="shared" si="32"/>
        <v>0</v>
      </c>
      <c r="M100" s="64"/>
      <c r="N100" s="64"/>
      <c r="O100" s="64"/>
      <c r="P100" s="64"/>
      <c r="Q100" s="105">
        <f t="shared" si="28"/>
        <v>0</v>
      </c>
      <c r="R100" s="64"/>
      <c r="S100" s="64"/>
      <c r="T100" s="64"/>
      <c r="U100" s="64"/>
      <c r="V100" s="96"/>
      <c r="W100" s="64">
        <f t="shared" si="29"/>
        <v>268160.26</v>
      </c>
      <c r="X100" s="140"/>
      <c r="Y100" s="97">
        <f t="shared" si="30"/>
        <v>268160.26</v>
      </c>
      <c r="Z100" s="98">
        <f t="shared" si="31"/>
        <v>0</v>
      </c>
    </row>
    <row r="101" spans="1:26" s="14" customFormat="1" ht="30">
      <c r="A101" s="13"/>
      <c r="B101" s="45" t="s">
        <v>16</v>
      </c>
      <c r="C101" s="45" t="s">
        <v>181</v>
      </c>
      <c r="D101" s="48" t="s">
        <v>17</v>
      </c>
      <c r="E101" s="64">
        <v>6809420.96</v>
      </c>
      <c r="F101" s="64"/>
      <c r="G101" s="64"/>
      <c r="H101" s="64">
        <v>6547915.65</v>
      </c>
      <c r="I101" s="64"/>
      <c r="J101" s="64"/>
      <c r="K101" s="99">
        <f t="shared" si="27"/>
        <v>96.15965422704606</v>
      </c>
      <c r="L101" s="105">
        <f t="shared" si="32"/>
        <v>0</v>
      </c>
      <c r="M101" s="64"/>
      <c r="N101" s="64"/>
      <c r="O101" s="64"/>
      <c r="P101" s="64"/>
      <c r="Q101" s="105">
        <f t="shared" si="28"/>
        <v>0</v>
      </c>
      <c r="R101" s="64"/>
      <c r="S101" s="64"/>
      <c r="T101" s="64"/>
      <c r="U101" s="64"/>
      <c r="V101" s="96"/>
      <c r="W101" s="64">
        <f t="shared" si="29"/>
        <v>6547915.65</v>
      </c>
      <c r="X101" s="140"/>
      <c r="Y101" s="97">
        <f t="shared" si="30"/>
        <v>6547915.65</v>
      </c>
      <c r="Z101" s="98">
        <f t="shared" si="31"/>
        <v>0</v>
      </c>
    </row>
    <row r="102" spans="1:26" s="14" customFormat="1" ht="43.5" customHeight="1">
      <c r="A102" s="13"/>
      <c r="B102" s="45" t="s">
        <v>132</v>
      </c>
      <c r="C102" s="45" t="s">
        <v>209</v>
      </c>
      <c r="D102" s="48" t="s">
        <v>133</v>
      </c>
      <c r="E102" s="64">
        <v>8469779.1</v>
      </c>
      <c r="F102" s="64"/>
      <c r="G102" s="64"/>
      <c r="H102" s="64">
        <v>8469779.1</v>
      </c>
      <c r="I102" s="64"/>
      <c r="J102" s="64"/>
      <c r="K102" s="99">
        <f t="shared" si="27"/>
        <v>100</v>
      </c>
      <c r="L102" s="105">
        <f t="shared" si="32"/>
        <v>0</v>
      </c>
      <c r="M102" s="64"/>
      <c r="N102" s="64"/>
      <c r="O102" s="64"/>
      <c r="P102" s="64"/>
      <c r="Q102" s="105">
        <f t="shared" si="28"/>
        <v>0</v>
      </c>
      <c r="R102" s="64"/>
      <c r="S102" s="64"/>
      <c r="T102" s="64"/>
      <c r="U102" s="64"/>
      <c r="V102" s="96"/>
      <c r="W102" s="64">
        <f t="shared" si="29"/>
        <v>8469779.1</v>
      </c>
      <c r="X102" s="140"/>
      <c r="Y102" s="97">
        <f t="shared" si="30"/>
        <v>8469779.1</v>
      </c>
      <c r="Z102" s="98">
        <f t="shared" si="31"/>
        <v>0</v>
      </c>
    </row>
    <row r="103" spans="1:26" s="14" customFormat="1" ht="39.75" customHeight="1">
      <c r="A103" s="13"/>
      <c r="B103" s="45" t="s">
        <v>134</v>
      </c>
      <c r="C103" s="45" t="s">
        <v>206</v>
      </c>
      <c r="D103" s="48" t="s">
        <v>135</v>
      </c>
      <c r="E103" s="64">
        <v>1593441</v>
      </c>
      <c r="F103" s="64"/>
      <c r="G103" s="64"/>
      <c r="H103" s="64">
        <v>1397015.94</v>
      </c>
      <c r="I103" s="64"/>
      <c r="J103" s="64"/>
      <c r="K103" s="99">
        <f t="shared" si="27"/>
        <v>87.67290034585528</v>
      </c>
      <c r="L103" s="105">
        <f t="shared" si="32"/>
        <v>0</v>
      </c>
      <c r="M103" s="64"/>
      <c r="N103" s="64"/>
      <c r="O103" s="64"/>
      <c r="P103" s="64"/>
      <c r="Q103" s="105">
        <f t="shared" si="28"/>
        <v>0</v>
      </c>
      <c r="R103" s="64"/>
      <c r="S103" s="64"/>
      <c r="T103" s="64"/>
      <c r="U103" s="64"/>
      <c r="V103" s="96"/>
      <c r="W103" s="64">
        <f t="shared" si="29"/>
        <v>1397015.94</v>
      </c>
      <c r="X103" s="140"/>
      <c r="Y103" s="97">
        <f t="shared" si="30"/>
        <v>1397015.94</v>
      </c>
      <c r="Z103" s="98">
        <f t="shared" si="31"/>
        <v>0</v>
      </c>
    </row>
    <row r="104" spans="1:26" s="14" customFormat="1" ht="30">
      <c r="A104" s="13"/>
      <c r="B104" s="45" t="s">
        <v>239</v>
      </c>
      <c r="C104" s="45" t="s">
        <v>241</v>
      </c>
      <c r="D104" s="48" t="s">
        <v>240</v>
      </c>
      <c r="E104" s="64">
        <v>181400</v>
      </c>
      <c r="F104" s="64"/>
      <c r="G104" s="64"/>
      <c r="H104" s="64">
        <v>173772.41</v>
      </c>
      <c r="I104" s="64"/>
      <c r="J104" s="64"/>
      <c r="K104" s="99">
        <f t="shared" si="27"/>
        <v>95.79515435501655</v>
      </c>
      <c r="L104" s="105">
        <f t="shared" si="32"/>
        <v>0</v>
      </c>
      <c r="M104" s="64"/>
      <c r="N104" s="64"/>
      <c r="O104" s="64"/>
      <c r="P104" s="64"/>
      <c r="Q104" s="105">
        <f t="shared" si="28"/>
        <v>0</v>
      </c>
      <c r="R104" s="64"/>
      <c r="S104" s="64"/>
      <c r="T104" s="64"/>
      <c r="U104" s="64"/>
      <c r="V104" s="96"/>
      <c r="W104" s="64">
        <f t="shared" si="29"/>
        <v>173772.41</v>
      </c>
      <c r="X104" s="140"/>
      <c r="Y104" s="97">
        <f t="shared" si="30"/>
        <v>173772.41</v>
      </c>
      <c r="Z104" s="98">
        <f t="shared" si="31"/>
        <v>0</v>
      </c>
    </row>
    <row r="105" spans="1:26" s="14" customFormat="1" ht="48" customHeight="1">
      <c r="A105" s="13"/>
      <c r="B105" s="45" t="s">
        <v>292</v>
      </c>
      <c r="C105" s="45" t="s">
        <v>293</v>
      </c>
      <c r="D105" s="48" t="s">
        <v>294</v>
      </c>
      <c r="E105" s="64">
        <v>294030.24</v>
      </c>
      <c r="F105" s="64">
        <v>240563.61</v>
      </c>
      <c r="G105" s="64"/>
      <c r="H105" s="64">
        <v>294030.24</v>
      </c>
      <c r="I105" s="64">
        <v>240563.61</v>
      </c>
      <c r="J105" s="64"/>
      <c r="K105" s="99">
        <f t="shared" si="27"/>
        <v>100</v>
      </c>
      <c r="L105" s="105">
        <f t="shared" si="32"/>
        <v>0</v>
      </c>
      <c r="M105" s="64"/>
      <c r="N105" s="64"/>
      <c r="O105" s="64"/>
      <c r="P105" s="64"/>
      <c r="Q105" s="105">
        <f t="shared" si="28"/>
        <v>0</v>
      </c>
      <c r="R105" s="64"/>
      <c r="S105" s="64"/>
      <c r="T105" s="64"/>
      <c r="U105" s="64"/>
      <c r="V105" s="96"/>
      <c r="W105" s="64">
        <f t="shared" si="29"/>
        <v>294030.24</v>
      </c>
      <c r="X105" s="140"/>
      <c r="Y105" s="97">
        <f t="shared" si="30"/>
        <v>294030.24</v>
      </c>
      <c r="Z105" s="98">
        <f t="shared" si="31"/>
        <v>0</v>
      </c>
    </row>
    <row r="106" spans="1:26" s="14" customFormat="1" ht="45">
      <c r="A106" s="13"/>
      <c r="B106" s="45" t="s">
        <v>136</v>
      </c>
      <c r="C106" s="45" t="s">
        <v>210</v>
      </c>
      <c r="D106" s="48" t="s">
        <v>137</v>
      </c>
      <c r="E106" s="64">
        <v>5925635</v>
      </c>
      <c r="F106" s="64">
        <v>4341370</v>
      </c>
      <c r="G106" s="64">
        <v>167949</v>
      </c>
      <c r="H106" s="64">
        <v>5897747.11</v>
      </c>
      <c r="I106" s="64">
        <v>4324062.07</v>
      </c>
      <c r="J106" s="64">
        <v>161278.14</v>
      </c>
      <c r="K106" s="99">
        <f t="shared" si="27"/>
        <v>99.52936875119714</v>
      </c>
      <c r="L106" s="105">
        <f t="shared" si="32"/>
        <v>460703</v>
      </c>
      <c r="M106" s="64">
        <v>27800</v>
      </c>
      <c r="N106" s="64">
        <v>18822</v>
      </c>
      <c r="O106" s="64"/>
      <c r="P106" s="64">
        <v>432903</v>
      </c>
      <c r="Q106" s="105">
        <f t="shared" si="28"/>
        <v>555340.56</v>
      </c>
      <c r="R106" s="64">
        <v>116221.16</v>
      </c>
      <c r="S106" s="64">
        <v>26370.88</v>
      </c>
      <c r="T106" s="64"/>
      <c r="U106" s="64">
        <v>439119.4</v>
      </c>
      <c r="V106" s="96">
        <f>Q106/L106*100</f>
        <v>120.54198909058549</v>
      </c>
      <c r="W106" s="64">
        <f t="shared" si="29"/>
        <v>6453087.67</v>
      </c>
      <c r="X106" s="140"/>
      <c r="Y106" s="97">
        <f t="shared" si="30"/>
        <v>6453087.67</v>
      </c>
      <c r="Z106" s="98">
        <f t="shared" si="31"/>
        <v>0</v>
      </c>
    </row>
    <row r="107" spans="1:26" s="14" customFormat="1" ht="90">
      <c r="A107" s="13"/>
      <c r="B107" s="45" t="s">
        <v>138</v>
      </c>
      <c r="C107" s="45" t="s">
        <v>209</v>
      </c>
      <c r="D107" s="48" t="s">
        <v>139</v>
      </c>
      <c r="E107" s="64">
        <v>1307200</v>
      </c>
      <c r="F107" s="64"/>
      <c r="G107" s="64"/>
      <c r="H107" s="64">
        <v>1276742.14</v>
      </c>
      <c r="I107" s="64"/>
      <c r="J107" s="64"/>
      <c r="K107" s="99">
        <f t="shared" si="27"/>
        <v>97.6699923500612</v>
      </c>
      <c r="L107" s="105">
        <f t="shared" si="32"/>
        <v>0</v>
      </c>
      <c r="M107" s="64"/>
      <c r="N107" s="64"/>
      <c r="O107" s="64"/>
      <c r="P107" s="64"/>
      <c r="Q107" s="105">
        <f t="shared" si="28"/>
        <v>0</v>
      </c>
      <c r="R107" s="64"/>
      <c r="S107" s="64"/>
      <c r="T107" s="64"/>
      <c r="U107" s="64"/>
      <c r="V107" s="96"/>
      <c r="W107" s="64">
        <f t="shared" si="29"/>
        <v>1276742.14</v>
      </c>
      <c r="X107" s="140"/>
      <c r="Y107" s="97">
        <f t="shared" si="30"/>
        <v>1276742.14</v>
      </c>
      <c r="Z107" s="98">
        <f t="shared" si="31"/>
        <v>0</v>
      </c>
    </row>
    <row r="108" spans="1:26" s="14" customFormat="1" ht="90">
      <c r="A108" s="13"/>
      <c r="B108" s="45" t="s">
        <v>140</v>
      </c>
      <c r="C108" s="45" t="s">
        <v>208</v>
      </c>
      <c r="D108" s="48" t="s">
        <v>141</v>
      </c>
      <c r="E108" s="64">
        <v>1948082</v>
      </c>
      <c r="F108" s="64"/>
      <c r="G108" s="64"/>
      <c r="H108" s="64">
        <v>1337596.05</v>
      </c>
      <c r="I108" s="64"/>
      <c r="J108" s="64"/>
      <c r="K108" s="99">
        <f t="shared" si="27"/>
        <v>68.66220467105595</v>
      </c>
      <c r="L108" s="105">
        <f t="shared" si="32"/>
        <v>0</v>
      </c>
      <c r="M108" s="64"/>
      <c r="N108" s="64"/>
      <c r="O108" s="64"/>
      <c r="P108" s="64"/>
      <c r="Q108" s="105">
        <f t="shared" si="28"/>
        <v>0</v>
      </c>
      <c r="R108" s="64"/>
      <c r="S108" s="64"/>
      <c r="T108" s="64"/>
      <c r="U108" s="64"/>
      <c r="V108" s="96"/>
      <c r="W108" s="64">
        <f t="shared" si="29"/>
        <v>1337596.05</v>
      </c>
      <c r="X108" s="140"/>
      <c r="Y108" s="97">
        <f t="shared" si="30"/>
        <v>1337596.05</v>
      </c>
      <c r="Z108" s="98">
        <f t="shared" si="31"/>
        <v>0</v>
      </c>
    </row>
    <row r="109" spans="1:26" s="14" customFormat="1" ht="43.5" customHeight="1">
      <c r="A109" s="13"/>
      <c r="B109" s="45" t="s">
        <v>142</v>
      </c>
      <c r="C109" s="45" t="s">
        <v>206</v>
      </c>
      <c r="D109" s="48" t="s">
        <v>143</v>
      </c>
      <c r="E109" s="64">
        <v>798900</v>
      </c>
      <c r="F109" s="64"/>
      <c r="G109" s="64"/>
      <c r="H109" s="64">
        <v>795489.96</v>
      </c>
      <c r="I109" s="64"/>
      <c r="J109" s="64"/>
      <c r="K109" s="99">
        <f t="shared" si="27"/>
        <v>99.57315809237701</v>
      </c>
      <c r="L109" s="105">
        <f t="shared" si="32"/>
        <v>0</v>
      </c>
      <c r="M109" s="64"/>
      <c r="N109" s="64"/>
      <c r="O109" s="64"/>
      <c r="P109" s="64"/>
      <c r="Q109" s="105">
        <f t="shared" si="28"/>
        <v>0</v>
      </c>
      <c r="R109" s="64"/>
      <c r="S109" s="64"/>
      <c r="T109" s="64"/>
      <c r="U109" s="64"/>
      <c r="V109" s="96"/>
      <c r="W109" s="64">
        <f t="shared" si="29"/>
        <v>795489.96</v>
      </c>
      <c r="X109" s="140"/>
      <c r="Y109" s="97">
        <f t="shared" si="30"/>
        <v>795489.96</v>
      </c>
      <c r="Z109" s="98">
        <f t="shared" si="31"/>
        <v>0</v>
      </c>
    </row>
    <row r="110" spans="1:26" s="14" customFormat="1" ht="30">
      <c r="A110" s="13"/>
      <c r="B110" s="45" t="s">
        <v>242</v>
      </c>
      <c r="C110" s="45" t="s">
        <v>181</v>
      </c>
      <c r="D110" s="48" t="s">
        <v>243</v>
      </c>
      <c r="E110" s="64">
        <v>114457</v>
      </c>
      <c r="F110" s="64"/>
      <c r="G110" s="64"/>
      <c r="H110" s="64">
        <v>112471.5</v>
      </c>
      <c r="I110" s="64"/>
      <c r="J110" s="64"/>
      <c r="K110" s="99">
        <f t="shared" si="27"/>
        <v>98.26528740050848</v>
      </c>
      <c r="L110" s="105">
        <f t="shared" si="32"/>
        <v>0</v>
      </c>
      <c r="M110" s="64"/>
      <c r="N110" s="64"/>
      <c r="O110" s="64"/>
      <c r="P110" s="64"/>
      <c r="Q110" s="105">
        <f t="shared" si="28"/>
        <v>0</v>
      </c>
      <c r="R110" s="64"/>
      <c r="S110" s="64"/>
      <c r="T110" s="64"/>
      <c r="U110" s="64"/>
      <c r="V110" s="96"/>
      <c r="W110" s="64">
        <f t="shared" si="29"/>
        <v>112471.5</v>
      </c>
      <c r="X110" s="140" t="s">
        <v>350</v>
      </c>
      <c r="Y110" s="97">
        <f t="shared" si="30"/>
        <v>112471.5</v>
      </c>
      <c r="Z110" s="98">
        <f t="shared" si="31"/>
        <v>0</v>
      </c>
    </row>
    <row r="111" spans="1:26" s="14" customFormat="1" ht="15">
      <c r="A111" s="13"/>
      <c r="B111" s="45" t="s">
        <v>144</v>
      </c>
      <c r="C111" s="45" t="s">
        <v>181</v>
      </c>
      <c r="D111" s="48" t="s">
        <v>145</v>
      </c>
      <c r="E111" s="64">
        <v>1480762</v>
      </c>
      <c r="F111" s="64">
        <v>898400</v>
      </c>
      <c r="G111" s="64">
        <v>128719</v>
      </c>
      <c r="H111" s="64">
        <v>1476812.39</v>
      </c>
      <c r="I111" s="64">
        <v>898302.29</v>
      </c>
      <c r="J111" s="64">
        <v>127496.88</v>
      </c>
      <c r="K111" s="99">
        <f t="shared" si="27"/>
        <v>99.73327178844406</v>
      </c>
      <c r="L111" s="105">
        <f t="shared" si="32"/>
        <v>243500</v>
      </c>
      <c r="M111" s="64"/>
      <c r="N111" s="64"/>
      <c r="O111" s="64"/>
      <c r="P111" s="64">
        <v>243500</v>
      </c>
      <c r="Q111" s="105">
        <f t="shared" si="28"/>
        <v>365089.2</v>
      </c>
      <c r="R111" s="64">
        <v>121609.2</v>
      </c>
      <c r="S111" s="64"/>
      <c r="T111" s="64"/>
      <c r="U111" s="64">
        <v>243480</v>
      </c>
      <c r="V111" s="96">
        <f>Q111/L111*100</f>
        <v>149.93396303901437</v>
      </c>
      <c r="W111" s="64">
        <f t="shared" si="29"/>
        <v>1841901.5899999999</v>
      </c>
      <c r="X111" s="140"/>
      <c r="Y111" s="97">
        <f t="shared" si="30"/>
        <v>1841901.5899999999</v>
      </c>
      <c r="Z111" s="98">
        <f t="shared" si="31"/>
        <v>0</v>
      </c>
    </row>
    <row r="112" spans="1:26" s="14" customFormat="1" ht="30">
      <c r="A112" s="13"/>
      <c r="B112" s="45" t="s">
        <v>146</v>
      </c>
      <c r="C112" s="45" t="s">
        <v>209</v>
      </c>
      <c r="D112" s="48" t="s">
        <v>147</v>
      </c>
      <c r="E112" s="64">
        <v>42038497.19</v>
      </c>
      <c r="F112" s="64"/>
      <c r="G112" s="64"/>
      <c r="H112" s="64">
        <v>42038497.19</v>
      </c>
      <c r="I112" s="64"/>
      <c r="J112" s="64"/>
      <c r="K112" s="99">
        <f t="shared" si="27"/>
        <v>100</v>
      </c>
      <c r="L112" s="105">
        <f t="shared" si="32"/>
        <v>0</v>
      </c>
      <c r="M112" s="64"/>
      <c r="N112" s="64"/>
      <c r="O112" s="64"/>
      <c r="P112" s="64"/>
      <c r="Q112" s="105">
        <f t="shared" si="28"/>
        <v>0</v>
      </c>
      <c r="R112" s="64"/>
      <c r="S112" s="64"/>
      <c r="T112" s="64"/>
      <c r="U112" s="64"/>
      <c r="V112" s="96"/>
      <c r="W112" s="64">
        <f t="shared" si="29"/>
        <v>42038497.19</v>
      </c>
      <c r="X112" s="140"/>
      <c r="Y112" s="97">
        <f t="shared" si="30"/>
        <v>42038497.19</v>
      </c>
      <c r="Z112" s="98">
        <f t="shared" si="31"/>
        <v>0</v>
      </c>
    </row>
    <row r="113" spans="1:26" s="14" customFormat="1" ht="60">
      <c r="A113" s="13"/>
      <c r="B113" s="45" t="s">
        <v>244</v>
      </c>
      <c r="C113" s="45" t="s">
        <v>209</v>
      </c>
      <c r="D113" s="48" t="s">
        <v>245</v>
      </c>
      <c r="E113" s="64">
        <v>162275</v>
      </c>
      <c r="F113" s="64"/>
      <c r="G113" s="64"/>
      <c r="H113" s="64">
        <v>143474.68</v>
      </c>
      <c r="I113" s="64"/>
      <c r="J113" s="64"/>
      <c r="K113" s="99">
        <f t="shared" si="27"/>
        <v>88.41453088892311</v>
      </c>
      <c r="L113" s="105">
        <f t="shared" si="32"/>
        <v>0</v>
      </c>
      <c r="M113" s="64"/>
      <c r="N113" s="64"/>
      <c r="O113" s="64"/>
      <c r="P113" s="64"/>
      <c r="Q113" s="105">
        <f t="shared" si="28"/>
        <v>0</v>
      </c>
      <c r="R113" s="64"/>
      <c r="S113" s="64"/>
      <c r="T113" s="64"/>
      <c r="U113" s="64"/>
      <c r="V113" s="96"/>
      <c r="W113" s="64">
        <f t="shared" si="29"/>
        <v>143474.68</v>
      </c>
      <c r="X113" s="140"/>
      <c r="Y113" s="97">
        <f t="shared" si="30"/>
        <v>143474.68</v>
      </c>
      <c r="Z113" s="98">
        <f t="shared" si="31"/>
        <v>0</v>
      </c>
    </row>
    <row r="114" spans="1:26" s="14" customFormat="1" ht="30">
      <c r="A114" s="13"/>
      <c r="B114" s="45" t="s">
        <v>246</v>
      </c>
      <c r="C114" s="45" t="s">
        <v>209</v>
      </c>
      <c r="D114" s="48" t="s">
        <v>247</v>
      </c>
      <c r="E114" s="64">
        <v>4800</v>
      </c>
      <c r="F114" s="64"/>
      <c r="G114" s="64"/>
      <c r="H114" s="64">
        <v>840</v>
      </c>
      <c r="I114" s="64"/>
      <c r="J114" s="64"/>
      <c r="K114" s="99">
        <f t="shared" si="27"/>
        <v>17.5</v>
      </c>
      <c r="L114" s="105">
        <f t="shared" si="32"/>
        <v>0</v>
      </c>
      <c r="M114" s="64"/>
      <c r="N114" s="64"/>
      <c r="O114" s="64"/>
      <c r="P114" s="64"/>
      <c r="Q114" s="105">
        <f t="shared" si="28"/>
        <v>0</v>
      </c>
      <c r="R114" s="64"/>
      <c r="S114" s="64"/>
      <c r="T114" s="64"/>
      <c r="U114" s="64"/>
      <c r="V114" s="96"/>
      <c r="W114" s="64">
        <f t="shared" si="29"/>
        <v>840</v>
      </c>
      <c r="X114" s="140"/>
      <c r="Y114" s="97">
        <f t="shared" si="30"/>
        <v>840</v>
      </c>
      <c r="Z114" s="98">
        <f t="shared" si="31"/>
        <v>0</v>
      </c>
    </row>
    <row r="115" spans="1:26" s="14" customFormat="1" ht="30">
      <c r="A115" s="13"/>
      <c r="B115" s="45" t="s">
        <v>353</v>
      </c>
      <c r="C115" s="45" t="s">
        <v>208</v>
      </c>
      <c r="D115" s="48" t="s">
        <v>354</v>
      </c>
      <c r="E115" s="64"/>
      <c r="F115" s="64"/>
      <c r="G115" s="64"/>
      <c r="H115" s="64"/>
      <c r="I115" s="64"/>
      <c r="J115" s="64"/>
      <c r="K115" s="99"/>
      <c r="L115" s="105">
        <f>M115+P115</f>
        <v>3238264.59</v>
      </c>
      <c r="M115" s="64"/>
      <c r="N115" s="64"/>
      <c r="O115" s="64"/>
      <c r="P115" s="64">
        <v>3238264.59</v>
      </c>
      <c r="Q115" s="105">
        <f t="shared" si="28"/>
        <v>3238254.87</v>
      </c>
      <c r="R115" s="64"/>
      <c r="S115" s="64"/>
      <c r="T115" s="64"/>
      <c r="U115" s="64">
        <v>3238254.87</v>
      </c>
      <c r="V115" s="96">
        <f>Q115/L115*100</f>
        <v>99.99969983922779</v>
      </c>
      <c r="W115" s="64">
        <f t="shared" si="29"/>
        <v>3238254.87</v>
      </c>
      <c r="X115" s="140"/>
      <c r="Y115" s="97">
        <f t="shared" si="30"/>
        <v>3238254.87</v>
      </c>
      <c r="Z115" s="98">
        <f t="shared" si="31"/>
        <v>0</v>
      </c>
    </row>
    <row r="116" spans="1:26" s="14" customFormat="1" ht="45">
      <c r="A116" s="13"/>
      <c r="B116" s="45" t="s">
        <v>323</v>
      </c>
      <c r="C116" s="45" t="s">
        <v>207</v>
      </c>
      <c r="D116" s="48" t="s">
        <v>324</v>
      </c>
      <c r="E116" s="64">
        <v>4432885</v>
      </c>
      <c r="F116" s="64"/>
      <c r="G116" s="64"/>
      <c r="H116" s="64">
        <v>3737003.82</v>
      </c>
      <c r="I116" s="64"/>
      <c r="J116" s="64"/>
      <c r="K116" s="99">
        <f t="shared" si="27"/>
        <v>84.30184450983953</v>
      </c>
      <c r="L116" s="105">
        <f t="shared" si="32"/>
        <v>0</v>
      </c>
      <c r="M116" s="64"/>
      <c r="N116" s="64"/>
      <c r="O116" s="64"/>
      <c r="P116" s="64"/>
      <c r="Q116" s="105">
        <f t="shared" si="28"/>
        <v>0</v>
      </c>
      <c r="R116" s="64"/>
      <c r="S116" s="64"/>
      <c r="T116" s="64"/>
      <c r="U116" s="64"/>
      <c r="V116" s="96"/>
      <c r="W116" s="64">
        <f t="shared" si="29"/>
        <v>3737003.82</v>
      </c>
      <c r="X116" s="140"/>
      <c r="Y116" s="97">
        <f t="shared" si="30"/>
        <v>3737003.82</v>
      </c>
      <c r="Z116" s="98">
        <f t="shared" si="31"/>
        <v>0</v>
      </c>
    </row>
    <row r="117" spans="1:26" s="14" customFormat="1" ht="45">
      <c r="A117" s="13"/>
      <c r="B117" s="45" t="s">
        <v>355</v>
      </c>
      <c r="C117" s="45" t="s">
        <v>207</v>
      </c>
      <c r="D117" s="48" t="s">
        <v>358</v>
      </c>
      <c r="E117" s="64">
        <v>1350000</v>
      </c>
      <c r="F117" s="64"/>
      <c r="G117" s="64"/>
      <c r="H117" s="64">
        <v>1350000</v>
      </c>
      <c r="I117" s="64"/>
      <c r="J117" s="64"/>
      <c r="K117" s="99">
        <f t="shared" si="27"/>
        <v>100</v>
      </c>
      <c r="L117" s="105"/>
      <c r="M117" s="64"/>
      <c r="N117" s="64"/>
      <c r="O117" s="64"/>
      <c r="P117" s="64"/>
      <c r="Q117" s="105">
        <f t="shared" si="28"/>
        <v>0</v>
      </c>
      <c r="R117" s="64"/>
      <c r="S117" s="64"/>
      <c r="T117" s="64"/>
      <c r="U117" s="64"/>
      <c r="V117" s="96"/>
      <c r="W117" s="64">
        <f t="shared" si="29"/>
        <v>1350000</v>
      </c>
      <c r="X117" s="140"/>
      <c r="Y117" s="97">
        <f t="shared" si="30"/>
        <v>1350000</v>
      </c>
      <c r="Z117" s="98">
        <f t="shared" si="31"/>
        <v>0</v>
      </c>
    </row>
    <row r="118" spans="1:26" s="14" customFormat="1" ht="45">
      <c r="A118" s="13"/>
      <c r="B118" s="45" t="s">
        <v>148</v>
      </c>
      <c r="C118" s="45" t="s">
        <v>207</v>
      </c>
      <c r="D118" s="48" t="s">
        <v>149</v>
      </c>
      <c r="E118" s="64">
        <v>9844663</v>
      </c>
      <c r="F118" s="95"/>
      <c r="G118" s="95"/>
      <c r="H118" s="64">
        <v>9840512.5</v>
      </c>
      <c r="I118" s="64"/>
      <c r="J118" s="64"/>
      <c r="K118" s="99">
        <f t="shared" si="27"/>
        <v>99.95784010077338</v>
      </c>
      <c r="L118" s="105">
        <f t="shared" si="32"/>
        <v>0</v>
      </c>
      <c r="M118" s="95"/>
      <c r="N118" s="95"/>
      <c r="O118" s="95"/>
      <c r="P118" s="95"/>
      <c r="Q118" s="105">
        <f t="shared" si="28"/>
        <v>0</v>
      </c>
      <c r="R118" s="95"/>
      <c r="S118" s="95"/>
      <c r="T118" s="95"/>
      <c r="U118" s="95"/>
      <c r="V118" s="96"/>
      <c r="W118" s="64">
        <f t="shared" si="29"/>
        <v>9840512.5</v>
      </c>
      <c r="X118" s="140"/>
      <c r="Y118" s="97">
        <f t="shared" si="30"/>
        <v>9840512.5</v>
      </c>
      <c r="Z118" s="98">
        <f t="shared" si="31"/>
        <v>0</v>
      </c>
    </row>
    <row r="119" spans="1:26" s="14" customFormat="1" ht="15">
      <c r="A119" s="13"/>
      <c r="B119" s="45" t="s">
        <v>178</v>
      </c>
      <c r="C119" s="45" t="s">
        <v>224</v>
      </c>
      <c r="D119" s="48" t="s">
        <v>179</v>
      </c>
      <c r="E119" s="64">
        <v>1445456</v>
      </c>
      <c r="F119" s="95"/>
      <c r="G119" s="95"/>
      <c r="H119" s="64">
        <v>1445456</v>
      </c>
      <c r="I119" s="64"/>
      <c r="J119" s="64"/>
      <c r="K119" s="99">
        <f t="shared" si="27"/>
        <v>100</v>
      </c>
      <c r="L119" s="105">
        <f t="shared" si="32"/>
        <v>0</v>
      </c>
      <c r="M119" s="95"/>
      <c r="N119" s="95"/>
      <c r="O119" s="95"/>
      <c r="P119" s="95"/>
      <c r="Q119" s="105">
        <f t="shared" si="28"/>
        <v>0</v>
      </c>
      <c r="R119" s="95"/>
      <c r="S119" s="95"/>
      <c r="T119" s="95"/>
      <c r="U119" s="95"/>
      <c r="V119" s="96"/>
      <c r="W119" s="64">
        <f t="shared" si="29"/>
        <v>1445456</v>
      </c>
      <c r="X119" s="140"/>
      <c r="Y119" s="97">
        <f t="shared" si="30"/>
        <v>1445456</v>
      </c>
      <c r="Z119" s="98">
        <f t="shared" si="31"/>
        <v>0</v>
      </c>
    </row>
    <row r="120" spans="1:27" s="14" customFormat="1" ht="28.5">
      <c r="A120" s="13"/>
      <c r="B120" s="67"/>
      <c r="C120" s="67"/>
      <c r="D120" s="68" t="s">
        <v>211</v>
      </c>
      <c r="E120" s="95">
        <f aca="true" t="shared" si="33" ref="E120:J120">SUM(E121:E122)</f>
        <v>1139136</v>
      </c>
      <c r="F120" s="95">
        <f t="shared" si="33"/>
        <v>809747</v>
      </c>
      <c r="G120" s="95">
        <f t="shared" si="33"/>
        <v>32719</v>
      </c>
      <c r="H120" s="95">
        <f t="shared" si="33"/>
        <v>1131298.4000000001</v>
      </c>
      <c r="I120" s="95">
        <f t="shared" si="33"/>
        <v>809708.25</v>
      </c>
      <c r="J120" s="95">
        <f t="shared" si="33"/>
        <v>31549.7</v>
      </c>
      <c r="K120" s="96">
        <f t="shared" si="27"/>
        <v>99.3119697735828</v>
      </c>
      <c r="L120" s="95">
        <f aca="true" t="shared" si="34" ref="L120:U120">SUM(L121:L122)</f>
        <v>0</v>
      </c>
      <c r="M120" s="95">
        <f t="shared" si="34"/>
        <v>0</v>
      </c>
      <c r="N120" s="95">
        <f t="shared" si="34"/>
        <v>0</v>
      </c>
      <c r="O120" s="95">
        <f t="shared" si="34"/>
        <v>0</v>
      </c>
      <c r="P120" s="95">
        <f t="shared" si="34"/>
        <v>0</v>
      </c>
      <c r="Q120" s="95">
        <f t="shared" si="34"/>
        <v>0</v>
      </c>
      <c r="R120" s="95">
        <f t="shared" si="34"/>
        <v>0</v>
      </c>
      <c r="S120" s="95">
        <f t="shared" si="34"/>
        <v>0</v>
      </c>
      <c r="T120" s="95">
        <f t="shared" si="34"/>
        <v>0</v>
      </c>
      <c r="U120" s="95">
        <f t="shared" si="34"/>
        <v>0</v>
      </c>
      <c r="V120" s="96"/>
      <c r="W120" s="95">
        <f>SUM(W121:W122)</f>
        <v>1131298.4000000001</v>
      </c>
      <c r="X120" s="140"/>
      <c r="Y120" s="97">
        <f t="shared" si="30"/>
        <v>1131298.4000000001</v>
      </c>
      <c r="Z120" s="98">
        <f t="shared" si="31"/>
        <v>0</v>
      </c>
      <c r="AA120" s="17"/>
    </row>
    <row r="121" spans="1:26" s="14" customFormat="1" ht="15">
      <c r="A121" s="13"/>
      <c r="B121" s="45" t="s">
        <v>11</v>
      </c>
      <c r="C121" s="45" t="s">
        <v>9</v>
      </c>
      <c r="D121" s="48" t="s">
        <v>96</v>
      </c>
      <c r="E121" s="64">
        <v>1089136</v>
      </c>
      <c r="F121" s="64">
        <v>809747</v>
      </c>
      <c r="G121" s="64">
        <v>32719</v>
      </c>
      <c r="H121" s="64">
        <v>1081667.55</v>
      </c>
      <c r="I121" s="64">
        <v>809708.25</v>
      </c>
      <c r="J121" s="64">
        <v>31549.7</v>
      </c>
      <c r="K121" s="99">
        <f t="shared" si="27"/>
        <v>99.31427755578734</v>
      </c>
      <c r="L121" s="64">
        <f>M121+P121</f>
        <v>0</v>
      </c>
      <c r="M121" s="64"/>
      <c r="N121" s="64"/>
      <c r="O121" s="64"/>
      <c r="P121" s="64"/>
      <c r="Q121" s="64">
        <f>R121+U121</f>
        <v>0</v>
      </c>
      <c r="R121" s="64"/>
      <c r="S121" s="64"/>
      <c r="T121" s="64"/>
      <c r="U121" s="64"/>
      <c r="V121" s="96"/>
      <c r="W121" s="64">
        <f>H121+Q121</f>
        <v>1081667.55</v>
      </c>
      <c r="X121" s="140"/>
      <c r="Y121" s="97">
        <f t="shared" si="30"/>
        <v>1081667.55</v>
      </c>
      <c r="Z121" s="98">
        <f t="shared" si="31"/>
        <v>0</v>
      </c>
    </row>
    <row r="122" spans="1:26" s="14" customFormat="1" ht="15">
      <c r="A122" s="13"/>
      <c r="B122" s="45" t="s">
        <v>150</v>
      </c>
      <c r="C122" s="45" t="s">
        <v>182</v>
      </c>
      <c r="D122" s="48" t="s">
        <v>151</v>
      </c>
      <c r="E122" s="64">
        <v>50000</v>
      </c>
      <c r="F122" s="95"/>
      <c r="G122" s="95"/>
      <c r="H122" s="64">
        <v>49630.85</v>
      </c>
      <c r="I122" s="95"/>
      <c r="J122" s="95"/>
      <c r="K122" s="99">
        <f t="shared" si="27"/>
        <v>99.26169999999999</v>
      </c>
      <c r="L122" s="64">
        <f>M122+P122</f>
        <v>0</v>
      </c>
      <c r="M122" s="95"/>
      <c r="N122" s="95"/>
      <c r="O122" s="95"/>
      <c r="P122" s="95"/>
      <c r="Q122" s="64">
        <f>R122+U122</f>
        <v>0</v>
      </c>
      <c r="R122" s="64"/>
      <c r="S122" s="95"/>
      <c r="T122" s="95"/>
      <c r="U122" s="64"/>
      <c r="V122" s="96"/>
      <c r="W122" s="64">
        <f>H122+Q122</f>
        <v>49630.85</v>
      </c>
      <c r="X122" s="140"/>
      <c r="Y122" s="97">
        <f t="shared" si="30"/>
        <v>49630.85</v>
      </c>
      <c r="Z122" s="98">
        <f t="shared" si="31"/>
        <v>0</v>
      </c>
    </row>
    <row r="123" spans="1:27" s="14" customFormat="1" ht="28.5">
      <c r="A123" s="13"/>
      <c r="B123" s="67"/>
      <c r="C123" s="67"/>
      <c r="D123" s="68" t="s">
        <v>212</v>
      </c>
      <c r="E123" s="95">
        <f aca="true" t="shared" si="35" ref="E123:J123">SUM(E124:E128)</f>
        <v>30004598</v>
      </c>
      <c r="F123" s="95">
        <f t="shared" si="35"/>
        <v>20999135</v>
      </c>
      <c r="G123" s="95">
        <f t="shared" si="35"/>
        <v>1843644</v>
      </c>
      <c r="H123" s="95">
        <f t="shared" si="35"/>
        <v>29910311.450000003</v>
      </c>
      <c r="I123" s="95">
        <f t="shared" si="35"/>
        <v>20995288.11</v>
      </c>
      <c r="J123" s="95">
        <f t="shared" si="35"/>
        <v>1761428.2000000002</v>
      </c>
      <c r="K123" s="96">
        <f t="shared" si="27"/>
        <v>99.68575966256907</v>
      </c>
      <c r="L123" s="95">
        <f aca="true" t="shared" si="36" ref="L123:U123">SUM(L124:L128)</f>
        <v>2881320</v>
      </c>
      <c r="M123" s="95">
        <f t="shared" si="36"/>
        <v>1320320</v>
      </c>
      <c r="N123" s="95">
        <f t="shared" si="36"/>
        <v>953732</v>
      </c>
      <c r="O123" s="95">
        <f t="shared" si="36"/>
        <v>0</v>
      </c>
      <c r="P123" s="95">
        <f t="shared" si="36"/>
        <v>1561000</v>
      </c>
      <c r="Q123" s="95">
        <f t="shared" si="36"/>
        <v>3015756.7199999997</v>
      </c>
      <c r="R123" s="95">
        <f t="shared" si="36"/>
        <v>1362019.13</v>
      </c>
      <c r="S123" s="95">
        <f t="shared" si="36"/>
        <v>1063106.88</v>
      </c>
      <c r="T123" s="95">
        <f t="shared" si="36"/>
        <v>0</v>
      </c>
      <c r="U123" s="95">
        <f t="shared" si="36"/>
        <v>1653737.59</v>
      </c>
      <c r="V123" s="96">
        <f>Q123/L123*100</f>
        <v>104.66580317354546</v>
      </c>
      <c r="W123" s="95">
        <f>SUM(W124:W128)</f>
        <v>32926068.17</v>
      </c>
      <c r="X123" s="140"/>
      <c r="Y123" s="97">
        <f t="shared" si="30"/>
        <v>32926068.17</v>
      </c>
      <c r="Z123" s="98">
        <f t="shared" si="31"/>
        <v>0</v>
      </c>
      <c r="AA123" s="17"/>
    </row>
    <row r="124" spans="1:26" s="14" customFormat="1" ht="15">
      <c r="A124" s="13"/>
      <c r="B124" s="45" t="s">
        <v>11</v>
      </c>
      <c r="C124" s="45" t="s">
        <v>9</v>
      </c>
      <c r="D124" s="48" t="s">
        <v>96</v>
      </c>
      <c r="E124" s="64">
        <v>507981</v>
      </c>
      <c r="F124" s="64">
        <v>357083</v>
      </c>
      <c r="G124" s="64">
        <v>13469</v>
      </c>
      <c r="H124" s="64">
        <v>501503.43</v>
      </c>
      <c r="I124" s="64">
        <v>353694.99</v>
      </c>
      <c r="J124" s="64">
        <v>13017.53</v>
      </c>
      <c r="K124" s="99">
        <f t="shared" si="27"/>
        <v>98.72484010228729</v>
      </c>
      <c r="L124" s="64">
        <f>M124+P124</f>
        <v>20000</v>
      </c>
      <c r="M124" s="64"/>
      <c r="N124" s="64"/>
      <c r="O124" s="64"/>
      <c r="P124" s="64">
        <v>20000</v>
      </c>
      <c r="Q124" s="64">
        <f>R124+U124</f>
        <v>12280</v>
      </c>
      <c r="R124" s="64"/>
      <c r="S124" s="64"/>
      <c r="T124" s="64"/>
      <c r="U124" s="64">
        <v>12280</v>
      </c>
      <c r="V124" s="108">
        <f aca="true" t="shared" si="37" ref="V124:V186">Q124/L124*100</f>
        <v>61.4</v>
      </c>
      <c r="W124" s="64">
        <f>H124+Q124</f>
        <v>513783.43</v>
      </c>
      <c r="X124" s="140"/>
      <c r="Y124" s="97">
        <f t="shared" si="30"/>
        <v>513783.43</v>
      </c>
      <c r="Z124" s="98">
        <f t="shared" si="31"/>
        <v>0</v>
      </c>
    </row>
    <row r="125" spans="1:26" s="14" customFormat="1" ht="30">
      <c r="A125" s="13"/>
      <c r="B125" s="45" t="s">
        <v>152</v>
      </c>
      <c r="C125" s="45" t="s">
        <v>213</v>
      </c>
      <c r="D125" s="48" t="s">
        <v>153</v>
      </c>
      <c r="E125" s="64">
        <v>1234400</v>
      </c>
      <c r="F125" s="64"/>
      <c r="G125" s="64"/>
      <c r="H125" s="64">
        <v>1234216.38</v>
      </c>
      <c r="I125" s="64"/>
      <c r="J125" s="64"/>
      <c r="K125" s="99">
        <f t="shared" si="27"/>
        <v>99.98512475696694</v>
      </c>
      <c r="L125" s="64">
        <f>M125+P125</f>
        <v>0</v>
      </c>
      <c r="M125" s="95"/>
      <c r="N125" s="95"/>
      <c r="O125" s="95"/>
      <c r="P125" s="95"/>
      <c r="Q125" s="64">
        <f>R125+U125</f>
        <v>0</v>
      </c>
      <c r="R125" s="64"/>
      <c r="S125" s="64"/>
      <c r="T125" s="64"/>
      <c r="U125" s="64"/>
      <c r="V125" s="108"/>
      <c r="W125" s="64">
        <f>H125+Q125</f>
        <v>1234216.38</v>
      </c>
      <c r="X125" s="140"/>
      <c r="Y125" s="97">
        <f t="shared" si="30"/>
        <v>1234216.38</v>
      </c>
      <c r="Z125" s="98">
        <f t="shared" si="31"/>
        <v>0</v>
      </c>
    </row>
    <row r="126" spans="1:26" s="14" customFormat="1" ht="15">
      <c r="A126" s="13"/>
      <c r="B126" s="45" t="s">
        <v>154</v>
      </c>
      <c r="C126" s="45" t="s">
        <v>214</v>
      </c>
      <c r="D126" s="48" t="s">
        <v>155</v>
      </c>
      <c r="E126" s="64">
        <v>10545104</v>
      </c>
      <c r="F126" s="64">
        <v>7058552</v>
      </c>
      <c r="G126" s="64">
        <v>1077613</v>
      </c>
      <c r="H126" s="64">
        <v>10497624.91</v>
      </c>
      <c r="I126" s="64">
        <v>7058516.01</v>
      </c>
      <c r="J126" s="64">
        <v>1031548.21</v>
      </c>
      <c r="K126" s="99">
        <f t="shared" si="27"/>
        <v>99.54975228314487</v>
      </c>
      <c r="L126" s="64">
        <f>M126+P126</f>
        <v>901200</v>
      </c>
      <c r="M126" s="64">
        <v>21000</v>
      </c>
      <c r="N126" s="64">
        <v>5000</v>
      </c>
      <c r="O126" s="95"/>
      <c r="P126" s="64">
        <v>880200</v>
      </c>
      <c r="Q126" s="64">
        <f>R126+U126</f>
        <v>987894.02</v>
      </c>
      <c r="R126" s="64">
        <v>14763.73</v>
      </c>
      <c r="S126" s="64">
        <v>1100</v>
      </c>
      <c r="T126" s="64"/>
      <c r="U126" s="64">
        <v>973130.29</v>
      </c>
      <c r="V126" s="108">
        <f t="shared" si="37"/>
        <v>109.61984243231247</v>
      </c>
      <c r="W126" s="64">
        <f>H126+Q126</f>
        <v>11485518.93</v>
      </c>
      <c r="X126" s="140"/>
      <c r="Y126" s="97">
        <f t="shared" si="30"/>
        <v>11485518.93</v>
      </c>
      <c r="Z126" s="98">
        <f t="shared" si="31"/>
        <v>0</v>
      </c>
    </row>
    <row r="127" spans="1:26" s="14" customFormat="1" ht="15">
      <c r="A127" s="13"/>
      <c r="B127" s="45" t="s">
        <v>156</v>
      </c>
      <c r="C127" s="45" t="s">
        <v>197</v>
      </c>
      <c r="D127" s="48" t="s">
        <v>157</v>
      </c>
      <c r="E127" s="64">
        <v>16985765</v>
      </c>
      <c r="F127" s="64">
        <v>13051160</v>
      </c>
      <c r="G127" s="64">
        <v>731206</v>
      </c>
      <c r="H127" s="64">
        <v>16946989.66</v>
      </c>
      <c r="I127" s="64">
        <v>13051136.11</v>
      </c>
      <c r="J127" s="64">
        <v>696374.13</v>
      </c>
      <c r="K127" s="99">
        <f t="shared" si="27"/>
        <v>99.77171861261473</v>
      </c>
      <c r="L127" s="64">
        <f>M127+P127</f>
        <v>1937120</v>
      </c>
      <c r="M127" s="64">
        <v>1299320</v>
      </c>
      <c r="N127" s="64">
        <v>948732</v>
      </c>
      <c r="O127" s="64"/>
      <c r="P127" s="64">
        <v>637800</v>
      </c>
      <c r="Q127" s="64">
        <f>R127+U127</f>
        <v>1983522.7</v>
      </c>
      <c r="R127" s="64">
        <v>1338195.4</v>
      </c>
      <c r="S127" s="64">
        <v>1062006.88</v>
      </c>
      <c r="T127" s="64"/>
      <c r="U127" s="64">
        <v>645327.3</v>
      </c>
      <c r="V127" s="108">
        <f t="shared" si="37"/>
        <v>102.39544788139092</v>
      </c>
      <c r="W127" s="64">
        <f>H127+Q127</f>
        <v>18930512.36</v>
      </c>
      <c r="X127" s="140"/>
      <c r="Y127" s="97">
        <f t="shared" si="30"/>
        <v>18930512.36</v>
      </c>
      <c r="Z127" s="98">
        <f t="shared" si="31"/>
        <v>0</v>
      </c>
    </row>
    <row r="128" spans="1:26" s="14" customFormat="1" ht="15">
      <c r="A128" s="13"/>
      <c r="B128" s="45" t="s">
        <v>30</v>
      </c>
      <c r="C128" s="45" t="s">
        <v>184</v>
      </c>
      <c r="D128" s="48" t="s">
        <v>31</v>
      </c>
      <c r="E128" s="64">
        <v>731348</v>
      </c>
      <c r="F128" s="64">
        <v>532340</v>
      </c>
      <c r="G128" s="64">
        <v>21356</v>
      </c>
      <c r="H128" s="64">
        <v>729977.07</v>
      </c>
      <c r="I128" s="64">
        <v>531941</v>
      </c>
      <c r="J128" s="64">
        <v>20488.33</v>
      </c>
      <c r="K128" s="99">
        <f t="shared" si="27"/>
        <v>99.8125475149997</v>
      </c>
      <c r="L128" s="64">
        <f>M128+P128</f>
        <v>23000</v>
      </c>
      <c r="M128" s="95"/>
      <c r="N128" s="95"/>
      <c r="O128" s="95"/>
      <c r="P128" s="64">
        <v>23000</v>
      </c>
      <c r="Q128" s="64">
        <f>R128+U128</f>
        <v>32060</v>
      </c>
      <c r="R128" s="64">
        <v>9060</v>
      </c>
      <c r="S128" s="64"/>
      <c r="T128" s="64"/>
      <c r="U128" s="64">
        <v>23000</v>
      </c>
      <c r="V128" s="108">
        <f t="shared" si="37"/>
        <v>139.3913043478261</v>
      </c>
      <c r="W128" s="64">
        <f>H128+Q128</f>
        <v>762037.07</v>
      </c>
      <c r="X128" s="140"/>
      <c r="Y128" s="97">
        <f t="shared" si="30"/>
        <v>762037.07</v>
      </c>
      <c r="Z128" s="98">
        <f t="shared" si="31"/>
        <v>0</v>
      </c>
    </row>
    <row r="129" spans="1:27" s="14" customFormat="1" ht="28.5">
      <c r="A129" s="13"/>
      <c r="B129" s="67"/>
      <c r="C129" s="67"/>
      <c r="D129" s="68" t="s">
        <v>215</v>
      </c>
      <c r="E129" s="95">
        <f aca="true" t="shared" si="38" ref="E129:J129">SUM(E130:E150)</f>
        <v>47626551.06</v>
      </c>
      <c r="F129" s="95">
        <f t="shared" si="38"/>
        <v>2817328.42</v>
      </c>
      <c r="G129" s="95">
        <f t="shared" si="38"/>
        <v>10298175</v>
      </c>
      <c r="H129" s="95">
        <f t="shared" si="38"/>
        <v>43756702.190000005</v>
      </c>
      <c r="I129" s="95">
        <f t="shared" si="38"/>
        <v>2812443.54</v>
      </c>
      <c r="J129" s="95">
        <f t="shared" si="38"/>
        <v>9726491.790000001</v>
      </c>
      <c r="K129" s="96">
        <f t="shared" si="27"/>
        <v>91.8745977110021</v>
      </c>
      <c r="L129" s="95">
        <f aca="true" t="shared" si="39" ref="L129:U129">SUM(L130:L150)</f>
        <v>135579664.69</v>
      </c>
      <c r="M129" s="95">
        <f t="shared" si="39"/>
        <v>1191544</v>
      </c>
      <c r="N129" s="95">
        <f t="shared" si="39"/>
        <v>0</v>
      </c>
      <c r="O129" s="95">
        <f t="shared" si="39"/>
        <v>0</v>
      </c>
      <c r="P129" s="95">
        <f t="shared" si="39"/>
        <v>134388120.69</v>
      </c>
      <c r="Q129" s="95">
        <f t="shared" si="39"/>
        <v>91767363.46</v>
      </c>
      <c r="R129" s="95">
        <f t="shared" si="39"/>
        <v>933301.4299999999</v>
      </c>
      <c r="S129" s="95">
        <f t="shared" si="39"/>
        <v>0</v>
      </c>
      <c r="T129" s="95">
        <f t="shared" si="39"/>
        <v>0</v>
      </c>
      <c r="U129" s="95">
        <f t="shared" si="39"/>
        <v>90834062.03</v>
      </c>
      <c r="V129" s="96">
        <f t="shared" si="37"/>
        <v>67.6851972379664</v>
      </c>
      <c r="W129" s="95">
        <f>SUM(W130:W150)</f>
        <v>135524065.65</v>
      </c>
      <c r="X129" s="140"/>
      <c r="Y129" s="97">
        <f t="shared" si="30"/>
        <v>135524065.65</v>
      </c>
      <c r="Z129" s="98">
        <f t="shared" si="31"/>
        <v>0</v>
      </c>
      <c r="AA129" s="17"/>
    </row>
    <row r="130" spans="1:26" s="14" customFormat="1" ht="15" customHeight="1">
      <c r="A130" s="13"/>
      <c r="B130" s="45" t="s">
        <v>11</v>
      </c>
      <c r="C130" s="45" t="s">
        <v>9</v>
      </c>
      <c r="D130" s="48" t="s">
        <v>96</v>
      </c>
      <c r="E130" s="64">
        <v>3856689</v>
      </c>
      <c r="F130" s="64">
        <v>2812535</v>
      </c>
      <c r="G130" s="64">
        <v>118075</v>
      </c>
      <c r="H130" s="64">
        <v>3837741.66</v>
      </c>
      <c r="I130" s="64">
        <v>2812443.54</v>
      </c>
      <c r="J130" s="64">
        <v>109540.57</v>
      </c>
      <c r="K130" s="99">
        <f t="shared" si="27"/>
        <v>99.50871485878172</v>
      </c>
      <c r="L130" s="64">
        <f>M130+P130</f>
        <v>48000</v>
      </c>
      <c r="M130" s="64"/>
      <c r="N130" s="64"/>
      <c r="O130" s="64"/>
      <c r="P130" s="64">
        <v>48000</v>
      </c>
      <c r="Q130" s="64">
        <f>R130+U130</f>
        <v>47967.03</v>
      </c>
      <c r="R130" s="64"/>
      <c r="S130" s="64"/>
      <c r="T130" s="64"/>
      <c r="U130" s="64">
        <v>47967.03</v>
      </c>
      <c r="V130" s="108">
        <f t="shared" si="37"/>
        <v>99.9313125</v>
      </c>
      <c r="W130" s="64">
        <f>H130+Q130</f>
        <v>3885708.69</v>
      </c>
      <c r="X130" s="140"/>
      <c r="Y130" s="97">
        <f t="shared" si="30"/>
        <v>3885708.69</v>
      </c>
      <c r="Z130" s="98">
        <f t="shared" si="31"/>
        <v>0</v>
      </c>
    </row>
    <row r="131" spans="1:26" s="14" customFormat="1" ht="30">
      <c r="A131" s="13"/>
      <c r="B131" s="45" t="s">
        <v>292</v>
      </c>
      <c r="C131" s="45" t="s">
        <v>293</v>
      </c>
      <c r="D131" s="48" t="s">
        <v>294</v>
      </c>
      <c r="E131" s="64">
        <v>217891.97</v>
      </c>
      <c r="F131" s="64">
        <v>4793.42</v>
      </c>
      <c r="G131" s="64"/>
      <c r="H131" s="64">
        <v>193023.28</v>
      </c>
      <c r="I131" s="64"/>
      <c r="J131" s="64"/>
      <c r="K131" s="99">
        <f t="shared" si="27"/>
        <v>88.58668816478183</v>
      </c>
      <c r="L131" s="64">
        <f aca="true" t="shared" si="40" ref="L131:L150">M131+P131</f>
        <v>0</v>
      </c>
      <c r="M131" s="64"/>
      <c r="N131" s="64"/>
      <c r="O131" s="64"/>
      <c r="P131" s="64"/>
      <c r="Q131" s="64">
        <f aca="true" t="shared" si="41" ref="Q131:Q150">R131+U131</f>
        <v>0</v>
      </c>
      <c r="R131" s="64"/>
      <c r="S131" s="64"/>
      <c r="T131" s="64"/>
      <c r="U131" s="64"/>
      <c r="V131" s="108"/>
      <c r="W131" s="64">
        <f aca="true" t="shared" si="42" ref="W131:W150">H131+Q131</f>
        <v>193023.28</v>
      </c>
      <c r="X131" s="140"/>
      <c r="Y131" s="97">
        <f t="shared" si="30"/>
        <v>193023.28</v>
      </c>
      <c r="Z131" s="98">
        <f t="shared" si="31"/>
        <v>0</v>
      </c>
    </row>
    <row r="132" spans="1:26" s="14" customFormat="1" ht="15">
      <c r="A132" s="13"/>
      <c r="B132" s="45" t="s">
        <v>306</v>
      </c>
      <c r="C132" s="45" t="s">
        <v>216</v>
      </c>
      <c r="D132" s="48" t="s">
        <v>307</v>
      </c>
      <c r="E132" s="64">
        <v>1630002</v>
      </c>
      <c r="F132" s="64"/>
      <c r="G132" s="64"/>
      <c r="H132" s="64">
        <v>1494737.94</v>
      </c>
      <c r="I132" s="64"/>
      <c r="J132" s="64"/>
      <c r="K132" s="99">
        <f t="shared" si="27"/>
        <v>91.70160159312688</v>
      </c>
      <c r="L132" s="64">
        <f t="shared" si="40"/>
        <v>0</v>
      </c>
      <c r="M132" s="64"/>
      <c r="N132" s="64"/>
      <c r="O132" s="64"/>
      <c r="P132" s="64"/>
      <c r="Q132" s="64">
        <f t="shared" si="41"/>
        <v>0</v>
      </c>
      <c r="R132" s="64"/>
      <c r="S132" s="64"/>
      <c r="T132" s="64"/>
      <c r="U132" s="64"/>
      <c r="V132" s="108"/>
      <c r="W132" s="64">
        <f t="shared" si="42"/>
        <v>1494737.94</v>
      </c>
      <c r="X132" s="140"/>
      <c r="Y132" s="97">
        <f t="shared" si="30"/>
        <v>1494737.94</v>
      </c>
      <c r="Z132" s="98">
        <f t="shared" si="31"/>
        <v>0</v>
      </c>
    </row>
    <row r="133" spans="1:26" s="14" customFormat="1" ht="30">
      <c r="A133" s="13"/>
      <c r="B133" s="45" t="s">
        <v>158</v>
      </c>
      <c r="C133" s="45" t="s">
        <v>216</v>
      </c>
      <c r="D133" s="48" t="s">
        <v>159</v>
      </c>
      <c r="E133" s="64">
        <v>585000</v>
      </c>
      <c r="F133" s="95"/>
      <c r="G133" s="95"/>
      <c r="H133" s="64">
        <v>303522.73</v>
      </c>
      <c r="I133" s="64"/>
      <c r="J133" s="64"/>
      <c r="K133" s="99">
        <f t="shared" si="27"/>
        <v>51.884227350427345</v>
      </c>
      <c r="L133" s="64">
        <f t="shared" si="40"/>
        <v>63715444.14</v>
      </c>
      <c r="M133" s="95"/>
      <c r="N133" s="95"/>
      <c r="O133" s="95"/>
      <c r="P133" s="64">
        <v>63715444.14</v>
      </c>
      <c r="Q133" s="64">
        <f t="shared" si="41"/>
        <v>44057439.17</v>
      </c>
      <c r="R133" s="64"/>
      <c r="S133" s="64"/>
      <c r="T133" s="64"/>
      <c r="U133" s="64">
        <v>44057439.17</v>
      </c>
      <c r="V133" s="108">
        <f t="shared" si="37"/>
        <v>69.1471899233629</v>
      </c>
      <c r="W133" s="64">
        <f t="shared" si="42"/>
        <v>44360961.9</v>
      </c>
      <c r="X133" s="140"/>
      <c r="Y133" s="97">
        <f t="shared" si="30"/>
        <v>44360961.9</v>
      </c>
      <c r="Z133" s="98">
        <f t="shared" si="31"/>
        <v>0</v>
      </c>
    </row>
    <row r="134" spans="1:26" s="14" customFormat="1" ht="45">
      <c r="A134" s="13"/>
      <c r="B134" s="45" t="s">
        <v>160</v>
      </c>
      <c r="C134" s="45" t="s">
        <v>216</v>
      </c>
      <c r="D134" s="48" t="s">
        <v>161</v>
      </c>
      <c r="E134" s="95"/>
      <c r="F134" s="95"/>
      <c r="G134" s="95"/>
      <c r="H134" s="95"/>
      <c r="I134" s="95"/>
      <c r="J134" s="95"/>
      <c r="K134" s="99"/>
      <c r="L134" s="64">
        <f t="shared" si="40"/>
        <v>7000000</v>
      </c>
      <c r="M134" s="64"/>
      <c r="N134" s="64"/>
      <c r="O134" s="64"/>
      <c r="P134" s="64">
        <v>7000000</v>
      </c>
      <c r="Q134" s="64">
        <f t="shared" si="41"/>
        <v>5220650.4</v>
      </c>
      <c r="R134" s="64"/>
      <c r="S134" s="64"/>
      <c r="T134" s="64"/>
      <c r="U134" s="64">
        <v>5220650.4</v>
      </c>
      <c r="V134" s="108">
        <f t="shared" si="37"/>
        <v>74.58072</v>
      </c>
      <c r="W134" s="64">
        <f t="shared" si="42"/>
        <v>5220650.4</v>
      </c>
      <c r="X134" s="140"/>
      <c r="Y134" s="97">
        <f t="shared" si="30"/>
        <v>5220650.4</v>
      </c>
      <c r="Z134" s="98">
        <f t="shared" si="31"/>
        <v>0</v>
      </c>
    </row>
    <row r="135" spans="1:26" s="14" customFormat="1" ht="15">
      <c r="A135" s="13"/>
      <c r="B135" s="45" t="s">
        <v>162</v>
      </c>
      <c r="C135" s="45" t="s">
        <v>183</v>
      </c>
      <c r="D135" s="48" t="s">
        <v>163</v>
      </c>
      <c r="E135" s="64">
        <v>6139563</v>
      </c>
      <c r="F135" s="95"/>
      <c r="G135" s="95"/>
      <c r="H135" s="64">
        <v>4464066.26</v>
      </c>
      <c r="I135" s="64"/>
      <c r="J135" s="64"/>
      <c r="K135" s="99">
        <f t="shared" si="27"/>
        <v>72.7098371659351</v>
      </c>
      <c r="L135" s="64">
        <f t="shared" si="40"/>
        <v>4642909</v>
      </c>
      <c r="M135" s="95"/>
      <c r="N135" s="95"/>
      <c r="O135" s="95"/>
      <c r="P135" s="64">
        <v>4642909</v>
      </c>
      <c r="Q135" s="64">
        <f t="shared" si="41"/>
        <v>3948470.52</v>
      </c>
      <c r="R135" s="95"/>
      <c r="S135" s="95"/>
      <c r="T135" s="95"/>
      <c r="U135" s="64">
        <v>3948470.52</v>
      </c>
      <c r="V135" s="108">
        <f t="shared" si="37"/>
        <v>85.04303056553553</v>
      </c>
      <c r="W135" s="64">
        <f t="shared" si="42"/>
        <v>8412536.78</v>
      </c>
      <c r="X135" s="140"/>
      <c r="Y135" s="97">
        <f t="shared" si="30"/>
        <v>8412536.78</v>
      </c>
      <c r="Z135" s="98">
        <f t="shared" si="31"/>
        <v>0</v>
      </c>
    </row>
    <row r="136" spans="1:26" s="14" customFormat="1" ht="15">
      <c r="A136" s="13"/>
      <c r="B136" s="45" t="s">
        <v>28</v>
      </c>
      <c r="C136" s="45" t="s">
        <v>183</v>
      </c>
      <c r="D136" s="48" t="s">
        <v>29</v>
      </c>
      <c r="E136" s="64">
        <v>30357055.8</v>
      </c>
      <c r="F136" s="64"/>
      <c r="G136" s="64">
        <v>10108100</v>
      </c>
      <c r="H136" s="64">
        <v>29399450.21</v>
      </c>
      <c r="I136" s="64"/>
      <c r="J136" s="64">
        <v>9575872.31</v>
      </c>
      <c r="K136" s="99">
        <f t="shared" si="27"/>
        <v>96.84552548076813</v>
      </c>
      <c r="L136" s="64">
        <f t="shared" si="40"/>
        <v>21769890.23</v>
      </c>
      <c r="M136" s="64"/>
      <c r="N136" s="64"/>
      <c r="O136" s="64"/>
      <c r="P136" s="64">
        <v>21769890.23</v>
      </c>
      <c r="Q136" s="64">
        <f t="shared" si="41"/>
        <v>10884826.29</v>
      </c>
      <c r="R136" s="64"/>
      <c r="S136" s="64"/>
      <c r="T136" s="64"/>
      <c r="U136" s="64">
        <v>10884826.29</v>
      </c>
      <c r="V136" s="108">
        <f t="shared" si="37"/>
        <v>49.999454177312124</v>
      </c>
      <c r="W136" s="64">
        <f t="shared" si="42"/>
        <v>40284276.5</v>
      </c>
      <c r="X136" s="140"/>
      <c r="Y136" s="97">
        <f t="shared" si="30"/>
        <v>40284276.5</v>
      </c>
      <c r="Z136" s="98">
        <f t="shared" si="31"/>
        <v>0</v>
      </c>
    </row>
    <row r="137" spans="1:26" s="14" customFormat="1" ht="45">
      <c r="A137" s="13"/>
      <c r="B137" s="45" t="s">
        <v>299</v>
      </c>
      <c r="C137" s="45" t="s">
        <v>300</v>
      </c>
      <c r="D137" s="48" t="s">
        <v>301</v>
      </c>
      <c r="E137" s="64"/>
      <c r="F137" s="64"/>
      <c r="G137" s="64"/>
      <c r="H137" s="64"/>
      <c r="I137" s="64"/>
      <c r="J137" s="64"/>
      <c r="K137" s="99"/>
      <c r="L137" s="64">
        <f t="shared" si="40"/>
        <v>845938</v>
      </c>
      <c r="M137" s="64"/>
      <c r="N137" s="64"/>
      <c r="O137" s="64"/>
      <c r="P137" s="64">
        <v>845938</v>
      </c>
      <c r="Q137" s="64">
        <f t="shared" si="41"/>
        <v>261732.22</v>
      </c>
      <c r="R137" s="64"/>
      <c r="S137" s="64"/>
      <c r="T137" s="64"/>
      <c r="U137" s="64">
        <v>261732.22</v>
      </c>
      <c r="V137" s="108">
        <f t="shared" si="37"/>
        <v>30.939882119020545</v>
      </c>
      <c r="W137" s="64">
        <f t="shared" si="42"/>
        <v>261732.22</v>
      </c>
      <c r="X137" s="140"/>
      <c r="Y137" s="97">
        <f t="shared" si="30"/>
        <v>261732.22</v>
      </c>
      <c r="Z137" s="98">
        <f t="shared" si="31"/>
        <v>0</v>
      </c>
    </row>
    <row r="138" spans="1:26" s="14" customFormat="1" ht="60">
      <c r="A138" s="13"/>
      <c r="B138" s="45" t="s">
        <v>325</v>
      </c>
      <c r="C138" s="45" t="s">
        <v>183</v>
      </c>
      <c r="D138" s="48" t="s">
        <v>326</v>
      </c>
      <c r="E138" s="64">
        <v>343718.29</v>
      </c>
      <c r="F138" s="64"/>
      <c r="G138" s="64"/>
      <c r="H138" s="64">
        <v>289152.64</v>
      </c>
      <c r="I138" s="64"/>
      <c r="J138" s="64"/>
      <c r="K138" s="99">
        <f t="shared" si="27"/>
        <v>84.12489192821249</v>
      </c>
      <c r="L138" s="64">
        <f t="shared" si="40"/>
        <v>0</v>
      </c>
      <c r="M138" s="64"/>
      <c r="N138" s="64"/>
      <c r="O138" s="64"/>
      <c r="P138" s="64"/>
      <c r="Q138" s="64">
        <f t="shared" si="41"/>
        <v>0</v>
      </c>
      <c r="R138" s="64"/>
      <c r="S138" s="64"/>
      <c r="T138" s="64"/>
      <c r="U138" s="64"/>
      <c r="V138" s="108"/>
      <c r="W138" s="64">
        <f t="shared" si="42"/>
        <v>289152.64</v>
      </c>
      <c r="X138" s="140"/>
      <c r="Y138" s="97">
        <f t="shared" si="30"/>
        <v>289152.64</v>
      </c>
      <c r="Z138" s="98">
        <f t="shared" si="31"/>
        <v>0</v>
      </c>
    </row>
    <row r="139" spans="1:26" s="14" customFormat="1" ht="15">
      <c r="A139" s="13"/>
      <c r="B139" s="45" t="s">
        <v>172</v>
      </c>
      <c r="C139" s="45" t="s">
        <v>188</v>
      </c>
      <c r="D139" s="48" t="s">
        <v>173</v>
      </c>
      <c r="E139" s="64"/>
      <c r="F139" s="64"/>
      <c r="G139" s="64"/>
      <c r="H139" s="64"/>
      <c r="I139" s="64"/>
      <c r="J139" s="64"/>
      <c r="K139" s="99"/>
      <c r="L139" s="64">
        <f>M139+P139</f>
        <v>2059156</v>
      </c>
      <c r="M139" s="64"/>
      <c r="N139" s="64"/>
      <c r="O139" s="64"/>
      <c r="P139" s="64">
        <v>2059156</v>
      </c>
      <c r="Q139" s="64">
        <f t="shared" si="41"/>
        <v>618586.73</v>
      </c>
      <c r="R139" s="64"/>
      <c r="S139" s="64"/>
      <c r="T139" s="64"/>
      <c r="U139" s="64">
        <v>618586.73</v>
      </c>
      <c r="V139" s="108">
        <f t="shared" si="37"/>
        <v>30.040790012995615</v>
      </c>
      <c r="W139" s="64">
        <f t="shared" si="42"/>
        <v>618586.73</v>
      </c>
      <c r="X139" s="140"/>
      <c r="Y139" s="97">
        <f t="shared" si="30"/>
        <v>618586.73</v>
      </c>
      <c r="Z139" s="98">
        <f t="shared" si="31"/>
        <v>0</v>
      </c>
    </row>
    <row r="140" spans="1:26" s="14" customFormat="1" ht="30">
      <c r="A140" s="13"/>
      <c r="B140" s="45" t="s">
        <v>285</v>
      </c>
      <c r="C140" s="45" t="s">
        <v>286</v>
      </c>
      <c r="D140" s="48" t="s">
        <v>287</v>
      </c>
      <c r="E140" s="64">
        <v>499370</v>
      </c>
      <c r="F140" s="95"/>
      <c r="G140" s="95"/>
      <c r="H140" s="64">
        <v>34370</v>
      </c>
      <c r="I140" s="64"/>
      <c r="J140" s="64"/>
      <c r="K140" s="99">
        <f t="shared" si="27"/>
        <v>6.882672166930333</v>
      </c>
      <c r="L140" s="64">
        <f t="shared" si="40"/>
        <v>0</v>
      </c>
      <c r="M140" s="64"/>
      <c r="N140" s="95"/>
      <c r="O140" s="95"/>
      <c r="P140" s="64"/>
      <c r="Q140" s="64">
        <f t="shared" si="41"/>
        <v>0</v>
      </c>
      <c r="R140" s="95"/>
      <c r="S140" s="95"/>
      <c r="T140" s="95"/>
      <c r="U140" s="64"/>
      <c r="V140" s="108"/>
      <c r="W140" s="64">
        <f t="shared" si="42"/>
        <v>34370</v>
      </c>
      <c r="X140" s="140"/>
      <c r="Y140" s="97">
        <f t="shared" si="30"/>
        <v>34370</v>
      </c>
      <c r="Z140" s="98">
        <f t="shared" si="31"/>
        <v>0</v>
      </c>
    </row>
    <row r="141" spans="1:26" s="14" customFormat="1" ht="15">
      <c r="A141" s="13"/>
      <c r="B141" s="45" t="s">
        <v>164</v>
      </c>
      <c r="C141" s="45" t="s">
        <v>217</v>
      </c>
      <c r="D141" s="48" t="s">
        <v>165</v>
      </c>
      <c r="E141" s="64">
        <v>229998</v>
      </c>
      <c r="F141" s="95"/>
      <c r="G141" s="95"/>
      <c r="H141" s="64">
        <v>225402.7</v>
      </c>
      <c r="I141" s="64"/>
      <c r="J141" s="64"/>
      <c r="K141" s="99">
        <f t="shared" si="27"/>
        <v>98.00202610457482</v>
      </c>
      <c r="L141" s="64">
        <f t="shared" si="40"/>
        <v>0</v>
      </c>
      <c r="M141" s="64"/>
      <c r="N141" s="95"/>
      <c r="O141" s="95"/>
      <c r="P141" s="64"/>
      <c r="Q141" s="64">
        <f t="shared" si="41"/>
        <v>0</v>
      </c>
      <c r="R141" s="95"/>
      <c r="S141" s="95"/>
      <c r="T141" s="95"/>
      <c r="U141" s="95"/>
      <c r="V141" s="108"/>
      <c r="W141" s="64">
        <f t="shared" si="42"/>
        <v>225402.7</v>
      </c>
      <c r="X141" s="140"/>
      <c r="Y141" s="97">
        <f t="shared" si="30"/>
        <v>225402.7</v>
      </c>
      <c r="Z141" s="98">
        <f t="shared" si="31"/>
        <v>0</v>
      </c>
    </row>
    <row r="142" spans="1:26" s="14" customFormat="1" ht="15">
      <c r="A142" s="13"/>
      <c r="B142" s="45" t="s">
        <v>166</v>
      </c>
      <c r="C142" s="45" t="s">
        <v>218</v>
      </c>
      <c r="D142" s="48" t="s">
        <v>167</v>
      </c>
      <c r="E142" s="64">
        <v>1090000</v>
      </c>
      <c r="F142" s="95"/>
      <c r="G142" s="95"/>
      <c r="H142" s="64">
        <v>1050407.06</v>
      </c>
      <c r="I142" s="95"/>
      <c r="J142" s="95"/>
      <c r="K142" s="99">
        <f t="shared" si="27"/>
        <v>96.36762018348625</v>
      </c>
      <c r="L142" s="64">
        <f t="shared" si="40"/>
        <v>0</v>
      </c>
      <c r="M142" s="95"/>
      <c r="N142" s="95"/>
      <c r="O142" s="95"/>
      <c r="P142" s="95"/>
      <c r="Q142" s="64">
        <f t="shared" si="41"/>
        <v>0</v>
      </c>
      <c r="R142" s="95"/>
      <c r="S142" s="95"/>
      <c r="T142" s="95"/>
      <c r="U142" s="95"/>
      <c r="V142" s="108"/>
      <c r="W142" s="64">
        <f t="shared" si="42"/>
        <v>1050407.06</v>
      </c>
      <c r="X142" s="140"/>
      <c r="Y142" s="97">
        <f t="shared" si="30"/>
        <v>1050407.06</v>
      </c>
      <c r="Z142" s="98">
        <f t="shared" si="31"/>
        <v>0</v>
      </c>
    </row>
    <row r="143" spans="1:26" s="14" customFormat="1" ht="60">
      <c r="A143" s="13"/>
      <c r="B143" s="45" t="s">
        <v>47</v>
      </c>
      <c r="C143" s="45" t="s">
        <v>188</v>
      </c>
      <c r="D143" s="48" t="s">
        <v>48</v>
      </c>
      <c r="E143" s="64"/>
      <c r="F143" s="95"/>
      <c r="G143" s="95"/>
      <c r="H143" s="95"/>
      <c r="I143" s="95"/>
      <c r="J143" s="95"/>
      <c r="K143" s="99"/>
      <c r="L143" s="64">
        <f t="shared" si="40"/>
        <v>28662816</v>
      </c>
      <c r="M143" s="95"/>
      <c r="N143" s="95"/>
      <c r="O143" s="95"/>
      <c r="P143" s="64">
        <v>28662816</v>
      </c>
      <c r="Q143" s="64">
        <f t="shared" si="41"/>
        <v>23932948.19</v>
      </c>
      <c r="R143" s="64"/>
      <c r="S143" s="64"/>
      <c r="T143" s="64"/>
      <c r="U143" s="64">
        <v>23932948.19</v>
      </c>
      <c r="V143" s="108">
        <f t="shared" si="37"/>
        <v>83.49824452000809</v>
      </c>
      <c r="W143" s="64">
        <f t="shared" si="42"/>
        <v>23932948.19</v>
      </c>
      <c r="X143" s="140"/>
      <c r="Y143" s="97">
        <f t="shared" si="30"/>
        <v>23932948.19</v>
      </c>
      <c r="Z143" s="98">
        <f t="shared" si="31"/>
        <v>0</v>
      </c>
    </row>
    <row r="144" spans="1:26" s="14" customFormat="1" ht="24.75" customHeight="1">
      <c r="A144" s="13"/>
      <c r="B144" s="45" t="s">
        <v>284</v>
      </c>
      <c r="C144" s="45" t="s">
        <v>199</v>
      </c>
      <c r="D144" s="48" t="s">
        <v>83</v>
      </c>
      <c r="E144" s="64">
        <v>158800</v>
      </c>
      <c r="F144" s="95"/>
      <c r="G144" s="95"/>
      <c r="H144" s="64">
        <v>158799.82</v>
      </c>
      <c r="I144" s="95"/>
      <c r="J144" s="95"/>
      <c r="K144" s="99">
        <f t="shared" si="27"/>
        <v>99.99988664987406</v>
      </c>
      <c r="L144" s="64">
        <f t="shared" si="40"/>
        <v>0</v>
      </c>
      <c r="M144" s="95"/>
      <c r="N144" s="95"/>
      <c r="O144" s="95"/>
      <c r="P144" s="64"/>
      <c r="Q144" s="64">
        <f t="shared" si="41"/>
        <v>0</v>
      </c>
      <c r="R144" s="64"/>
      <c r="S144" s="64"/>
      <c r="T144" s="64"/>
      <c r="U144" s="64"/>
      <c r="V144" s="108"/>
      <c r="W144" s="64">
        <f t="shared" si="42"/>
        <v>158799.82</v>
      </c>
      <c r="X144" s="140"/>
      <c r="Y144" s="97">
        <f t="shared" si="30"/>
        <v>158799.82</v>
      </c>
      <c r="Z144" s="98">
        <f t="shared" si="31"/>
        <v>0</v>
      </c>
    </row>
    <row r="145" spans="1:26" s="14" customFormat="1" ht="30">
      <c r="A145" s="13"/>
      <c r="B145" s="45" t="s">
        <v>168</v>
      </c>
      <c r="C145" s="45" t="s">
        <v>219</v>
      </c>
      <c r="D145" s="48" t="s">
        <v>169</v>
      </c>
      <c r="E145" s="64"/>
      <c r="F145" s="64"/>
      <c r="G145" s="64"/>
      <c r="H145" s="64"/>
      <c r="I145" s="64"/>
      <c r="J145" s="64"/>
      <c r="K145" s="99"/>
      <c r="L145" s="64">
        <f t="shared" si="40"/>
        <v>5346082</v>
      </c>
      <c r="M145" s="64">
        <v>615344</v>
      </c>
      <c r="N145" s="64"/>
      <c r="O145" s="64"/>
      <c r="P145" s="64">
        <v>4730738</v>
      </c>
      <c r="Q145" s="64">
        <f t="shared" si="41"/>
        <v>1587077.97</v>
      </c>
      <c r="R145" s="64">
        <f>484991.68-15000</f>
        <v>469991.68</v>
      </c>
      <c r="S145" s="64"/>
      <c r="T145" s="64"/>
      <c r="U145" s="64">
        <f>1102086.29+15000</f>
        <v>1117086.29</v>
      </c>
      <c r="V145" s="108">
        <f t="shared" si="37"/>
        <v>29.686749473726742</v>
      </c>
      <c r="W145" s="64">
        <f t="shared" si="42"/>
        <v>1587077.97</v>
      </c>
      <c r="X145" s="140"/>
      <c r="Y145" s="97">
        <f t="shared" si="30"/>
        <v>1587077.97</v>
      </c>
      <c r="Z145" s="98">
        <f t="shared" si="31"/>
        <v>0</v>
      </c>
    </row>
    <row r="146" spans="1:26" s="14" customFormat="1" ht="26.25" customHeight="1">
      <c r="A146" s="13"/>
      <c r="B146" s="45" t="s">
        <v>170</v>
      </c>
      <c r="C146" s="45" t="s">
        <v>220</v>
      </c>
      <c r="D146" s="48" t="s">
        <v>171</v>
      </c>
      <c r="E146" s="64"/>
      <c r="F146" s="64"/>
      <c r="G146" s="64"/>
      <c r="H146" s="95"/>
      <c r="I146" s="95"/>
      <c r="J146" s="95"/>
      <c r="K146" s="99"/>
      <c r="L146" s="64">
        <f t="shared" si="40"/>
        <v>250000</v>
      </c>
      <c r="M146" s="64">
        <v>250000</v>
      </c>
      <c r="N146" s="64"/>
      <c r="O146" s="64"/>
      <c r="P146" s="64"/>
      <c r="Q146" s="64">
        <f t="shared" si="41"/>
        <v>250000</v>
      </c>
      <c r="R146" s="64">
        <v>250000</v>
      </c>
      <c r="S146" s="64"/>
      <c r="T146" s="64"/>
      <c r="U146" s="64"/>
      <c r="V146" s="108">
        <f t="shared" si="37"/>
        <v>100</v>
      </c>
      <c r="W146" s="64">
        <f t="shared" si="42"/>
        <v>250000</v>
      </c>
      <c r="X146" s="140"/>
      <c r="Y146" s="97">
        <f t="shared" si="30"/>
        <v>250000</v>
      </c>
      <c r="Z146" s="98">
        <f t="shared" si="31"/>
        <v>0</v>
      </c>
    </row>
    <row r="147" spans="1:26" s="14" customFormat="1" ht="31.5" customHeight="1">
      <c r="A147" s="13"/>
      <c r="B147" s="45" t="s">
        <v>82</v>
      </c>
      <c r="C147" s="45" t="s">
        <v>199</v>
      </c>
      <c r="D147" s="48" t="s">
        <v>83</v>
      </c>
      <c r="E147" s="64"/>
      <c r="F147" s="64"/>
      <c r="G147" s="64"/>
      <c r="H147" s="64"/>
      <c r="I147" s="64"/>
      <c r="J147" s="64"/>
      <c r="K147" s="99"/>
      <c r="L147" s="64">
        <f t="shared" si="40"/>
        <v>251200</v>
      </c>
      <c r="M147" s="64">
        <v>251200</v>
      </c>
      <c r="N147" s="64"/>
      <c r="O147" s="64"/>
      <c r="P147" s="64"/>
      <c r="Q147" s="64">
        <f t="shared" si="41"/>
        <v>213309.75</v>
      </c>
      <c r="R147" s="64">
        <v>213309.75</v>
      </c>
      <c r="S147" s="64"/>
      <c r="T147" s="64"/>
      <c r="U147" s="64"/>
      <c r="V147" s="108">
        <f t="shared" si="37"/>
        <v>84.91630175159236</v>
      </c>
      <c r="W147" s="64">
        <f t="shared" si="42"/>
        <v>213309.75</v>
      </c>
      <c r="X147" s="140"/>
      <c r="Y147" s="97">
        <f t="shared" si="30"/>
        <v>213309.75</v>
      </c>
      <c r="Z147" s="98">
        <f t="shared" si="31"/>
        <v>0</v>
      </c>
    </row>
    <row r="148" spans="1:26" s="14" customFormat="1" ht="60">
      <c r="A148" s="13"/>
      <c r="B148" s="45" t="s">
        <v>57</v>
      </c>
      <c r="C148" s="45" t="s">
        <v>192</v>
      </c>
      <c r="D148" s="48" t="s">
        <v>58</v>
      </c>
      <c r="E148" s="64"/>
      <c r="F148" s="64"/>
      <c r="G148" s="64"/>
      <c r="H148" s="64"/>
      <c r="I148" s="64"/>
      <c r="J148" s="64"/>
      <c r="K148" s="99"/>
      <c r="L148" s="64">
        <f t="shared" si="40"/>
        <v>237729.32</v>
      </c>
      <c r="M148" s="64">
        <v>75000</v>
      </c>
      <c r="N148" s="64"/>
      <c r="O148" s="64"/>
      <c r="P148" s="64">
        <v>162729.32</v>
      </c>
      <c r="Q148" s="64">
        <f t="shared" si="41"/>
        <v>0</v>
      </c>
      <c r="R148" s="64"/>
      <c r="S148" s="64"/>
      <c r="T148" s="64"/>
      <c r="U148" s="64"/>
      <c r="V148" s="108">
        <f t="shared" si="37"/>
        <v>0</v>
      </c>
      <c r="W148" s="64">
        <f t="shared" si="42"/>
        <v>0</v>
      </c>
      <c r="X148" s="140"/>
      <c r="Y148" s="97">
        <f t="shared" si="30"/>
        <v>0</v>
      </c>
      <c r="Z148" s="98">
        <f t="shared" si="31"/>
        <v>0</v>
      </c>
    </row>
    <row r="149" spans="1:26" s="14" customFormat="1" ht="24.75" customHeight="1">
      <c r="A149" s="13"/>
      <c r="B149" s="45" t="s">
        <v>178</v>
      </c>
      <c r="C149" s="45" t="s">
        <v>224</v>
      </c>
      <c r="D149" s="70" t="s">
        <v>179</v>
      </c>
      <c r="E149" s="64">
        <v>679500</v>
      </c>
      <c r="F149" s="64"/>
      <c r="G149" s="64"/>
      <c r="H149" s="64">
        <v>679499.97</v>
      </c>
      <c r="I149" s="64"/>
      <c r="J149" s="64"/>
      <c r="K149" s="99">
        <f aca="true" t="shared" si="43" ref="K149:K201">H149/E149*100</f>
        <v>99.99999558498895</v>
      </c>
      <c r="L149" s="64">
        <f t="shared" si="40"/>
        <v>750500</v>
      </c>
      <c r="M149" s="64"/>
      <c r="N149" s="64"/>
      <c r="O149" s="64"/>
      <c r="P149" s="64">
        <v>750500</v>
      </c>
      <c r="Q149" s="64">
        <f t="shared" si="41"/>
        <v>744355.19</v>
      </c>
      <c r="R149" s="64"/>
      <c r="S149" s="64"/>
      <c r="T149" s="64"/>
      <c r="U149" s="64">
        <v>744355.19</v>
      </c>
      <c r="V149" s="108">
        <f t="shared" si="37"/>
        <v>99.18123784143903</v>
      </c>
      <c r="W149" s="64">
        <f t="shared" si="42"/>
        <v>1423855.16</v>
      </c>
      <c r="X149" s="140"/>
      <c r="Y149" s="97">
        <f aca="true" t="shared" si="44" ref="Y149:Y203">H149+Q149</f>
        <v>1423855.16</v>
      </c>
      <c r="Z149" s="98">
        <f aca="true" t="shared" si="45" ref="Z149:Z203">W149-Y149</f>
        <v>0</v>
      </c>
    </row>
    <row r="150" spans="1:26" s="14" customFormat="1" ht="24.75" customHeight="1">
      <c r="A150" s="13"/>
      <c r="B150" s="45" t="s">
        <v>59</v>
      </c>
      <c r="C150" s="45" t="s">
        <v>192</v>
      </c>
      <c r="D150" s="48" t="s">
        <v>25</v>
      </c>
      <c r="E150" s="64">
        <v>1838963</v>
      </c>
      <c r="F150" s="95"/>
      <c r="G150" s="64">
        <v>72000</v>
      </c>
      <c r="H150" s="64">
        <v>1626527.92</v>
      </c>
      <c r="I150" s="64"/>
      <c r="J150" s="64">
        <v>41078.91</v>
      </c>
      <c r="K150" s="99">
        <f t="shared" si="43"/>
        <v>88.44810471988832</v>
      </c>
      <c r="L150" s="64">
        <f t="shared" si="40"/>
        <v>0</v>
      </c>
      <c r="M150" s="95"/>
      <c r="N150" s="95"/>
      <c r="O150" s="95"/>
      <c r="P150" s="95"/>
      <c r="Q150" s="64">
        <f t="shared" si="41"/>
        <v>0</v>
      </c>
      <c r="R150" s="95"/>
      <c r="S150" s="95"/>
      <c r="T150" s="95"/>
      <c r="U150" s="95"/>
      <c r="V150" s="108"/>
      <c r="W150" s="64">
        <f t="shared" si="42"/>
        <v>1626527.92</v>
      </c>
      <c r="X150" s="140"/>
      <c r="Y150" s="97">
        <f t="shared" si="44"/>
        <v>1626527.92</v>
      </c>
      <c r="Z150" s="98">
        <f t="shared" si="45"/>
        <v>0</v>
      </c>
    </row>
    <row r="151" spans="1:27" s="14" customFormat="1" ht="28.5">
      <c r="A151" s="13"/>
      <c r="B151" s="67"/>
      <c r="C151" s="67"/>
      <c r="D151" s="68" t="s">
        <v>221</v>
      </c>
      <c r="E151" s="95">
        <f aca="true" t="shared" si="46" ref="E151:J151">SUM(E152:E154)</f>
        <v>960235.27</v>
      </c>
      <c r="F151" s="95">
        <f t="shared" si="46"/>
        <v>556838.78</v>
      </c>
      <c r="G151" s="95">
        <f t="shared" si="46"/>
        <v>75456.83</v>
      </c>
      <c r="H151" s="95">
        <f t="shared" si="46"/>
        <v>951083.73</v>
      </c>
      <c r="I151" s="95">
        <f t="shared" si="46"/>
        <v>556838.78</v>
      </c>
      <c r="J151" s="95">
        <f t="shared" si="46"/>
        <v>75456.83</v>
      </c>
      <c r="K151" s="96">
        <f t="shared" si="43"/>
        <v>99.04694815052981</v>
      </c>
      <c r="L151" s="95">
        <f aca="true" t="shared" si="47" ref="L151:U151">SUM(L152:L154)</f>
        <v>0</v>
      </c>
      <c r="M151" s="95">
        <f t="shared" si="47"/>
        <v>0</v>
      </c>
      <c r="N151" s="95">
        <f t="shared" si="47"/>
        <v>0</v>
      </c>
      <c r="O151" s="95">
        <f t="shared" si="47"/>
        <v>0</v>
      </c>
      <c r="P151" s="95">
        <f t="shared" si="47"/>
        <v>0</v>
      </c>
      <c r="Q151" s="95">
        <f t="shared" si="47"/>
        <v>0</v>
      </c>
      <c r="R151" s="95">
        <f t="shared" si="47"/>
        <v>0</v>
      </c>
      <c r="S151" s="95">
        <f t="shared" si="47"/>
        <v>0</v>
      </c>
      <c r="T151" s="95">
        <f t="shared" si="47"/>
        <v>0</v>
      </c>
      <c r="U151" s="95">
        <f t="shared" si="47"/>
        <v>0</v>
      </c>
      <c r="V151" s="108"/>
      <c r="W151" s="95">
        <f>SUM(W152:W154)</f>
        <v>951083.73</v>
      </c>
      <c r="X151" s="140"/>
      <c r="Y151" s="97">
        <f t="shared" si="44"/>
        <v>951083.73</v>
      </c>
      <c r="Z151" s="98">
        <f t="shared" si="45"/>
        <v>0</v>
      </c>
      <c r="AA151" s="17"/>
    </row>
    <row r="152" spans="1:26" s="14" customFormat="1" ht="30" customHeight="1">
      <c r="A152" s="13"/>
      <c r="B152" s="45" t="s">
        <v>11</v>
      </c>
      <c r="C152" s="45" t="s">
        <v>9</v>
      </c>
      <c r="D152" s="48" t="s">
        <v>15</v>
      </c>
      <c r="E152" s="64">
        <v>838146</v>
      </c>
      <c r="F152" s="64">
        <v>556838.78</v>
      </c>
      <c r="G152" s="64">
        <v>75456.83</v>
      </c>
      <c r="H152" s="64">
        <v>829524</v>
      </c>
      <c r="I152" s="64">
        <v>556838.78</v>
      </c>
      <c r="J152" s="64">
        <v>75456.83</v>
      </c>
      <c r="K152" s="99">
        <f t="shared" si="43"/>
        <v>98.97130094279517</v>
      </c>
      <c r="L152" s="64">
        <f>M152+P152</f>
        <v>0</v>
      </c>
      <c r="M152" s="64"/>
      <c r="N152" s="64"/>
      <c r="O152" s="64"/>
      <c r="P152" s="64"/>
      <c r="Q152" s="64">
        <f>R152+U152</f>
        <v>0</v>
      </c>
      <c r="R152" s="64"/>
      <c r="S152" s="64"/>
      <c r="T152" s="64"/>
      <c r="U152" s="64"/>
      <c r="V152" s="108"/>
      <c r="W152" s="64">
        <f>H152+Q152</f>
        <v>829524</v>
      </c>
      <c r="X152" s="140"/>
      <c r="Y152" s="97">
        <f t="shared" si="44"/>
        <v>829524</v>
      </c>
      <c r="Z152" s="98">
        <f t="shared" si="45"/>
        <v>0</v>
      </c>
    </row>
    <row r="153" spans="1:26" s="14" customFormat="1" ht="30" customHeight="1">
      <c r="A153" s="13"/>
      <c r="B153" s="45" t="s">
        <v>164</v>
      </c>
      <c r="C153" s="45" t="s">
        <v>217</v>
      </c>
      <c r="D153" s="48" t="s">
        <v>165</v>
      </c>
      <c r="E153" s="64">
        <v>9300</v>
      </c>
      <c r="F153" s="95"/>
      <c r="G153" s="95"/>
      <c r="H153" s="64">
        <v>9300</v>
      </c>
      <c r="I153" s="64"/>
      <c r="J153" s="64"/>
      <c r="K153" s="99">
        <f t="shared" si="43"/>
        <v>100</v>
      </c>
      <c r="L153" s="64">
        <f>M153+P153</f>
        <v>0</v>
      </c>
      <c r="M153" s="95"/>
      <c r="N153" s="95"/>
      <c r="O153" s="95"/>
      <c r="P153" s="95"/>
      <c r="Q153" s="64">
        <f aca="true" t="shared" si="48" ref="Q153:Q158">R153+U153</f>
        <v>0</v>
      </c>
      <c r="R153" s="95"/>
      <c r="S153" s="95"/>
      <c r="T153" s="95"/>
      <c r="U153" s="95"/>
      <c r="V153" s="108"/>
      <c r="W153" s="64">
        <f aca="true" t="shared" si="49" ref="W153:W160">H153+Q153</f>
        <v>9300</v>
      </c>
      <c r="X153" s="140"/>
      <c r="Y153" s="97">
        <f t="shared" si="44"/>
        <v>9300</v>
      </c>
      <c r="Z153" s="98">
        <f t="shared" si="45"/>
        <v>0</v>
      </c>
    </row>
    <row r="154" spans="1:26" s="14" customFormat="1" ht="30" customHeight="1">
      <c r="A154" s="13"/>
      <c r="B154" s="45" t="s">
        <v>59</v>
      </c>
      <c r="C154" s="45" t="s">
        <v>192</v>
      </c>
      <c r="D154" s="48" t="s">
        <v>25</v>
      </c>
      <c r="E154" s="64">
        <v>112789.27</v>
      </c>
      <c r="F154" s="95"/>
      <c r="G154" s="64"/>
      <c r="H154" s="64">
        <v>112259.73</v>
      </c>
      <c r="I154" s="95"/>
      <c r="J154" s="95"/>
      <c r="K154" s="99">
        <f t="shared" si="43"/>
        <v>99.53050498509299</v>
      </c>
      <c r="L154" s="64">
        <f>M154+P154</f>
        <v>0</v>
      </c>
      <c r="M154" s="95"/>
      <c r="N154" s="95"/>
      <c r="O154" s="95"/>
      <c r="P154" s="95"/>
      <c r="Q154" s="64">
        <f t="shared" si="48"/>
        <v>0</v>
      </c>
      <c r="R154" s="95"/>
      <c r="S154" s="95"/>
      <c r="T154" s="95"/>
      <c r="U154" s="95"/>
      <c r="V154" s="108"/>
      <c r="W154" s="64">
        <f t="shared" si="49"/>
        <v>112259.73</v>
      </c>
      <c r="X154" s="140"/>
      <c r="Y154" s="97">
        <f t="shared" si="44"/>
        <v>112259.73</v>
      </c>
      <c r="Z154" s="98">
        <f t="shared" si="45"/>
        <v>0</v>
      </c>
    </row>
    <row r="155" spans="1:27" s="14" customFormat="1" ht="42" customHeight="1">
      <c r="A155" s="13"/>
      <c r="B155" s="67"/>
      <c r="C155" s="67"/>
      <c r="D155" s="68" t="s">
        <v>327</v>
      </c>
      <c r="E155" s="95">
        <f aca="true" t="shared" si="50" ref="E155:J155">SUM(E156:E158)</f>
        <v>3010979.95</v>
      </c>
      <c r="F155" s="95">
        <f t="shared" si="50"/>
        <v>1867198.93</v>
      </c>
      <c r="G155" s="95">
        <f t="shared" si="50"/>
        <v>109253</v>
      </c>
      <c r="H155" s="95">
        <f t="shared" si="50"/>
        <v>2955701.4600000004</v>
      </c>
      <c r="I155" s="95">
        <f t="shared" si="50"/>
        <v>1865962.33</v>
      </c>
      <c r="J155" s="95">
        <f t="shared" si="50"/>
        <v>107093.31</v>
      </c>
      <c r="K155" s="96">
        <f t="shared" si="43"/>
        <v>98.16410301901878</v>
      </c>
      <c r="L155" s="95">
        <f aca="true" t="shared" si="51" ref="L155:U155">SUM(L156:L158)</f>
        <v>264300</v>
      </c>
      <c r="M155" s="95">
        <f t="shared" si="51"/>
        <v>0</v>
      </c>
      <c r="N155" s="95">
        <f t="shared" si="51"/>
        <v>0</v>
      </c>
      <c r="O155" s="95">
        <f t="shared" si="51"/>
        <v>0</v>
      </c>
      <c r="P155" s="95">
        <f t="shared" si="51"/>
        <v>264300</v>
      </c>
      <c r="Q155" s="95">
        <f t="shared" si="51"/>
        <v>164284.8</v>
      </c>
      <c r="R155" s="95">
        <f t="shared" si="51"/>
        <v>0</v>
      </c>
      <c r="S155" s="95">
        <f t="shared" si="51"/>
        <v>0</v>
      </c>
      <c r="T155" s="95">
        <f t="shared" si="51"/>
        <v>0</v>
      </c>
      <c r="U155" s="95">
        <f t="shared" si="51"/>
        <v>164284.8</v>
      </c>
      <c r="V155" s="108">
        <f t="shared" si="37"/>
        <v>62.15845629965947</v>
      </c>
      <c r="W155" s="95">
        <f>SUM(W156:W158)</f>
        <v>3119986.2600000002</v>
      </c>
      <c r="X155" s="140" t="s">
        <v>351</v>
      </c>
      <c r="Y155" s="97">
        <f t="shared" si="44"/>
        <v>3119986.2600000002</v>
      </c>
      <c r="Z155" s="98">
        <f t="shared" si="45"/>
        <v>0</v>
      </c>
      <c r="AA155" s="17"/>
    </row>
    <row r="156" spans="1:26" s="14" customFormat="1" ht="15">
      <c r="A156" s="13"/>
      <c r="B156" s="45" t="s">
        <v>11</v>
      </c>
      <c r="C156" s="45" t="s">
        <v>9</v>
      </c>
      <c r="D156" s="48" t="s">
        <v>15</v>
      </c>
      <c r="E156" s="64">
        <v>2704769.22</v>
      </c>
      <c r="F156" s="64">
        <v>1867198.93</v>
      </c>
      <c r="G156" s="64">
        <v>109253</v>
      </c>
      <c r="H156" s="64">
        <v>2700043.24</v>
      </c>
      <c r="I156" s="64">
        <v>1865962.33</v>
      </c>
      <c r="J156" s="95">
        <v>107093.31</v>
      </c>
      <c r="K156" s="99">
        <f t="shared" si="43"/>
        <v>99.82527233876168</v>
      </c>
      <c r="L156" s="64">
        <f>M156+P156</f>
        <v>164300</v>
      </c>
      <c r="M156" s="95"/>
      <c r="N156" s="95"/>
      <c r="O156" s="95"/>
      <c r="P156" s="64">
        <v>164300</v>
      </c>
      <c r="Q156" s="64">
        <f t="shared" si="48"/>
        <v>164284.8</v>
      </c>
      <c r="R156" s="95"/>
      <c r="S156" s="95"/>
      <c r="T156" s="95"/>
      <c r="U156" s="95">
        <v>164284.8</v>
      </c>
      <c r="V156" s="108">
        <f t="shared" si="37"/>
        <v>99.99074863055387</v>
      </c>
      <c r="W156" s="64">
        <f t="shared" si="49"/>
        <v>2864328.04</v>
      </c>
      <c r="X156" s="140"/>
      <c r="Y156" s="97">
        <f t="shared" si="44"/>
        <v>2864328.04</v>
      </c>
      <c r="Z156" s="98">
        <f t="shared" si="45"/>
        <v>0</v>
      </c>
    </row>
    <row r="157" spans="1:26" s="14" customFormat="1" ht="15">
      <c r="A157" s="13"/>
      <c r="B157" s="45" t="s">
        <v>164</v>
      </c>
      <c r="C157" s="45" t="s">
        <v>217</v>
      </c>
      <c r="D157" s="48" t="s">
        <v>165</v>
      </c>
      <c r="E157" s="64">
        <v>18000</v>
      </c>
      <c r="F157" s="95"/>
      <c r="G157" s="95"/>
      <c r="H157" s="95">
        <v>2700</v>
      </c>
      <c r="I157" s="95"/>
      <c r="J157" s="95"/>
      <c r="K157" s="99">
        <f t="shared" si="43"/>
        <v>15</v>
      </c>
      <c r="L157" s="64">
        <f>M157+P157</f>
        <v>100000</v>
      </c>
      <c r="M157" s="95"/>
      <c r="N157" s="95"/>
      <c r="O157" s="95"/>
      <c r="P157" s="64">
        <v>100000</v>
      </c>
      <c r="Q157" s="64">
        <f t="shared" si="48"/>
        <v>0</v>
      </c>
      <c r="R157" s="95"/>
      <c r="S157" s="95"/>
      <c r="T157" s="95"/>
      <c r="U157" s="95"/>
      <c r="V157" s="108">
        <f t="shared" si="37"/>
        <v>0</v>
      </c>
      <c r="W157" s="64">
        <f t="shared" si="49"/>
        <v>2700</v>
      </c>
      <c r="X157" s="140"/>
      <c r="Y157" s="97">
        <f t="shared" si="44"/>
        <v>2700</v>
      </c>
      <c r="Z157" s="98">
        <f t="shared" si="45"/>
        <v>0</v>
      </c>
    </row>
    <row r="158" spans="1:26" s="14" customFormat="1" ht="15">
      <c r="A158" s="13"/>
      <c r="B158" s="45" t="s">
        <v>59</v>
      </c>
      <c r="C158" s="45" t="s">
        <v>192</v>
      </c>
      <c r="D158" s="48" t="s">
        <v>25</v>
      </c>
      <c r="E158" s="64">
        <v>288210.73</v>
      </c>
      <c r="F158" s="95"/>
      <c r="G158" s="64"/>
      <c r="H158" s="64">
        <v>252958.22</v>
      </c>
      <c r="I158" s="95"/>
      <c r="J158" s="95"/>
      <c r="K158" s="99">
        <f t="shared" si="43"/>
        <v>87.76849494812356</v>
      </c>
      <c r="L158" s="64">
        <f>M158+P158</f>
        <v>0</v>
      </c>
      <c r="M158" s="95"/>
      <c r="N158" s="95"/>
      <c r="O158" s="95"/>
      <c r="P158" s="95"/>
      <c r="Q158" s="64">
        <f t="shared" si="48"/>
        <v>0</v>
      </c>
      <c r="R158" s="95"/>
      <c r="S158" s="95"/>
      <c r="T158" s="95"/>
      <c r="U158" s="95"/>
      <c r="V158" s="108"/>
      <c r="W158" s="64">
        <f t="shared" si="49"/>
        <v>252958.22</v>
      </c>
      <c r="X158" s="140"/>
      <c r="Y158" s="97">
        <f t="shared" si="44"/>
        <v>252958.22</v>
      </c>
      <c r="Z158" s="98">
        <f t="shared" si="45"/>
        <v>0</v>
      </c>
    </row>
    <row r="159" spans="1:27" s="14" customFormat="1" ht="42.75">
      <c r="A159" s="13"/>
      <c r="B159" s="45"/>
      <c r="C159" s="67"/>
      <c r="D159" s="68" t="s">
        <v>357</v>
      </c>
      <c r="E159" s="95">
        <f aca="true" t="shared" si="52" ref="E159:J159">E160</f>
        <v>784033</v>
      </c>
      <c r="F159" s="95">
        <f t="shared" si="52"/>
        <v>486832</v>
      </c>
      <c r="G159" s="95">
        <f t="shared" si="52"/>
        <v>34232</v>
      </c>
      <c r="H159" s="95">
        <f t="shared" si="52"/>
        <v>775679.34</v>
      </c>
      <c r="I159" s="95">
        <f t="shared" si="52"/>
        <v>486719.05</v>
      </c>
      <c r="J159" s="95">
        <f t="shared" si="52"/>
        <v>28306.54</v>
      </c>
      <c r="K159" s="96">
        <f t="shared" si="43"/>
        <v>98.9345269905731</v>
      </c>
      <c r="L159" s="95">
        <f aca="true" t="shared" si="53" ref="L159:U159">L160</f>
        <v>177897</v>
      </c>
      <c r="M159" s="95">
        <f t="shared" si="53"/>
        <v>0</v>
      </c>
      <c r="N159" s="95">
        <f t="shared" si="53"/>
        <v>0</v>
      </c>
      <c r="O159" s="95">
        <f t="shared" si="53"/>
        <v>0</v>
      </c>
      <c r="P159" s="95">
        <f t="shared" si="53"/>
        <v>177897</v>
      </c>
      <c r="Q159" s="95">
        <f t="shared" si="53"/>
        <v>177897</v>
      </c>
      <c r="R159" s="95">
        <f t="shared" si="53"/>
        <v>0</v>
      </c>
      <c r="S159" s="95">
        <f t="shared" si="53"/>
        <v>0</v>
      </c>
      <c r="T159" s="95">
        <f t="shared" si="53"/>
        <v>0</v>
      </c>
      <c r="U159" s="95">
        <f t="shared" si="53"/>
        <v>177897</v>
      </c>
      <c r="V159" s="108">
        <f t="shared" si="37"/>
        <v>100</v>
      </c>
      <c r="W159" s="64">
        <f t="shared" si="49"/>
        <v>953576.34</v>
      </c>
      <c r="X159" s="140"/>
      <c r="Y159" s="97">
        <f t="shared" si="44"/>
        <v>953576.34</v>
      </c>
      <c r="Z159" s="98">
        <f t="shared" si="45"/>
        <v>0</v>
      </c>
      <c r="AA159" s="17"/>
    </row>
    <row r="160" spans="1:26" s="14" customFormat="1" ht="24.75" customHeight="1">
      <c r="A160" s="13"/>
      <c r="B160" s="45" t="s">
        <v>11</v>
      </c>
      <c r="C160" s="45" t="s">
        <v>9</v>
      </c>
      <c r="D160" s="48" t="s">
        <v>15</v>
      </c>
      <c r="E160" s="64">
        <v>784033</v>
      </c>
      <c r="F160" s="64">
        <v>486832</v>
      </c>
      <c r="G160" s="64">
        <v>34232</v>
      </c>
      <c r="H160" s="64">
        <v>775679.34</v>
      </c>
      <c r="I160" s="64">
        <v>486719.05</v>
      </c>
      <c r="J160" s="64">
        <v>28306.54</v>
      </c>
      <c r="K160" s="99">
        <f t="shared" si="43"/>
        <v>98.9345269905731</v>
      </c>
      <c r="L160" s="64">
        <f>M160+P160</f>
        <v>177897</v>
      </c>
      <c r="M160" s="64"/>
      <c r="N160" s="64"/>
      <c r="O160" s="64"/>
      <c r="P160" s="64">
        <v>177897</v>
      </c>
      <c r="Q160" s="64">
        <f>R160+U160</f>
        <v>177897</v>
      </c>
      <c r="R160" s="64"/>
      <c r="S160" s="64"/>
      <c r="T160" s="64"/>
      <c r="U160" s="64">
        <v>177897</v>
      </c>
      <c r="V160" s="108">
        <f t="shared" si="37"/>
        <v>100</v>
      </c>
      <c r="W160" s="64">
        <f t="shared" si="49"/>
        <v>953576.34</v>
      </c>
      <c r="X160" s="140"/>
      <c r="Y160" s="97">
        <f t="shared" si="44"/>
        <v>953576.34</v>
      </c>
      <c r="Z160" s="98">
        <f t="shared" si="45"/>
        <v>0</v>
      </c>
    </row>
    <row r="161" spans="1:27" s="14" customFormat="1" ht="60" customHeight="1">
      <c r="A161" s="13"/>
      <c r="B161" s="67"/>
      <c r="C161" s="67"/>
      <c r="D161" s="68" t="s">
        <v>222</v>
      </c>
      <c r="E161" s="95">
        <f aca="true" t="shared" si="54" ref="E161:J161">SUM(E162:E177)</f>
        <v>61517774</v>
      </c>
      <c r="F161" s="95">
        <f t="shared" si="54"/>
        <v>0</v>
      </c>
      <c r="G161" s="95">
        <f t="shared" si="54"/>
        <v>0</v>
      </c>
      <c r="H161" s="95">
        <f t="shared" si="54"/>
        <v>60710941</v>
      </c>
      <c r="I161" s="95">
        <f t="shared" si="54"/>
        <v>0</v>
      </c>
      <c r="J161" s="95">
        <f t="shared" si="54"/>
        <v>0</v>
      </c>
      <c r="K161" s="96">
        <f t="shared" si="43"/>
        <v>98.68845546979642</v>
      </c>
      <c r="L161" s="95">
        <f aca="true" t="shared" si="55" ref="L161:U161">SUM(L162:L177)</f>
        <v>255214064.18</v>
      </c>
      <c r="M161" s="95">
        <f t="shared" si="55"/>
        <v>2316191.53</v>
      </c>
      <c r="N161" s="95">
        <f t="shared" si="55"/>
        <v>1480170</v>
      </c>
      <c r="O161" s="95">
        <f t="shared" si="55"/>
        <v>56796</v>
      </c>
      <c r="P161" s="95">
        <f t="shared" si="55"/>
        <v>252897872.65</v>
      </c>
      <c r="Q161" s="95">
        <f t="shared" si="55"/>
        <v>200835227.7</v>
      </c>
      <c r="R161" s="95">
        <f t="shared" si="55"/>
        <v>1981940.7</v>
      </c>
      <c r="S161" s="95">
        <f t="shared" si="55"/>
        <v>1480029</v>
      </c>
      <c r="T161" s="95">
        <f t="shared" si="55"/>
        <v>55461.59</v>
      </c>
      <c r="U161" s="95">
        <f t="shared" si="55"/>
        <v>198853287</v>
      </c>
      <c r="V161" s="96">
        <f t="shared" si="37"/>
        <v>78.69285274120035</v>
      </c>
      <c r="W161" s="95">
        <f>SUM(W162:W177)</f>
        <v>261546168.7</v>
      </c>
      <c r="X161" s="140"/>
      <c r="Y161" s="97">
        <f t="shared" si="44"/>
        <v>261546168.7</v>
      </c>
      <c r="Z161" s="98">
        <f t="shared" si="45"/>
        <v>0</v>
      </c>
      <c r="AA161" s="17"/>
    </row>
    <row r="162" spans="1:26" s="14" customFormat="1" ht="15">
      <c r="A162" s="13"/>
      <c r="B162" s="45" t="s">
        <v>11</v>
      </c>
      <c r="C162" s="45" t="s">
        <v>9</v>
      </c>
      <c r="D162" s="48" t="s">
        <v>96</v>
      </c>
      <c r="E162" s="64"/>
      <c r="F162" s="64"/>
      <c r="G162" s="64"/>
      <c r="H162" s="64"/>
      <c r="I162" s="64"/>
      <c r="J162" s="64"/>
      <c r="K162" s="99"/>
      <c r="L162" s="64">
        <f>M162+P162</f>
        <v>2380664</v>
      </c>
      <c r="M162" s="64">
        <v>2280164</v>
      </c>
      <c r="N162" s="64">
        <v>1480170</v>
      </c>
      <c r="O162" s="64">
        <v>56796</v>
      </c>
      <c r="P162" s="64">
        <v>100500</v>
      </c>
      <c r="Q162" s="64">
        <f>R162+U162</f>
        <v>1984151.7</v>
      </c>
      <c r="R162" s="64">
        <v>1953431.7</v>
      </c>
      <c r="S162" s="64">
        <v>1480029</v>
      </c>
      <c r="T162" s="64">
        <v>55461.59</v>
      </c>
      <c r="U162" s="64">
        <v>30720</v>
      </c>
      <c r="V162" s="108">
        <f t="shared" si="37"/>
        <v>83.34446608173181</v>
      </c>
      <c r="W162" s="64">
        <f>H162+Q162</f>
        <v>1984151.7</v>
      </c>
      <c r="X162" s="140"/>
      <c r="Y162" s="97">
        <f t="shared" si="44"/>
        <v>1984151.7</v>
      </c>
      <c r="Z162" s="98">
        <f t="shared" si="45"/>
        <v>0</v>
      </c>
    </row>
    <row r="163" spans="1:26" s="14" customFormat="1" ht="15">
      <c r="A163" s="13"/>
      <c r="B163" s="45" t="s">
        <v>84</v>
      </c>
      <c r="C163" s="45" t="s">
        <v>201</v>
      </c>
      <c r="D163" s="48" t="s">
        <v>85</v>
      </c>
      <c r="E163" s="64"/>
      <c r="F163" s="64"/>
      <c r="G163" s="64"/>
      <c r="H163" s="64"/>
      <c r="I163" s="64"/>
      <c r="J163" s="64"/>
      <c r="K163" s="99"/>
      <c r="L163" s="64">
        <f aca="true" t="shared" si="56" ref="L163:L177">M163+P163</f>
        <v>1724000</v>
      </c>
      <c r="M163" s="64"/>
      <c r="N163" s="64"/>
      <c r="O163" s="64"/>
      <c r="P163" s="64">
        <v>1724000</v>
      </c>
      <c r="Q163" s="64">
        <f aca="true" t="shared" si="57" ref="Q163:Q177">R163+U163</f>
        <v>790136</v>
      </c>
      <c r="R163" s="64"/>
      <c r="S163" s="64"/>
      <c r="T163" s="64"/>
      <c r="U163" s="64">
        <v>790136</v>
      </c>
      <c r="V163" s="108">
        <f t="shared" si="37"/>
        <v>45.83155452436195</v>
      </c>
      <c r="W163" s="64">
        <f aca="true" t="shared" si="58" ref="W163:W177">H163+Q163</f>
        <v>790136</v>
      </c>
      <c r="X163" s="140"/>
      <c r="Y163" s="97">
        <f t="shared" si="44"/>
        <v>790136</v>
      </c>
      <c r="Z163" s="98">
        <f t="shared" si="45"/>
        <v>0</v>
      </c>
    </row>
    <row r="164" spans="1:26" s="14" customFormat="1" ht="15">
      <c r="A164" s="13"/>
      <c r="B164" s="45" t="s">
        <v>28</v>
      </c>
      <c r="C164" s="45" t="s">
        <v>183</v>
      </c>
      <c r="D164" s="48" t="s">
        <v>29</v>
      </c>
      <c r="E164" s="64">
        <v>61009848</v>
      </c>
      <c r="F164" s="95"/>
      <c r="G164" s="95"/>
      <c r="H164" s="64">
        <v>60404015</v>
      </c>
      <c r="I164" s="64"/>
      <c r="J164" s="64"/>
      <c r="K164" s="99">
        <f t="shared" si="43"/>
        <v>99.00699146144406</v>
      </c>
      <c r="L164" s="64">
        <f t="shared" si="56"/>
        <v>84217200</v>
      </c>
      <c r="M164" s="95"/>
      <c r="N164" s="95"/>
      <c r="O164" s="95"/>
      <c r="P164" s="64">
        <v>84217200</v>
      </c>
      <c r="Q164" s="64">
        <f t="shared" si="57"/>
        <v>68888644</v>
      </c>
      <c r="R164" s="64"/>
      <c r="S164" s="64"/>
      <c r="T164" s="64"/>
      <c r="U164" s="64">
        <v>68888644</v>
      </c>
      <c r="V164" s="108">
        <f t="shared" si="37"/>
        <v>81.79878219651093</v>
      </c>
      <c r="W164" s="64">
        <f t="shared" si="58"/>
        <v>129292659</v>
      </c>
      <c r="X164" s="140"/>
      <c r="Y164" s="97">
        <f t="shared" si="44"/>
        <v>129292659</v>
      </c>
      <c r="Z164" s="98">
        <f t="shared" si="45"/>
        <v>0</v>
      </c>
    </row>
    <row r="165" spans="1:26" s="14" customFormat="1" ht="15">
      <c r="A165" s="13"/>
      <c r="B165" s="45" t="s">
        <v>172</v>
      </c>
      <c r="C165" s="45" t="s">
        <v>188</v>
      </c>
      <c r="D165" s="48" t="s">
        <v>173</v>
      </c>
      <c r="E165" s="95"/>
      <c r="F165" s="95"/>
      <c r="G165" s="95"/>
      <c r="H165" s="95"/>
      <c r="I165" s="95"/>
      <c r="J165" s="95"/>
      <c r="K165" s="99"/>
      <c r="L165" s="64">
        <f t="shared" si="56"/>
        <v>144619382.94</v>
      </c>
      <c r="M165" s="64"/>
      <c r="N165" s="64"/>
      <c r="O165" s="64"/>
      <c r="P165" s="64">
        <v>144619382.94</v>
      </c>
      <c r="Q165" s="64">
        <f t="shared" si="57"/>
        <v>109870871</v>
      </c>
      <c r="R165" s="64"/>
      <c r="S165" s="64"/>
      <c r="T165" s="64"/>
      <c r="U165" s="64">
        <v>109870871</v>
      </c>
      <c r="V165" s="108">
        <f t="shared" si="37"/>
        <v>75.97243797228998</v>
      </c>
      <c r="W165" s="64">
        <f t="shared" si="58"/>
        <v>109870871</v>
      </c>
      <c r="X165" s="140"/>
      <c r="Y165" s="97">
        <f t="shared" si="44"/>
        <v>109870871</v>
      </c>
      <c r="Z165" s="98">
        <f t="shared" si="45"/>
        <v>0</v>
      </c>
    </row>
    <row r="166" spans="1:26" s="14" customFormat="1" ht="30">
      <c r="A166" s="13"/>
      <c r="B166" s="45" t="s">
        <v>353</v>
      </c>
      <c r="C166" s="45" t="s">
        <v>208</v>
      </c>
      <c r="D166" s="48" t="s">
        <v>359</v>
      </c>
      <c r="E166" s="95"/>
      <c r="F166" s="95"/>
      <c r="G166" s="95"/>
      <c r="H166" s="95"/>
      <c r="I166" s="95"/>
      <c r="J166" s="95"/>
      <c r="K166" s="99"/>
      <c r="L166" s="64">
        <f>M166+P166</f>
        <v>500000</v>
      </c>
      <c r="M166" s="64"/>
      <c r="N166" s="64"/>
      <c r="O166" s="64"/>
      <c r="P166" s="64">
        <v>500000</v>
      </c>
      <c r="Q166" s="64">
        <f t="shared" si="57"/>
        <v>500000</v>
      </c>
      <c r="R166" s="64"/>
      <c r="S166" s="64"/>
      <c r="T166" s="64"/>
      <c r="U166" s="64">
        <v>500000</v>
      </c>
      <c r="V166" s="108">
        <f t="shared" si="37"/>
        <v>100</v>
      </c>
      <c r="W166" s="64">
        <f t="shared" si="58"/>
        <v>500000</v>
      </c>
      <c r="X166" s="140"/>
      <c r="Y166" s="97">
        <f t="shared" si="44"/>
        <v>500000</v>
      </c>
      <c r="Z166" s="98">
        <f t="shared" si="45"/>
        <v>0</v>
      </c>
    </row>
    <row r="167" spans="1:26" s="14" customFormat="1" ht="30">
      <c r="A167" s="13"/>
      <c r="B167" s="45" t="s">
        <v>328</v>
      </c>
      <c r="C167" s="45" t="s">
        <v>184</v>
      </c>
      <c r="D167" s="48" t="s">
        <v>329</v>
      </c>
      <c r="E167" s="95"/>
      <c r="F167" s="95"/>
      <c r="G167" s="95"/>
      <c r="H167" s="95"/>
      <c r="I167" s="95"/>
      <c r="J167" s="95"/>
      <c r="K167" s="99"/>
      <c r="L167" s="64">
        <f t="shared" si="56"/>
        <v>270000</v>
      </c>
      <c r="M167" s="64"/>
      <c r="N167" s="64"/>
      <c r="O167" s="64"/>
      <c r="P167" s="64">
        <v>270000</v>
      </c>
      <c r="Q167" s="64">
        <f t="shared" si="57"/>
        <v>262797</v>
      </c>
      <c r="R167" s="64"/>
      <c r="S167" s="64"/>
      <c r="T167" s="64"/>
      <c r="U167" s="64">
        <v>262797</v>
      </c>
      <c r="V167" s="108">
        <f t="shared" si="37"/>
        <v>97.33222222222221</v>
      </c>
      <c r="W167" s="64">
        <f t="shared" si="58"/>
        <v>262797</v>
      </c>
      <c r="X167" s="140"/>
      <c r="Y167" s="97">
        <f t="shared" si="44"/>
        <v>262797</v>
      </c>
      <c r="Z167" s="98">
        <f t="shared" si="45"/>
        <v>0</v>
      </c>
    </row>
    <row r="168" spans="1:26" s="14" customFormat="1" ht="30">
      <c r="A168" s="13"/>
      <c r="B168" s="45" t="s">
        <v>285</v>
      </c>
      <c r="C168" s="45" t="s">
        <v>286</v>
      </c>
      <c r="D168" s="48" t="s">
        <v>287</v>
      </c>
      <c r="E168" s="64">
        <v>200000</v>
      </c>
      <c r="F168" s="95"/>
      <c r="G168" s="95"/>
      <c r="H168" s="95"/>
      <c r="I168" s="95"/>
      <c r="J168" s="95"/>
      <c r="K168" s="99">
        <f t="shared" si="43"/>
        <v>0</v>
      </c>
      <c r="L168" s="64">
        <f t="shared" si="56"/>
        <v>0</v>
      </c>
      <c r="M168" s="64"/>
      <c r="N168" s="64"/>
      <c r="O168" s="64"/>
      <c r="P168" s="64"/>
      <c r="Q168" s="64">
        <f t="shared" si="57"/>
        <v>0</v>
      </c>
      <c r="R168" s="64"/>
      <c r="S168" s="64"/>
      <c r="T168" s="64"/>
      <c r="U168" s="64"/>
      <c r="V168" s="108"/>
      <c r="W168" s="64">
        <f t="shared" si="58"/>
        <v>0</v>
      </c>
      <c r="X168" s="140"/>
      <c r="Y168" s="97">
        <f t="shared" si="44"/>
        <v>0</v>
      </c>
      <c r="Z168" s="98">
        <f t="shared" si="45"/>
        <v>0</v>
      </c>
    </row>
    <row r="169" spans="1:26" s="14" customFormat="1" ht="15">
      <c r="A169" s="13"/>
      <c r="B169" s="45" t="s">
        <v>164</v>
      </c>
      <c r="C169" s="45" t="s">
        <v>217</v>
      </c>
      <c r="D169" s="48" t="s">
        <v>165</v>
      </c>
      <c r="E169" s="64">
        <v>35000</v>
      </c>
      <c r="F169" s="95"/>
      <c r="G169" s="95"/>
      <c r="H169" s="64">
        <v>34000</v>
      </c>
      <c r="I169" s="95"/>
      <c r="J169" s="95"/>
      <c r="K169" s="99">
        <f t="shared" si="43"/>
        <v>97.14285714285714</v>
      </c>
      <c r="L169" s="64">
        <f t="shared" si="56"/>
        <v>0</v>
      </c>
      <c r="M169" s="64"/>
      <c r="N169" s="64"/>
      <c r="O169" s="64"/>
      <c r="P169" s="64"/>
      <c r="Q169" s="64">
        <f t="shared" si="57"/>
        <v>0</v>
      </c>
      <c r="R169" s="64"/>
      <c r="S169" s="64"/>
      <c r="T169" s="64"/>
      <c r="U169" s="64"/>
      <c r="V169" s="96"/>
      <c r="W169" s="64">
        <f t="shared" si="58"/>
        <v>34000</v>
      </c>
      <c r="X169" s="140"/>
      <c r="Y169" s="97">
        <f t="shared" si="44"/>
        <v>34000</v>
      </c>
      <c r="Z169" s="98">
        <f t="shared" si="45"/>
        <v>0</v>
      </c>
    </row>
    <row r="170" spans="1:26" s="14" customFormat="1" ht="60">
      <c r="A170" s="13"/>
      <c r="B170" s="45" t="s">
        <v>356</v>
      </c>
      <c r="C170" s="45" t="s">
        <v>360</v>
      </c>
      <c r="D170" s="48" t="s">
        <v>361</v>
      </c>
      <c r="E170" s="64"/>
      <c r="F170" s="95"/>
      <c r="G170" s="95"/>
      <c r="H170" s="64"/>
      <c r="I170" s="95"/>
      <c r="J170" s="95"/>
      <c r="K170" s="99"/>
      <c r="L170" s="64">
        <f>M170+P170</f>
        <v>63447.59</v>
      </c>
      <c r="M170" s="64"/>
      <c r="N170" s="64"/>
      <c r="O170" s="64"/>
      <c r="P170" s="64">
        <v>63447.59</v>
      </c>
      <c r="Q170" s="64"/>
      <c r="R170" s="64"/>
      <c r="S170" s="64"/>
      <c r="T170" s="64"/>
      <c r="U170" s="64"/>
      <c r="V170" s="96">
        <f t="shared" si="37"/>
        <v>0</v>
      </c>
      <c r="W170" s="64"/>
      <c r="X170" s="140"/>
      <c r="Y170" s="97">
        <f t="shared" si="44"/>
        <v>0</v>
      </c>
      <c r="Z170" s="98">
        <f t="shared" si="45"/>
        <v>0</v>
      </c>
    </row>
    <row r="171" spans="1:26" s="14" customFormat="1" ht="60">
      <c r="A171" s="13"/>
      <c r="B171" s="45" t="s">
        <v>47</v>
      </c>
      <c r="C171" s="45" t="s">
        <v>188</v>
      </c>
      <c r="D171" s="48" t="s">
        <v>48</v>
      </c>
      <c r="E171" s="95"/>
      <c r="F171" s="95"/>
      <c r="G171" s="95"/>
      <c r="H171" s="95"/>
      <c r="I171" s="95"/>
      <c r="J171" s="95"/>
      <c r="K171" s="99"/>
      <c r="L171" s="64">
        <f t="shared" si="56"/>
        <v>17798800</v>
      </c>
      <c r="M171" s="64"/>
      <c r="N171" s="64"/>
      <c r="O171" s="64"/>
      <c r="P171" s="64">
        <v>17798800</v>
      </c>
      <c r="Q171" s="64">
        <f t="shared" si="57"/>
        <v>17798800</v>
      </c>
      <c r="R171" s="64"/>
      <c r="S171" s="64"/>
      <c r="T171" s="64"/>
      <c r="U171" s="64">
        <v>17798800</v>
      </c>
      <c r="V171" s="108">
        <f t="shared" si="37"/>
        <v>100</v>
      </c>
      <c r="W171" s="64">
        <f t="shared" si="58"/>
        <v>17798800</v>
      </c>
      <c r="X171" s="140"/>
      <c r="Y171" s="97">
        <f t="shared" si="44"/>
        <v>17798800</v>
      </c>
      <c r="Z171" s="98">
        <f t="shared" si="45"/>
        <v>0</v>
      </c>
    </row>
    <row r="172" spans="1:26" s="14" customFormat="1" ht="30">
      <c r="A172" s="13"/>
      <c r="B172" s="45" t="s">
        <v>168</v>
      </c>
      <c r="C172" s="45" t="s">
        <v>219</v>
      </c>
      <c r="D172" s="48" t="s">
        <v>169</v>
      </c>
      <c r="E172" s="95"/>
      <c r="F172" s="95"/>
      <c r="G172" s="95"/>
      <c r="H172" s="95"/>
      <c r="I172" s="95"/>
      <c r="J172" s="95"/>
      <c r="K172" s="99"/>
      <c r="L172" s="64">
        <f t="shared" si="56"/>
        <v>606000</v>
      </c>
      <c r="M172" s="64"/>
      <c r="N172" s="64"/>
      <c r="O172" s="64"/>
      <c r="P172" s="64">
        <v>606000</v>
      </c>
      <c r="Q172" s="64">
        <f t="shared" si="57"/>
        <v>322064</v>
      </c>
      <c r="R172" s="64"/>
      <c r="S172" s="64"/>
      <c r="T172" s="64"/>
      <c r="U172" s="64">
        <v>322064</v>
      </c>
      <c r="V172" s="108">
        <f t="shared" si="37"/>
        <v>53.14587458745874</v>
      </c>
      <c r="W172" s="64">
        <f t="shared" si="58"/>
        <v>322064</v>
      </c>
      <c r="X172" s="140"/>
      <c r="Y172" s="97">
        <f t="shared" si="44"/>
        <v>322064</v>
      </c>
      <c r="Z172" s="98">
        <f t="shared" si="45"/>
        <v>0</v>
      </c>
    </row>
    <row r="173" spans="1:26" s="14" customFormat="1" ht="30">
      <c r="A173" s="13"/>
      <c r="B173" s="45" t="s">
        <v>330</v>
      </c>
      <c r="C173" s="45" t="s">
        <v>331</v>
      </c>
      <c r="D173" s="48" t="s">
        <v>332</v>
      </c>
      <c r="E173" s="95"/>
      <c r="F173" s="95"/>
      <c r="G173" s="95"/>
      <c r="H173" s="95"/>
      <c r="I173" s="95"/>
      <c r="J173" s="95"/>
      <c r="K173" s="99"/>
      <c r="L173" s="64">
        <f t="shared" si="56"/>
        <v>1340330</v>
      </c>
      <c r="M173" s="64"/>
      <c r="N173" s="64"/>
      <c r="O173" s="64"/>
      <c r="P173" s="64">
        <v>1340330</v>
      </c>
      <c r="Q173" s="64">
        <f t="shared" si="57"/>
        <v>0</v>
      </c>
      <c r="R173" s="64"/>
      <c r="S173" s="64"/>
      <c r="T173" s="64"/>
      <c r="U173" s="64"/>
      <c r="V173" s="108">
        <f t="shared" si="37"/>
        <v>0</v>
      </c>
      <c r="W173" s="64">
        <f t="shared" si="58"/>
        <v>0</v>
      </c>
      <c r="X173" s="140"/>
      <c r="Y173" s="97">
        <f t="shared" si="44"/>
        <v>0</v>
      </c>
      <c r="Z173" s="98">
        <f t="shared" si="45"/>
        <v>0</v>
      </c>
    </row>
    <row r="174" spans="1:26" s="14" customFormat="1" ht="15" customHeight="1">
      <c r="A174" s="13"/>
      <c r="B174" s="45" t="s">
        <v>82</v>
      </c>
      <c r="C174" s="45" t="s">
        <v>199</v>
      </c>
      <c r="D174" s="48" t="s">
        <v>83</v>
      </c>
      <c r="E174" s="95"/>
      <c r="F174" s="95"/>
      <c r="G174" s="95"/>
      <c r="H174" s="95"/>
      <c r="I174" s="95"/>
      <c r="J174" s="95"/>
      <c r="K174" s="99"/>
      <c r="L174" s="64">
        <f t="shared" si="56"/>
        <v>400000</v>
      </c>
      <c r="M174" s="64"/>
      <c r="N174" s="64"/>
      <c r="O174" s="64"/>
      <c r="P174" s="64">
        <v>400000</v>
      </c>
      <c r="Q174" s="64">
        <f t="shared" si="57"/>
        <v>389255</v>
      </c>
      <c r="R174" s="64"/>
      <c r="S174" s="64"/>
      <c r="T174" s="64"/>
      <c r="U174" s="64">
        <v>389255</v>
      </c>
      <c r="V174" s="108">
        <f t="shared" si="37"/>
        <v>97.31375</v>
      </c>
      <c r="W174" s="64">
        <f t="shared" si="58"/>
        <v>389255</v>
      </c>
      <c r="X174" s="140"/>
      <c r="Y174" s="97">
        <f t="shared" si="44"/>
        <v>389255</v>
      </c>
      <c r="Z174" s="98">
        <f t="shared" si="45"/>
        <v>0</v>
      </c>
    </row>
    <row r="175" spans="1:26" s="14" customFormat="1" ht="60" customHeight="1">
      <c r="A175" s="13"/>
      <c r="B175" s="45" t="s">
        <v>57</v>
      </c>
      <c r="C175" s="45" t="s">
        <v>192</v>
      </c>
      <c r="D175" s="48" t="s">
        <v>58</v>
      </c>
      <c r="E175" s="95"/>
      <c r="F175" s="95"/>
      <c r="G175" s="95"/>
      <c r="H175" s="95"/>
      <c r="I175" s="95"/>
      <c r="J175" s="95"/>
      <c r="K175" s="99"/>
      <c r="L175" s="64">
        <f t="shared" si="56"/>
        <v>1258212.12</v>
      </c>
      <c r="M175" s="64"/>
      <c r="N175" s="64"/>
      <c r="O175" s="64"/>
      <c r="P175" s="64">
        <v>1258212.12</v>
      </c>
      <c r="Q175" s="64"/>
      <c r="R175" s="64"/>
      <c r="S175" s="64"/>
      <c r="T175" s="64"/>
      <c r="U175" s="64"/>
      <c r="V175" s="108">
        <f t="shared" si="37"/>
        <v>0</v>
      </c>
      <c r="W175" s="64"/>
      <c r="X175" s="140"/>
      <c r="Y175" s="97">
        <f t="shared" si="44"/>
        <v>0</v>
      </c>
      <c r="Z175" s="98">
        <f t="shared" si="45"/>
        <v>0</v>
      </c>
    </row>
    <row r="176" spans="1:26" s="14" customFormat="1" ht="15">
      <c r="A176" s="13"/>
      <c r="B176" s="65" t="s">
        <v>59</v>
      </c>
      <c r="C176" s="65" t="s">
        <v>192</v>
      </c>
      <c r="D176" s="48" t="s">
        <v>25</v>
      </c>
      <c r="E176" s="64">
        <v>188021</v>
      </c>
      <c r="F176" s="95"/>
      <c r="G176" s="95"/>
      <c r="H176" s="64">
        <v>188021</v>
      </c>
      <c r="I176" s="64"/>
      <c r="J176" s="64"/>
      <c r="K176" s="99">
        <f t="shared" si="43"/>
        <v>100</v>
      </c>
      <c r="L176" s="64">
        <f t="shared" si="56"/>
        <v>0</v>
      </c>
      <c r="M176" s="64"/>
      <c r="N176" s="64"/>
      <c r="O176" s="64"/>
      <c r="P176" s="64"/>
      <c r="Q176" s="64">
        <f t="shared" si="57"/>
        <v>0</v>
      </c>
      <c r="R176" s="64"/>
      <c r="S176" s="95"/>
      <c r="T176" s="95"/>
      <c r="U176" s="95"/>
      <c r="V176" s="108"/>
      <c r="W176" s="64">
        <f t="shared" si="58"/>
        <v>188021</v>
      </c>
      <c r="X176" s="140"/>
      <c r="Y176" s="97">
        <f t="shared" si="44"/>
        <v>188021</v>
      </c>
      <c r="Z176" s="98">
        <f t="shared" si="45"/>
        <v>0</v>
      </c>
    </row>
    <row r="177" spans="1:26" s="14" customFormat="1" ht="75">
      <c r="A177" s="13"/>
      <c r="B177" s="65" t="s">
        <v>174</v>
      </c>
      <c r="C177" s="65" t="s">
        <v>208</v>
      </c>
      <c r="D177" s="48" t="s">
        <v>175</v>
      </c>
      <c r="E177" s="64">
        <v>84905</v>
      </c>
      <c r="F177" s="64"/>
      <c r="G177" s="64"/>
      <c r="H177" s="64">
        <v>84905</v>
      </c>
      <c r="I177" s="64"/>
      <c r="J177" s="64"/>
      <c r="K177" s="99">
        <f t="shared" si="43"/>
        <v>100</v>
      </c>
      <c r="L177" s="64">
        <f t="shared" si="56"/>
        <v>36027.53</v>
      </c>
      <c r="M177" s="64">
        <v>36027.53</v>
      </c>
      <c r="N177" s="95"/>
      <c r="O177" s="95"/>
      <c r="P177" s="95"/>
      <c r="Q177" s="64">
        <f t="shared" si="57"/>
        <v>28509</v>
      </c>
      <c r="R177" s="64">
        <v>28509</v>
      </c>
      <c r="S177" s="95"/>
      <c r="T177" s="95"/>
      <c r="U177" s="95"/>
      <c r="V177" s="108">
        <f t="shared" si="37"/>
        <v>79.13115331525643</v>
      </c>
      <c r="W177" s="64">
        <f t="shared" si="58"/>
        <v>113414</v>
      </c>
      <c r="X177" s="140"/>
      <c r="Y177" s="97">
        <f t="shared" si="44"/>
        <v>113414</v>
      </c>
      <c r="Z177" s="98">
        <f t="shared" si="45"/>
        <v>0</v>
      </c>
    </row>
    <row r="178" spans="1:27" s="14" customFormat="1" ht="42.75">
      <c r="A178" s="13"/>
      <c r="B178" s="67"/>
      <c r="C178" s="67"/>
      <c r="D178" s="68" t="s">
        <v>223</v>
      </c>
      <c r="E178" s="95">
        <f aca="true" t="shared" si="59" ref="E178:J178">SUM(E179:E182)</f>
        <v>2750433.27</v>
      </c>
      <c r="F178" s="95">
        <f t="shared" si="59"/>
        <v>2079972.59</v>
      </c>
      <c r="G178" s="95">
        <f t="shared" si="59"/>
        <v>84319</v>
      </c>
      <c r="H178" s="95">
        <f t="shared" si="59"/>
        <v>2526516.83</v>
      </c>
      <c r="I178" s="95">
        <f t="shared" si="59"/>
        <v>1968471.26</v>
      </c>
      <c r="J178" s="95">
        <f t="shared" si="59"/>
        <v>81979.83</v>
      </c>
      <c r="K178" s="96">
        <f t="shared" si="43"/>
        <v>91.85886665776117</v>
      </c>
      <c r="L178" s="95">
        <f aca="true" t="shared" si="60" ref="L178:U178">SUM(L179:L182)</f>
        <v>278600</v>
      </c>
      <c r="M178" s="95">
        <f t="shared" si="60"/>
        <v>108255</v>
      </c>
      <c r="N178" s="95">
        <f t="shared" si="60"/>
        <v>0</v>
      </c>
      <c r="O178" s="95">
        <f t="shared" si="60"/>
        <v>0</v>
      </c>
      <c r="P178" s="95">
        <f t="shared" si="60"/>
        <v>170345</v>
      </c>
      <c r="Q178" s="95">
        <f t="shared" si="60"/>
        <v>101392.42</v>
      </c>
      <c r="R178" s="95">
        <f t="shared" si="60"/>
        <v>64392.42</v>
      </c>
      <c r="S178" s="95">
        <f t="shared" si="60"/>
        <v>0</v>
      </c>
      <c r="T178" s="95">
        <f t="shared" si="60"/>
        <v>0</v>
      </c>
      <c r="U178" s="95">
        <f t="shared" si="60"/>
        <v>37000</v>
      </c>
      <c r="V178" s="96">
        <f t="shared" si="37"/>
        <v>36.393546302943285</v>
      </c>
      <c r="W178" s="95">
        <f>SUM(W179:W182)</f>
        <v>2627909.25</v>
      </c>
      <c r="X178" s="140"/>
      <c r="Y178" s="97">
        <f t="shared" si="44"/>
        <v>2627909.25</v>
      </c>
      <c r="Z178" s="98">
        <f t="shared" si="45"/>
        <v>0</v>
      </c>
      <c r="AA178" s="17"/>
    </row>
    <row r="179" spans="1:26" s="14" customFormat="1" ht="15">
      <c r="A179" s="13"/>
      <c r="B179" s="45" t="s">
        <v>11</v>
      </c>
      <c r="C179" s="45" t="s">
        <v>9</v>
      </c>
      <c r="D179" s="48" t="s">
        <v>15</v>
      </c>
      <c r="E179" s="64">
        <v>2716583.27</v>
      </c>
      <c r="F179" s="64">
        <v>2079972.59</v>
      </c>
      <c r="G179" s="64">
        <v>84319</v>
      </c>
      <c r="H179" s="64">
        <v>2526516.83</v>
      </c>
      <c r="I179" s="64">
        <v>1968471.26</v>
      </c>
      <c r="J179" s="64">
        <v>81979.83</v>
      </c>
      <c r="K179" s="99">
        <f t="shared" si="43"/>
        <v>93.00347454469893</v>
      </c>
      <c r="L179" s="64">
        <f>M179+P179</f>
        <v>30000</v>
      </c>
      <c r="M179" s="64"/>
      <c r="N179" s="64"/>
      <c r="O179" s="64"/>
      <c r="P179" s="64">
        <v>30000</v>
      </c>
      <c r="Q179" s="64">
        <f>R179+U179</f>
        <v>30000</v>
      </c>
      <c r="R179" s="64"/>
      <c r="S179" s="64"/>
      <c r="T179" s="64"/>
      <c r="U179" s="64">
        <v>30000</v>
      </c>
      <c r="V179" s="108">
        <f t="shared" si="37"/>
        <v>100</v>
      </c>
      <c r="W179" s="64">
        <f>H179+Q179</f>
        <v>2556516.83</v>
      </c>
      <c r="X179" s="140"/>
      <c r="Y179" s="97">
        <f t="shared" si="44"/>
        <v>2556516.83</v>
      </c>
      <c r="Z179" s="98">
        <f t="shared" si="45"/>
        <v>0</v>
      </c>
    </row>
    <row r="180" spans="1:26" s="14" customFormat="1" ht="15">
      <c r="A180" s="13"/>
      <c r="B180" s="45" t="s">
        <v>164</v>
      </c>
      <c r="C180" s="45" t="s">
        <v>217</v>
      </c>
      <c r="D180" s="48" t="s">
        <v>165</v>
      </c>
      <c r="E180" s="95"/>
      <c r="F180" s="95"/>
      <c r="G180" s="95"/>
      <c r="H180" s="95"/>
      <c r="I180" s="95"/>
      <c r="J180" s="95"/>
      <c r="K180" s="99"/>
      <c r="L180" s="64">
        <f>M180+P180</f>
        <v>7000</v>
      </c>
      <c r="M180" s="64"/>
      <c r="N180" s="64"/>
      <c r="O180" s="64"/>
      <c r="P180" s="64">
        <v>7000</v>
      </c>
      <c r="Q180" s="64">
        <f>R180+U180</f>
        <v>7000</v>
      </c>
      <c r="R180" s="64"/>
      <c r="S180" s="64"/>
      <c r="T180" s="64"/>
      <c r="U180" s="64">
        <v>7000</v>
      </c>
      <c r="V180" s="108">
        <f t="shared" si="37"/>
        <v>100</v>
      </c>
      <c r="W180" s="64">
        <f aca="true" t="shared" si="61" ref="W180:W188">H180+Q180</f>
        <v>7000</v>
      </c>
      <c r="X180" s="140"/>
      <c r="Y180" s="97">
        <f t="shared" si="44"/>
        <v>7000</v>
      </c>
      <c r="Z180" s="98">
        <f t="shared" si="45"/>
        <v>0</v>
      </c>
    </row>
    <row r="181" spans="1:26" s="14" customFormat="1" ht="60">
      <c r="A181" s="13"/>
      <c r="B181" s="45" t="s">
        <v>57</v>
      </c>
      <c r="C181" s="45" t="s">
        <v>192</v>
      </c>
      <c r="D181" s="48" t="s">
        <v>58</v>
      </c>
      <c r="E181" s="95"/>
      <c r="F181" s="95"/>
      <c r="G181" s="95"/>
      <c r="H181" s="95"/>
      <c r="I181" s="95"/>
      <c r="J181" s="95"/>
      <c r="K181" s="99"/>
      <c r="L181" s="64">
        <f>M181+P181</f>
        <v>241600</v>
      </c>
      <c r="M181" s="64">
        <v>108255</v>
      </c>
      <c r="N181" s="95"/>
      <c r="O181" s="95"/>
      <c r="P181" s="64">
        <v>133345</v>
      </c>
      <c r="Q181" s="64">
        <f>R181+U181</f>
        <v>64392.42</v>
      </c>
      <c r="R181" s="64">
        <v>64392.42</v>
      </c>
      <c r="S181" s="64"/>
      <c r="T181" s="64"/>
      <c r="U181" s="64"/>
      <c r="V181" s="108">
        <f t="shared" si="37"/>
        <v>26.652491721854304</v>
      </c>
      <c r="W181" s="64">
        <f t="shared" si="61"/>
        <v>64392.42</v>
      </c>
      <c r="X181" s="140"/>
      <c r="Y181" s="97">
        <f t="shared" si="44"/>
        <v>64392.42</v>
      </c>
      <c r="Z181" s="98">
        <f t="shared" si="45"/>
        <v>0</v>
      </c>
    </row>
    <row r="182" spans="1:26" s="14" customFormat="1" ht="15">
      <c r="A182" s="13"/>
      <c r="B182" s="45" t="s">
        <v>59</v>
      </c>
      <c r="C182" s="45" t="s">
        <v>192</v>
      </c>
      <c r="D182" s="48" t="s">
        <v>25</v>
      </c>
      <c r="E182" s="64">
        <v>33850</v>
      </c>
      <c r="F182" s="95"/>
      <c r="G182" s="95"/>
      <c r="H182" s="64"/>
      <c r="I182" s="64"/>
      <c r="J182" s="64"/>
      <c r="K182" s="99">
        <f t="shared" si="43"/>
        <v>0</v>
      </c>
      <c r="L182" s="64">
        <f>M182+P182</f>
        <v>0</v>
      </c>
      <c r="M182" s="95"/>
      <c r="N182" s="95"/>
      <c r="O182" s="95"/>
      <c r="P182" s="95"/>
      <c r="Q182" s="64">
        <f aca="true" t="shared" si="62" ref="Q182:Q188">R182+U182</f>
        <v>0</v>
      </c>
      <c r="R182" s="95"/>
      <c r="S182" s="95"/>
      <c r="T182" s="95"/>
      <c r="U182" s="95"/>
      <c r="V182" s="96"/>
      <c r="W182" s="64">
        <f t="shared" si="61"/>
        <v>0</v>
      </c>
      <c r="X182" s="140"/>
      <c r="Y182" s="97">
        <f t="shared" si="44"/>
        <v>0</v>
      </c>
      <c r="Z182" s="98">
        <f t="shared" si="45"/>
        <v>0</v>
      </c>
    </row>
    <row r="183" spans="1:27" s="14" customFormat="1" ht="42.75">
      <c r="A183" s="13"/>
      <c r="B183" s="67"/>
      <c r="C183" s="67"/>
      <c r="D183" s="68" t="s">
        <v>333</v>
      </c>
      <c r="E183" s="95">
        <f>E184+E185+E186+E187+E188</f>
        <v>1323758.51</v>
      </c>
      <c r="F183" s="95">
        <f>F184+F185+F186+F187+F188</f>
        <v>723894.48</v>
      </c>
      <c r="G183" s="95">
        <f>G184+G185+G186+G187+G188</f>
        <v>41590</v>
      </c>
      <c r="H183" s="95">
        <f>SUM(H184:H188)</f>
        <v>1218415.28</v>
      </c>
      <c r="I183" s="95">
        <f>SUM(I184:I188)</f>
        <v>721664.45</v>
      </c>
      <c r="J183" s="95">
        <f>SUM(J184:J188)</f>
        <v>24609.28</v>
      </c>
      <c r="K183" s="99">
        <f t="shared" si="43"/>
        <v>92.0421112155872</v>
      </c>
      <c r="L183" s="95">
        <f aca="true" t="shared" si="63" ref="L183:U183">L184+L185+L186+L187+L188</f>
        <v>914900</v>
      </c>
      <c r="M183" s="95">
        <f t="shared" si="63"/>
        <v>307245</v>
      </c>
      <c r="N183" s="95">
        <f t="shared" si="63"/>
        <v>0</v>
      </c>
      <c r="O183" s="95">
        <f t="shared" si="63"/>
        <v>0</v>
      </c>
      <c r="P183" s="95">
        <f t="shared" si="63"/>
        <v>607655</v>
      </c>
      <c r="Q183" s="95">
        <f t="shared" si="63"/>
        <v>626931.58</v>
      </c>
      <c r="R183" s="95">
        <f t="shared" si="63"/>
        <v>103317.47</v>
      </c>
      <c r="S183" s="95">
        <f t="shared" si="63"/>
        <v>0</v>
      </c>
      <c r="T183" s="95">
        <f t="shared" si="63"/>
        <v>0</v>
      </c>
      <c r="U183" s="95">
        <f t="shared" si="63"/>
        <v>523614.11</v>
      </c>
      <c r="V183" s="109">
        <f t="shared" si="37"/>
        <v>68.52460159580282</v>
      </c>
      <c r="W183" s="95">
        <f>W184+W185+W186+W187+W188</f>
        <v>1845346.8599999999</v>
      </c>
      <c r="X183" s="140"/>
      <c r="Y183" s="97">
        <f t="shared" si="44"/>
        <v>1845346.8599999999</v>
      </c>
      <c r="Z183" s="98">
        <f t="shared" si="45"/>
        <v>0</v>
      </c>
      <c r="AA183" s="17"/>
    </row>
    <row r="184" spans="1:26" s="14" customFormat="1" ht="15">
      <c r="A184" s="13"/>
      <c r="B184" s="45" t="s">
        <v>11</v>
      </c>
      <c r="C184" s="45" t="s">
        <v>9</v>
      </c>
      <c r="D184" s="48" t="s">
        <v>15</v>
      </c>
      <c r="E184" s="64">
        <v>1051508.51</v>
      </c>
      <c r="F184" s="64">
        <v>723894.48</v>
      </c>
      <c r="G184" s="64">
        <v>41590</v>
      </c>
      <c r="H184" s="64">
        <v>1007087.28</v>
      </c>
      <c r="I184" s="64">
        <v>721664.45</v>
      </c>
      <c r="J184" s="64">
        <v>24609.28</v>
      </c>
      <c r="K184" s="99">
        <f t="shared" si="43"/>
        <v>95.77547593980005</v>
      </c>
      <c r="L184" s="64">
        <f>M184+P184</f>
        <v>0</v>
      </c>
      <c r="M184" s="64"/>
      <c r="N184" s="64"/>
      <c r="O184" s="64"/>
      <c r="P184" s="64"/>
      <c r="Q184" s="64">
        <f t="shared" si="62"/>
        <v>0</v>
      </c>
      <c r="R184" s="95"/>
      <c r="S184" s="95"/>
      <c r="T184" s="95"/>
      <c r="U184" s="95"/>
      <c r="V184" s="108"/>
      <c r="W184" s="64">
        <f t="shared" si="61"/>
        <v>1007087.28</v>
      </c>
      <c r="X184" s="140"/>
      <c r="Y184" s="97">
        <f t="shared" si="44"/>
        <v>1007087.28</v>
      </c>
      <c r="Z184" s="98">
        <f t="shared" si="45"/>
        <v>0</v>
      </c>
    </row>
    <row r="185" spans="1:26" s="14" customFormat="1" ht="60">
      <c r="A185" s="13"/>
      <c r="B185" s="45" t="s">
        <v>47</v>
      </c>
      <c r="C185" s="45" t="s">
        <v>188</v>
      </c>
      <c r="D185" s="48" t="s">
        <v>48</v>
      </c>
      <c r="E185" s="95"/>
      <c r="F185" s="95"/>
      <c r="G185" s="95"/>
      <c r="H185" s="64"/>
      <c r="I185" s="64"/>
      <c r="J185" s="64"/>
      <c r="K185" s="99"/>
      <c r="L185" s="64">
        <f>M185+P185</f>
        <v>39000</v>
      </c>
      <c r="M185" s="64"/>
      <c r="N185" s="64"/>
      <c r="O185" s="64"/>
      <c r="P185" s="64">
        <v>39000</v>
      </c>
      <c r="Q185" s="64">
        <f t="shared" si="62"/>
        <v>26000</v>
      </c>
      <c r="R185" s="95"/>
      <c r="S185" s="95"/>
      <c r="T185" s="95"/>
      <c r="U185" s="64">
        <v>26000</v>
      </c>
      <c r="V185" s="108">
        <f t="shared" si="37"/>
        <v>66.66666666666666</v>
      </c>
      <c r="W185" s="64">
        <f t="shared" si="61"/>
        <v>26000</v>
      </c>
      <c r="X185" s="140"/>
      <c r="Y185" s="97">
        <f t="shared" si="44"/>
        <v>26000</v>
      </c>
      <c r="Z185" s="98">
        <f t="shared" si="45"/>
        <v>0</v>
      </c>
    </row>
    <row r="186" spans="1:26" s="14" customFormat="1" ht="60">
      <c r="A186" s="13"/>
      <c r="B186" s="45" t="s">
        <v>57</v>
      </c>
      <c r="C186" s="45" t="s">
        <v>192</v>
      </c>
      <c r="D186" s="48" t="s">
        <v>58</v>
      </c>
      <c r="E186" s="95"/>
      <c r="F186" s="95"/>
      <c r="G186" s="95"/>
      <c r="H186" s="64"/>
      <c r="I186" s="64"/>
      <c r="J186" s="64"/>
      <c r="K186" s="99"/>
      <c r="L186" s="64">
        <f>M186+P186</f>
        <v>533400</v>
      </c>
      <c r="M186" s="64">
        <v>307245</v>
      </c>
      <c r="N186" s="95"/>
      <c r="O186" s="95"/>
      <c r="P186" s="64">
        <v>226155</v>
      </c>
      <c r="Q186" s="64">
        <f t="shared" si="62"/>
        <v>262097.47</v>
      </c>
      <c r="R186" s="64">
        <f>213317.47-110000</f>
        <v>103317.47</v>
      </c>
      <c r="S186" s="64"/>
      <c r="T186" s="64"/>
      <c r="U186" s="64">
        <f>48780+110000</f>
        <v>158780</v>
      </c>
      <c r="V186" s="108">
        <f t="shared" si="37"/>
        <v>49.137133483314585</v>
      </c>
      <c r="W186" s="64">
        <f t="shared" si="61"/>
        <v>262097.47</v>
      </c>
      <c r="X186" s="140"/>
      <c r="Y186" s="97">
        <f t="shared" si="44"/>
        <v>262097.47</v>
      </c>
      <c r="Z186" s="98">
        <f t="shared" si="45"/>
        <v>0</v>
      </c>
    </row>
    <row r="187" spans="1:26" s="14" customFormat="1" ht="15">
      <c r="A187" s="13"/>
      <c r="B187" s="45" t="s">
        <v>59</v>
      </c>
      <c r="C187" s="45" t="s">
        <v>192</v>
      </c>
      <c r="D187" s="48" t="s">
        <v>25</v>
      </c>
      <c r="E187" s="64">
        <v>151250</v>
      </c>
      <c r="F187" s="95"/>
      <c r="G187" s="95"/>
      <c r="H187" s="64">
        <v>90328</v>
      </c>
      <c r="I187" s="64"/>
      <c r="J187" s="64"/>
      <c r="K187" s="99">
        <f t="shared" si="43"/>
        <v>59.72099173553719</v>
      </c>
      <c r="L187" s="64">
        <f>M187+P187</f>
        <v>0</v>
      </c>
      <c r="M187" s="95"/>
      <c r="N187" s="95"/>
      <c r="O187" s="95"/>
      <c r="P187" s="95"/>
      <c r="Q187" s="64">
        <f t="shared" si="62"/>
        <v>0</v>
      </c>
      <c r="R187" s="95"/>
      <c r="S187" s="95"/>
      <c r="T187" s="95"/>
      <c r="U187" s="64"/>
      <c r="V187" s="108"/>
      <c r="W187" s="64">
        <f t="shared" si="61"/>
        <v>90328</v>
      </c>
      <c r="X187" s="140"/>
      <c r="Y187" s="97">
        <f t="shared" si="44"/>
        <v>90328</v>
      </c>
      <c r="Z187" s="98">
        <f t="shared" si="45"/>
        <v>0</v>
      </c>
    </row>
    <row r="188" spans="1:26" s="14" customFormat="1" ht="15">
      <c r="A188" s="13"/>
      <c r="B188" s="45" t="s">
        <v>178</v>
      </c>
      <c r="C188" s="45" t="s">
        <v>224</v>
      </c>
      <c r="D188" s="70" t="s">
        <v>179</v>
      </c>
      <c r="E188" s="64">
        <v>121000</v>
      </c>
      <c r="F188" s="95"/>
      <c r="G188" s="95"/>
      <c r="H188" s="64">
        <v>121000</v>
      </c>
      <c r="I188" s="64"/>
      <c r="J188" s="64"/>
      <c r="K188" s="99">
        <f t="shared" si="43"/>
        <v>100</v>
      </c>
      <c r="L188" s="64">
        <f>M188+P188</f>
        <v>342500</v>
      </c>
      <c r="M188" s="95"/>
      <c r="N188" s="95"/>
      <c r="O188" s="95"/>
      <c r="P188" s="64">
        <v>342500</v>
      </c>
      <c r="Q188" s="64">
        <f t="shared" si="62"/>
        <v>338834.11</v>
      </c>
      <c r="R188" s="95"/>
      <c r="S188" s="95"/>
      <c r="T188" s="95"/>
      <c r="U188" s="64">
        <v>338834.11</v>
      </c>
      <c r="V188" s="108">
        <f aca="true" t="shared" si="64" ref="V188:V202">Q188/L188*100</f>
        <v>98.92966715328467</v>
      </c>
      <c r="W188" s="64">
        <f t="shared" si="61"/>
        <v>459834.11</v>
      </c>
      <c r="X188" s="140"/>
      <c r="Y188" s="97">
        <f t="shared" si="44"/>
        <v>459834.11</v>
      </c>
      <c r="Z188" s="98">
        <f t="shared" si="45"/>
        <v>0</v>
      </c>
    </row>
    <row r="189" spans="1:27" s="14" customFormat="1" ht="42.75">
      <c r="A189" s="13"/>
      <c r="B189" s="45"/>
      <c r="C189" s="67"/>
      <c r="D189" s="68" t="s">
        <v>225</v>
      </c>
      <c r="E189" s="95">
        <f aca="true" t="shared" si="65" ref="E189:J189">E190+E192+E191</f>
        <v>2386850</v>
      </c>
      <c r="F189" s="95">
        <f t="shared" si="65"/>
        <v>1208000</v>
      </c>
      <c r="G189" s="95">
        <f t="shared" si="65"/>
        <v>83538</v>
      </c>
      <c r="H189" s="95">
        <f t="shared" si="65"/>
        <v>2085246.2800000003</v>
      </c>
      <c r="I189" s="95">
        <f t="shared" si="65"/>
        <v>1199290.04</v>
      </c>
      <c r="J189" s="95">
        <f t="shared" si="65"/>
        <v>82058.39</v>
      </c>
      <c r="K189" s="96">
        <f t="shared" si="43"/>
        <v>87.36394327251399</v>
      </c>
      <c r="L189" s="95">
        <f aca="true" t="shared" si="66" ref="L189:U189">L190+L192+L191</f>
        <v>30000</v>
      </c>
      <c r="M189" s="95">
        <f t="shared" si="66"/>
        <v>0</v>
      </c>
      <c r="N189" s="95">
        <f t="shared" si="66"/>
        <v>0</v>
      </c>
      <c r="O189" s="95">
        <f t="shared" si="66"/>
        <v>0</v>
      </c>
      <c r="P189" s="95">
        <f t="shared" si="66"/>
        <v>30000</v>
      </c>
      <c r="Q189" s="95">
        <f t="shared" si="66"/>
        <v>29955.2</v>
      </c>
      <c r="R189" s="95">
        <f t="shared" si="66"/>
        <v>0</v>
      </c>
      <c r="S189" s="95">
        <f t="shared" si="66"/>
        <v>0</v>
      </c>
      <c r="T189" s="95">
        <f t="shared" si="66"/>
        <v>0</v>
      </c>
      <c r="U189" s="95">
        <f t="shared" si="66"/>
        <v>29955.2</v>
      </c>
      <c r="V189" s="109">
        <f t="shared" si="64"/>
        <v>99.85066666666667</v>
      </c>
      <c r="W189" s="95">
        <f>W190+W192+W191</f>
        <v>2115201.48</v>
      </c>
      <c r="X189" s="140"/>
      <c r="Y189" s="97">
        <f t="shared" si="44"/>
        <v>2115201.4800000004</v>
      </c>
      <c r="Z189" s="98">
        <f t="shared" si="45"/>
        <v>0</v>
      </c>
      <c r="AA189" s="17"/>
    </row>
    <row r="190" spans="1:26" s="14" customFormat="1" ht="15">
      <c r="A190" s="13"/>
      <c r="B190" s="45" t="s">
        <v>11</v>
      </c>
      <c r="C190" s="45" t="s">
        <v>9</v>
      </c>
      <c r="D190" s="48" t="s">
        <v>15</v>
      </c>
      <c r="E190" s="64">
        <v>1671770</v>
      </c>
      <c r="F190" s="64">
        <v>1208000</v>
      </c>
      <c r="G190" s="64">
        <v>83538</v>
      </c>
      <c r="H190" s="64">
        <v>1661580.1</v>
      </c>
      <c r="I190" s="64">
        <v>1199290.04</v>
      </c>
      <c r="J190" s="64">
        <v>82058.39</v>
      </c>
      <c r="K190" s="99">
        <f t="shared" si="43"/>
        <v>99.39047237359206</v>
      </c>
      <c r="L190" s="64">
        <f>M190+P190</f>
        <v>30000</v>
      </c>
      <c r="M190" s="64"/>
      <c r="N190" s="64"/>
      <c r="O190" s="64"/>
      <c r="P190" s="64">
        <v>30000</v>
      </c>
      <c r="Q190" s="64">
        <f>R190+U190</f>
        <v>29955.2</v>
      </c>
      <c r="R190" s="64"/>
      <c r="S190" s="64"/>
      <c r="T190" s="64"/>
      <c r="U190" s="64">
        <v>29955.2</v>
      </c>
      <c r="V190" s="108">
        <f t="shared" si="64"/>
        <v>99.85066666666667</v>
      </c>
      <c r="W190" s="64">
        <f>H190+Q190</f>
        <v>1691535.3</v>
      </c>
      <c r="X190" s="140"/>
      <c r="Y190" s="97">
        <f t="shared" si="44"/>
        <v>1691535.3</v>
      </c>
      <c r="Z190" s="98">
        <f t="shared" si="45"/>
        <v>0</v>
      </c>
    </row>
    <row r="191" spans="1:26" s="14" customFormat="1" ht="15">
      <c r="A191" s="13"/>
      <c r="B191" s="45" t="s">
        <v>28</v>
      </c>
      <c r="C191" s="45" t="s">
        <v>183</v>
      </c>
      <c r="D191" s="48" t="s">
        <v>29</v>
      </c>
      <c r="E191" s="64">
        <v>365080</v>
      </c>
      <c r="F191" s="64"/>
      <c r="G191" s="64"/>
      <c r="H191" s="64">
        <v>73666.85</v>
      </c>
      <c r="I191" s="64"/>
      <c r="J191" s="64"/>
      <c r="K191" s="99">
        <f t="shared" si="43"/>
        <v>20.17827599430262</v>
      </c>
      <c r="L191" s="64">
        <f>M191+P191</f>
        <v>0</v>
      </c>
      <c r="M191" s="64"/>
      <c r="N191" s="64"/>
      <c r="O191" s="64"/>
      <c r="P191" s="64"/>
      <c r="Q191" s="64"/>
      <c r="R191" s="64"/>
      <c r="S191" s="64"/>
      <c r="T191" s="64"/>
      <c r="U191" s="64"/>
      <c r="V191" s="108"/>
      <c r="W191" s="64">
        <f>H191+Q191</f>
        <v>73666.85</v>
      </c>
      <c r="X191" s="140"/>
      <c r="Y191" s="97">
        <f t="shared" si="44"/>
        <v>73666.85</v>
      </c>
      <c r="Z191" s="98">
        <f t="shared" si="45"/>
        <v>0</v>
      </c>
    </row>
    <row r="192" spans="1:26" s="14" customFormat="1" ht="15">
      <c r="A192" s="13"/>
      <c r="B192" s="45" t="s">
        <v>59</v>
      </c>
      <c r="C192" s="45" t="s">
        <v>192</v>
      </c>
      <c r="D192" s="48" t="s">
        <v>25</v>
      </c>
      <c r="E192" s="64">
        <v>350000</v>
      </c>
      <c r="F192" s="95"/>
      <c r="G192" s="95"/>
      <c r="H192" s="64">
        <v>349999.33</v>
      </c>
      <c r="I192" s="64"/>
      <c r="J192" s="64"/>
      <c r="K192" s="99">
        <f t="shared" si="43"/>
        <v>99.99980857142857</v>
      </c>
      <c r="L192" s="64">
        <f>M192+P192</f>
        <v>0</v>
      </c>
      <c r="M192" s="95"/>
      <c r="N192" s="95"/>
      <c r="O192" s="95"/>
      <c r="P192" s="95"/>
      <c r="Q192" s="64">
        <f>R192+U192</f>
        <v>0</v>
      </c>
      <c r="R192" s="95"/>
      <c r="S192" s="95"/>
      <c r="T192" s="95"/>
      <c r="U192" s="95"/>
      <c r="V192" s="108"/>
      <c r="W192" s="64">
        <f>H192+Q192</f>
        <v>349999.33</v>
      </c>
      <c r="X192" s="140"/>
      <c r="Y192" s="97">
        <f t="shared" si="44"/>
        <v>349999.33</v>
      </c>
      <c r="Z192" s="98">
        <f t="shared" si="45"/>
        <v>0</v>
      </c>
    </row>
    <row r="193" spans="1:27" s="14" customFormat="1" ht="46.5" customHeight="1">
      <c r="A193" s="13"/>
      <c r="B193" s="67"/>
      <c r="C193" s="67"/>
      <c r="D193" s="68" t="s">
        <v>336</v>
      </c>
      <c r="E193" s="95">
        <f aca="true" t="shared" si="67" ref="E193:J193">SUM(E194:E196)</f>
        <v>5948501</v>
      </c>
      <c r="F193" s="95">
        <f t="shared" si="67"/>
        <v>4358720</v>
      </c>
      <c r="G193" s="95">
        <f t="shared" si="67"/>
        <v>187295</v>
      </c>
      <c r="H193" s="95">
        <f t="shared" si="67"/>
        <v>5944474.43</v>
      </c>
      <c r="I193" s="95">
        <f t="shared" si="67"/>
        <v>4358720</v>
      </c>
      <c r="J193" s="95">
        <f t="shared" si="67"/>
        <v>185935.34</v>
      </c>
      <c r="K193" s="96">
        <f t="shared" si="43"/>
        <v>99.93230950116676</v>
      </c>
      <c r="L193" s="95">
        <f aca="true" t="shared" si="68" ref="L193:U193">SUM(L194:L196)</f>
        <v>82070</v>
      </c>
      <c r="M193" s="95">
        <f t="shared" si="68"/>
        <v>18000</v>
      </c>
      <c r="N193" s="95">
        <f t="shared" si="68"/>
        <v>0</v>
      </c>
      <c r="O193" s="95">
        <f t="shared" si="68"/>
        <v>0</v>
      </c>
      <c r="P193" s="95">
        <f t="shared" si="68"/>
        <v>64070</v>
      </c>
      <c r="Q193" s="95">
        <f t="shared" si="68"/>
        <v>82871.3</v>
      </c>
      <c r="R193" s="95">
        <f t="shared" si="68"/>
        <v>19124.3</v>
      </c>
      <c r="S193" s="95">
        <f t="shared" si="68"/>
        <v>0</v>
      </c>
      <c r="T193" s="95">
        <f t="shared" si="68"/>
        <v>0</v>
      </c>
      <c r="U193" s="95">
        <f t="shared" si="68"/>
        <v>63747</v>
      </c>
      <c r="V193" s="109">
        <f t="shared" si="64"/>
        <v>100.97636164250031</v>
      </c>
      <c r="W193" s="95">
        <f>SUM(W194:W196)</f>
        <v>6027345.7299999995</v>
      </c>
      <c r="X193" s="140"/>
      <c r="Y193" s="97">
        <f t="shared" si="44"/>
        <v>6027345.7299999995</v>
      </c>
      <c r="Z193" s="98">
        <f t="shared" si="45"/>
        <v>0</v>
      </c>
      <c r="AA193" s="17"/>
    </row>
    <row r="194" spans="1:26" s="14" customFormat="1" ht="15">
      <c r="A194" s="13"/>
      <c r="B194" s="45" t="s">
        <v>11</v>
      </c>
      <c r="C194" s="45" t="s">
        <v>9</v>
      </c>
      <c r="D194" s="48" t="s">
        <v>96</v>
      </c>
      <c r="E194" s="64">
        <v>5849701</v>
      </c>
      <c r="F194" s="64">
        <v>4358720</v>
      </c>
      <c r="G194" s="64">
        <v>187295</v>
      </c>
      <c r="H194" s="64">
        <v>5845674.43</v>
      </c>
      <c r="I194" s="64">
        <v>4358720</v>
      </c>
      <c r="J194" s="64">
        <v>185935.34</v>
      </c>
      <c r="K194" s="99">
        <f t="shared" si="43"/>
        <v>99.93116622541903</v>
      </c>
      <c r="L194" s="64">
        <f>M194+P194</f>
        <v>64070</v>
      </c>
      <c r="M194" s="64"/>
      <c r="N194" s="64"/>
      <c r="O194" s="64"/>
      <c r="P194" s="64">
        <v>64070</v>
      </c>
      <c r="Q194" s="64">
        <f>R194+U194</f>
        <v>65121.3</v>
      </c>
      <c r="R194" s="64">
        <v>1374.3</v>
      </c>
      <c r="S194" s="64"/>
      <c r="T194" s="64"/>
      <c r="U194" s="64">
        <v>63747</v>
      </c>
      <c r="V194" s="108">
        <f t="shared" si="64"/>
        <v>101.64086155767129</v>
      </c>
      <c r="W194" s="64">
        <f>H194+Q194</f>
        <v>5910795.7299999995</v>
      </c>
      <c r="X194" s="140"/>
      <c r="Y194" s="97">
        <f t="shared" si="44"/>
        <v>5910795.7299999995</v>
      </c>
      <c r="Z194" s="98">
        <f t="shared" si="45"/>
        <v>0</v>
      </c>
    </row>
    <row r="195" spans="1:26" s="14" customFormat="1" ht="15">
      <c r="A195" s="13"/>
      <c r="B195" s="45" t="s">
        <v>308</v>
      </c>
      <c r="C195" s="45" t="s">
        <v>309</v>
      </c>
      <c r="D195" s="48" t="s">
        <v>310</v>
      </c>
      <c r="E195" s="64">
        <v>98800</v>
      </c>
      <c r="F195" s="64"/>
      <c r="G195" s="64"/>
      <c r="H195" s="64">
        <v>98800</v>
      </c>
      <c r="I195" s="64"/>
      <c r="J195" s="64"/>
      <c r="K195" s="99">
        <f t="shared" si="43"/>
        <v>100</v>
      </c>
      <c r="L195" s="64">
        <f>M195+P195</f>
        <v>0</v>
      </c>
      <c r="M195" s="64"/>
      <c r="N195" s="64"/>
      <c r="O195" s="64"/>
      <c r="P195" s="64"/>
      <c r="Q195" s="64">
        <f>R195+U195</f>
        <v>0</v>
      </c>
      <c r="R195" s="64"/>
      <c r="S195" s="64"/>
      <c r="T195" s="64"/>
      <c r="U195" s="64"/>
      <c r="V195" s="108"/>
      <c r="W195" s="64">
        <f>H195+Q195</f>
        <v>98800</v>
      </c>
      <c r="X195" s="140"/>
      <c r="Y195" s="97">
        <f t="shared" si="44"/>
        <v>98800</v>
      </c>
      <c r="Z195" s="98">
        <f t="shared" si="45"/>
        <v>0</v>
      </c>
    </row>
    <row r="196" spans="1:26" s="14" customFormat="1" ht="30">
      <c r="A196" s="13"/>
      <c r="B196" s="45" t="s">
        <v>55</v>
      </c>
      <c r="C196" s="45" t="s">
        <v>191</v>
      </c>
      <c r="D196" s="48" t="s">
        <v>56</v>
      </c>
      <c r="E196" s="64"/>
      <c r="F196" s="64"/>
      <c r="G196" s="64"/>
      <c r="H196" s="64"/>
      <c r="I196" s="64"/>
      <c r="J196" s="64"/>
      <c r="K196" s="99"/>
      <c r="L196" s="64">
        <f>M196+P196</f>
        <v>18000</v>
      </c>
      <c r="M196" s="64">
        <v>18000</v>
      </c>
      <c r="N196" s="64"/>
      <c r="O196" s="64"/>
      <c r="P196" s="64"/>
      <c r="Q196" s="64">
        <f>R196+U196</f>
        <v>17750</v>
      </c>
      <c r="R196" s="64">
        <v>17750</v>
      </c>
      <c r="S196" s="64"/>
      <c r="T196" s="64"/>
      <c r="U196" s="64"/>
      <c r="V196" s="108">
        <f t="shared" si="64"/>
        <v>98.61111111111111</v>
      </c>
      <c r="W196" s="64">
        <f>H196+Q196</f>
        <v>17750</v>
      </c>
      <c r="X196" s="140"/>
      <c r="Y196" s="97">
        <f t="shared" si="44"/>
        <v>17750</v>
      </c>
      <c r="Z196" s="98">
        <f t="shared" si="45"/>
        <v>0</v>
      </c>
    </row>
    <row r="197" spans="1:27" s="14" customFormat="1" ht="76.5" customHeight="1">
      <c r="A197" s="13"/>
      <c r="B197" s="67"/>
      <c r="C197" s="67"/>
      <c r="D197" s="68" t="s">
        <v>335</v>
      </c>
      <c r="E197" s="95">
        <f aca="true" t="shared" si="69" ref="E197:J197">SUM(E198:E201)</f>
        <v>65419051.42</v>
      </c>
      <c r="F197" s="95">
        <f t="shared" si="69"/>
        <v>0</v>
      </c>
      <c r="G197" s="95">
        <f t="shared" si="69"/>
        <v>0</v>
      </c>
      <c r="H197" s="95">
        <f t="shared" si="69"/>
        <v>56722516</v>
      </c>
      <c r="I197" s="95">
        <f t="shared" si="69"/>
        <v>0</v>
      </c>
      <c r="J197" s="95">
        <f t="shared" si="69"/>
        <v>0</v>
      </c>
      <c r="K197" s="99">
        <f t="shared" si="43"/>
        <v>86.70641773117902</v>
      </c>
      <c r="L197" s="95">
        <f>SUM(L198:L201)</f>
        <v>709900</v>
      </c>
      <c r="M197" s="95">
        <f>M198+M199+M200+M201</f>
        <v>0</v>
      </c>
      <c r="N197" s="95">
        <f>N198+N199+N200+N201</f>
        <v>0</v>
      </c>
      <c r="O197" s="95">
        <f>O198+O199+O200+O201</f>
        <v>0</v>
      </c>
      <c r="P197" s="95">
        <f>P198+P199+P200+P201</f>
        <v>709900</v>
      </c>
      <c r="Q197" s="95">
        <f>SUM(Q198:Q201)</f>
        <v>709900</v>
      </c>
      <c r="R197" s="95">
        <f>SUM(R198:R201)</f>
        <v>0</v>
      </c>
      <c r="S197" s="95">
        <f>SUM(S198:S201)</f>
        <v>0</v>
      </c>
      <c r="T197" s="95">
        <f>SUM(T198:T201)</f>
        <v>0</v>
      </c>
      <c r="U197" s="95">
        <f>SUM(U198:U201)</f>
        <v>709900</v>
      </c>
      <c r="V197" s="109">
        <f t="shared" si="64"/>
        <v>100</v>
      </c>
      <c r="W197" s="95">
        <f>SUM(W198:W201)</f>
        <v>57432416</v>
      </c>
      <c r="X197" s="161" t="s">
        <v>368</v>
      </c>
      <c r="Y197" s="97">
        <f t="shared" si="44"/>
        <v>57432416</v>
      </c>
      <c r="Z197" s="98">
        <f t="shared" si="45"/>
        <v>0</v>
      </c>
      <c r="AA197" s="17"/>
    </row>
    <row r="198" spans="1:26" s="14" customFormat="1" ht="15">
      <c r="A198" s="13"/>
      <c r="B198" s="45" t="s">
        <v>176</v>
      </c>
      <c r="C198" s="45" t="s">
        <v>192</v>
      </c>
      <c r="D198" s="48" t="s">
        <v>177</v>
      </c>
      <c r="E198" s="64">
        <v>8692504.42</v>
      </c>
      <c r="F198" s="95"/>
      <c r="G198" s="95"/>
      <c r="H198" s="95"/>
      <c r="I198" s="95"/>
      <c r="J198" s="95"/>
      <c r="K198" s="99">
        <f t="shared" si="43"/>
        <v>0</v>
      </c>
      <c r="L198" s="64">
        <f>M198+P198</f>
        <v>0</v>
      </c>
      <c r="M198" s="95"/>
      <c r="N198" s="95"/>
      <c r="O198" s="95"/>
      <c r="P198" s="95"/>
      <c r="Q198" s="64">
        <f>R198+U198</f>
        <v>0</v>
      </c>
      <c r="R198" s="95"/>
      <c r="S198" s="95"/>
      <c r="T198" s="95"/>
      <c r="U198" s="95"/>
      <c r="V198" s="108"/>
      <c r="W198" s="64">
        <f>H198+Q198</f>
        <v>0</v>
      </c>
      <c r="X198" s="161"/>
      <c r="Y198" s="97">
        <f t="shared" si="44"/>
        <v>0</v>
      </c>
      <c r="Z198" s="98">
        <f t="shared" si="45"/>
        <v>0</v>
      </c>
    </row>
    <row r="199" spans="1:26" s="14" customFormat="1" ht="15">
      <c r="A199" s="13"/>
      <c r="B199" s="45" t="s">
        <v>227</v>
      </c>
      <c r="C199" s="45" t="s">
        <v>224</v>
      </c>
      <c r="D199" s="48" t="s">
        <v>228</v>
      </c>
      <c r="E199" s="64">
        <v>56401300</v>
      </c>
      <c r="F199" s="95"/>
      <c r="G199" s="95"/>
      <c r="H199" s="64">
        <v>56401300</v>
      </c>
      <c r="I199" s="64"/>
      <c r="J199" s="64"/>
      <c r="K199" s="99">
        <f t="shared" si="43"/>
        <v>100</v>
      </c>
      <c r="L199" s="64">
        <f>M199+P199</f>
        <v>0</v>
      </c>
      <c r="M199" s="95"/>
      <c r="N199" s="95"/>
      <c r="O199" s="95"/>
      <c r="P199" s="95"/>
      <c r="Q199" s="64">
        <f>R199+U199</f>
        <v>0</v>
      </c>
      <c r="R199" s="95"/>
      <c r="S199" s="95"/>
      <c r="T199" s="95"/>
      <c r="U199" s="95"/>
      <c r="V199" s="108"/>
      <c r="W199" s="64">
        <f>H199+Q199</f>
        <v>56401300</v>
      </c>
      <c r="X199" s="161"/>
      <c r="Y199" s="97">
        <f t="shared" si="44"/>
        <v>56401300</v>
      </c>
      <c r="Z199" s="98">
        <f t="shared" si="45"/>
        <v>0</v>
      </c>
    </row>
    <row r="200" spans="1:26" s="14" customFormat="1" ht="15" customHeight="1">
      <c r="A200" s="13"/>
      <c r="B200" s="45" t="s">
        <v>229</v>
      </c>
      <c r="C200" s="45" t="s">
        <v>224</v>
      </c>
      <c r="D200" s="48" t="s">
        <v>235</v>
      </c>
      <c r="E200" s="64">
        <v>126747</v>
      </c>
      <c r="F200" s="95"/>
      <c r="G200" s="95"/>
      <c r="H200" s="64">
        <v>126747</v>
      </c>
      <c r="I200" s="64"/>
      <c r="J200" s="64"/>
      <c r="K200" s="99">
        <f t="shared" si="43"/>
        <v>100</v>
      </c>
      <c r="L200" s="64">
        <f>M200+P200</f>
        <v>0</v>
      </c>
      <c r="M200" s="95"/>
      <c r="N200" s="95"/>
      <c r="O200" s="95"/>
      <c r="P200" s="95"/>
      <c r="Q200" s="64">
        <f>R200+U200</f>
        <v>0</v>
      </c>
      <c r="R200" s="95"/>
      <c r="S200" s="95"/>
      <c r="T200" s="95"/>
      <c r="U200" s="95"/>
      <c r="V200" s="108"/>
      <c r="W200" s="64">
        <f>H200+Q200</f>
        <v>126747</v>
      </c>
      <c r="X200" s="161"/>
      <c r="Y200" s="97">
        <f t="shared" si="44"/>
        <v>126747</v>
      </c>
      <c r="Z200" s="98">
        <f t="shared" si="45"/>
        <v>0</v>
      </c>
    </row>
    <row r="201" spans="1:26" s="14" customFormat="1" ht="15">
      <c r="A201" s="13"/>
      <c r="B201" s="45" t="s">
        <v>178</v>
      </c>
      <c r="C201" s="45" t="s">
        <v>224</v>
      </c>
      <c r="D201" s="70" t="s">
        <v>179</v>
      </c>
      <c r="E201" s="64">
        <v>198500</v>
      </c>
      <c r="F201" s="95"/>
      <c r="G201" s="95"/>
      <c r="H201" s="64">
        <v>194469</v>
      </c>
      <c r="I201" s="64"/>
      <c r="J201" s="64"/>
      <c r="K201" s="99">
        <f t="shared" si="43"/>
        <v>97.96926952141058</v>
      </c>
      <c r="L201" s="64">
        <f>M201+P201</f>
        <v>709900</v>
      </c>
      <c r="M201" s="95"/>
      <c r="N201" s="95"/>
      <c r="O201" s="95"/>
      <c r="P201" s="64">
        <v>709900</v>
      </c>
      <c r="Q201" s="64">
        <f>R201+U201</f>
        <v>709900</v>
      </c>
      <c r="R201" s="64"/>
      <c r="S201" s="64"/>
      <c r="T201" s="64"/>
      <c r="U201" s="64">
        <v>709900</v>
      </c>
      <c r="V201" s="108">
        <f t="shared" si="64"/>
        <v>100</v>
      </c>
      <c r="W201" s="64">
        <f>H201+Q201</f>
        <v>904369</v>
      </c>
      <c r="X201" s="161"/>
      <c r="Y201" s="97">
        <f t="shared" si="44"/>
        <v>904369</v>
      </c>
      <c r="Z201" s="98">
        <f t="shared" si="45"/>
        <v>0</v>
      </c>
    </row>
    <row r="202" spans="1:26" s="14" customFormat="1" ht="22.5" customHeight="1">
      <c r="A202" s="13"/>
      <c r="B202" s="67"/>
      <c r="C202" s="67"/>
      <c r="D202" s="68" t="s">
        <v>180</v>
      </c>
      <c r="E202" s="95">
        <f aca="true" t="shared" si="70" ref="E202:J202">E13+E45+E63+E74+E120+E123+E129+E151+E155+E161+E178+E183+E159+E189+E193+E197</f>
        <v>1813467760.5700002</v>
      </c>
      <c r="F202" s="95">
        <f t="shared" si="70"/>
        <v>459651222.81</v>
      </c>
      <c r="G202" s="95">
        <f t="shared" si="70"/>
        <v>99281758.61999999</v>
      </c>
      <c r="H202" s="95">
        <f t="shared" si="70"/>
        <v>1787946602.7100003</v>
      </c>
      <c r="I202" s="95">
        <f t="shared" si="70"/>
        <v>459143062.90999997</v>
      </c>
      <c r="J202" s="95">
        <f t="shared" si="70"/>
        <v>97216590.73</v>
      </c>
      <c r="K202" s="99">
        <f>H202/E202*100</f>
        <v>98.59268753407679</v>
      </c>
      <c r="L202" s="95">
        <f>L13+L45+L63+L74+L120+L123+L129+L151+L155+L161+L178+L183+L159+L189+L193+L197</f>
        <v>583110784.3800001</v>
      </c>
      <c r="M202" s="95">
        <f aca="true" t="shared" si="71" ref="M202:U202">M13+M45+M63+M74+M120+M123+M129+M151+M155+M161+M178+M183+M159+M189+M193+M197</f>
        <v>53996894</v>
      </c>
      <c r="N202" s="95">
        <f t="shared" si="71"/>
        <v>11433840</v>
      </c>
      <c r="O202" s="95">
        <f t="shared" si="71"/>
        <v>2174142</v>
      </c>
      <c r="P202" s="95">
        <f t="shared" si="71"/>
        <v>529113890.38</v>
      </c>
      <c r="Q202" s="95">
        <f>Q13+Q45+Q63+Q74+Q120+Q123+Q129+Q151+Q155+Q161+Q178+Q183+Q159+Q189+Q193+Q197</f>
        <v>450881007.51</v>
      </c>
      <c r="R202" s="95">
        <f t="shared" si="71"/>
        <v>50613844.38</v>
      </c>
      <c r="S202" s="95">
        <f t="shared" si="71"/>
        <v>10791174.2</v>
      </c>
      <c r="T202" s="95">
        <f t="shared" si="71"/>
        <v>2076142.7699999998</v>
      </c>
      <c r="U202" s="95">
        <f t="shared" si="71"/>
        <v>400267163.13</v>
      </c>
      <c r="V202" s="96">
        <f t="shared" si="64"/>
        <v>77.32338683967316</v>
      </c>
      <c r="W202" s="95">
        <f>W13+W45+W63+W74+W120+W123+W129+W151+W155+W161+W178+W183+W159+W189+W193+W197</f>
        <v>2238827610.2200007</v>
      </c>
      <c r="X202" s="161"/>
      <c r="Y202" s="97">
        <f t="shared" si="44"/>
        <v>2238827610.2200003</v>
      </c>
      <c r="Z202" s="98">
        <f t="shared" si="45"/>
        <v>0</v>
      </c>
    </row>
    <row r="203" spans="1:26" ht="21.75" customHeight="1">
      <c r="A203" s="7"/>
      <c r="B203" s="28"/>
      <c r="C203" s="28"/>
      <c r="D203" s="28"/>
      <c r="E203" s="71"/>
      <c r="F203" s="71"/>
      <c r="G203" s="71"/>
      <c r="H203" s="71"/>
      <c r="I203" s="71"/>
      <c r="J203" s="71"/>
      <c r="K203" s="72"/>
      <c r="L203" s="71"/>
      <c r="M203" s="71"/>
      <c r="N203" s="71"/>
      <c r="O203" s="71"/>
      <c r="P203" s="71"/>
      <c r="Q203" s="71"/>
      <c r="R203" s="71"/>
      <c r="S203" s="71"/>
      <c r="T203" s="71"/>
      <c r="U203" s="71"/>
      <c r="V203" s="72"/>
      <c r="W203" s="71"/>
      <c r="X203" s="161"/>
      <c r="Y203" s="97">
        <f t="shared" si="44"/>
        <v>0</v>
      </c>
      <c r="Z203" s="98">
        <f t="shared" si="45"/>
        <v>0</v>
      </c>
    </row>
    <row r="204" spans="2:26" ht="35.25" customHeight="1">
      <c r="B204" s="28"/>
      <c r="C204" s="28"/>
      <c r="D204" s="28"/>
      <c r="E204" s="71"/>
      <c r="F204" s="71"/>
      <c r="G204" s="71"/>
      <c r="H204" s="71"/>
      <c r="I204" s="71"/>
      <c r="J204" s="71"/>
      <c r="K204" s="72"/>
      <c r="L204" s="71"/>
      <c r="M204" s="71"/>
      <c r="N204" s="71"/>
      <c r="O204" s="71"/>
      <c r="P204" s="71"/>
      <c r="Q204" s="71"/>
      <c r="R204" s="71"/>
      <c r="S204" s="71"/>
      <c r="T204" s="71"/>
      <c r="U204" s="71"/>
      <c r="V204" s="72"/>
      <c r="W204" s="71"/>
      <c r="X204" s="161"/>
      <c r="Y204" s="77"/>
      <c r="Z204" s="77"/>
    </row>
    <row r="205" spans="2:26" ht="48.75" customHeight="1">
      <c r="B205" s="28"/>
      <c r="C205" s="28"/>
      <c r="D205" s="28"/>
      <c r="E205" s="71"/>
      <c r="F205" s="71"/>
      <c r="G205" s="71"/>
      <c r="H205" s="71"/>
      <c r="I205" s="71"/>
      <c r="J205" s="71"/>
      <c r="K205" s="72"/>
      <c r="L205" s="71"/>
      <c r="M205" s="71"/>
      <c r="N205" s="71"/>
      <c r="O205" s="71"/>
      <c r="P205" s="71"/>
      <c r="Q205" s="71"/>
      <c r="R205" s="71"/>
      <c r="S205" s="71"/>
      <c r="T205" s="71"/>
      <c r="U205" s="71"/>
      <c r="V205" s="72"/>
      <c r="W205" s="71"/>
      <c r="X205" s="161"/>
      <c r="Y205" s="77"/>
      <c r="Z205" s="77"/>
    </row>
    <row r="206" spans="1:24" s="117" customFormat="1" ht="52.5" customHeight="1">
      <c r="A206" s="112"/>
      <c r="B206" s="123" t="s">
        <v>367</v>
      </c>
      <c r="C206" s="123"/>
      <c r="D206" s="123"/>
      <c r="E206" s="123"/>
      <c r="F206" s="123"/>
      <c r="G206" s="123"/>
      <c r="H206" s="123"/>
      <c r="I206" s="123"/>
      <c r="J206" s="114"/>
      <c r="K206" s="113"/>
      <c r="L206" s="114"/>
      <c r="M206" s="114"/>
      <c r="N206" s="114"/>
      <c r="O206" s="138" t="s">
        <v>352</v>
      </c>
      <c r="P206" s="138"/>
      <c r="Q206" s="138"/>
      <c r="R206" s="138"/>
      <c r="S206" s="118"/>
      <c r="T206" s="118"/>
      <c r="U206" s="118"/>
      <c r="V206" s="118"/>
      <c r="W206" s="119"/>
      <c r="X206" s="161"/>
    </row>
    <row r="207" spans="1:26" s="5" customFormat="1" ht="23.25">
      <c r="A207" s="4"/>
      <c r="B207" s="127"/>
      <c r="C207" s="127"/>
      <c r="D207" s="75"/>
      <c r="E207" s="106"/>
      <c r="F207" s="106"/>
      <c r="G207" s="106"/>
      <c r="H207" s="106"/>
      <c r="I207" s="106"/>
      <c r="J207" s="73"/>
      <c r="K207" s="74"/>
      <c r="L207" s="106"/>
      <c r="M207" s="106"/>
      <c r="N207" s="150"/>
      <c r="O207" s="150"/>
      <c r="P207" s="150"/>
      <c r="Q207" s="107"/>
      <c r="R207" s="107"/>
      <c r="S207" s="107"/>
      <c r="T207" s="107"/>
      <c r="U207" s="107"/>
      <c r="V207" s="107"/>
      <c r="W207" s="28"/>
      <c r="X207" s="161"/>
      <c r="Y207" s="77"/>
      <c r="Z207" s="77"/>
    </row>
    <row r="208" spans="1:26" s="16" customFormat="1" ht="26.25">
      <c r="A208" s="15"/>
      <c r="B208" s="77"/>
      <c r="C208" s="78"/>
      <c r="D208" s="78"/>
      <c r="E208" s="78"/>
      <c r="F208" s="78"/>
      <c r="G208" s="78"/>
      <c r="H208" s="78"/>
      <c r="I208" s="78"/>
      <c r="J208" s="80"/>
      <c r="K208" s="79"/>
      <c r="L208" s="78"/>
      <c r="M208" s="78"/>
      <c r="N208" s="78"/>
      <c r="O208" s="78"/>
      <c r="P208" s="28"/>
      <c r="Q208" s="28"/>
      <c r="R208" s="28"/>
      <c r="S208" s="28"/>
      <c r="T208" s="28"/>
      <c r="U208" s="28"/>
      <c r="V208" s="28"/>
      <c r="W208" s="28"/>
      <c r="X208" s="161"/>
      <c r="Y208" s="77"/>
      <c r="Z208" s="77"/>
    </row>
    <row r="209" spans="1:26" s="5" customFormat="1" ht="23.25">
      <c r="A209" s="4"/>
      <c r="B209" s="77"/>
      <c r="C209" s="77"/>
      <c r="D209" s="81"/>
      <c r="E209" s="154"/>
      <c r="F209" s="154"/>
      <c r="G209" s="77"/>
      <c r="H209" s="77"/>
      <c r="I209" s="77"/>
      <c r="J209" s="82"/>
      <c r="K209" s="83"/>
      <c r="L209" s="77"/>
      <c r="M209" s="77"/>
      <c r="N209" s="77"/>
      <c r="O209" s="77"/>
      <c r="P209" s="28"/>
      <c r="Q209" s="28"/>
      <c r="R209" s="28"/>
      <c r="S209" s="28"/>
      <c r="T209" s="28"/>
      <c r="U209" s="28"/>
      <c r="V209" s="28"/>
      <c r="W209" s="28"/>
      <c r="X209" s="161"/>
      <c r="Y209" s="77"/>
      <c r="Z209" s="77"/>
    </row>
    <row r="210" spans="1:26" s="3" customFormat="1" ht="20.25">
      <c r="A210" s="2"/>
      <c r="B210" s="30"/>
      <c r="C210" s="28"/>
      <c r="D210" s="28"/>
      <c r="E210" s="154"/>
      <c r="F210" s="154"/>
      <c r="G210" s="28"/>
      <c r="H210" s="28"/>
      <c r="I210" s="28"/>
      <c r="J210" s="71"/>
      <c r="K210" s="72"/>
      <c r="L210" s="28"/>
      <c r="M210" s="28"/>
      <c r="N210" s="28"/>
      <c r="O210" s="28"/>
      <c r="P210" s="28"/>
      <c r="Q210" s="28"/>
      <c r="R210" s="28"/>
      <c r="S210" s="28"/>
      <c r="T210" s="28"/>
      <c r="U210" s="28"/>
      <c r="V210" s="28"/>
      <c r="W210" s="28"/>
      <c r="X210" s="161"/>
      <c r="Y210" s="77"/>
      <c r="Z210" s="77"/>
    </row>
    <row r="211" spans="1:26" ht="15">
      <c r="A211" s="6"/>
      <c r="B211" s="28"/>
      <c r="C211" s="28"/>
      <c r="D211" s="28"/>
      <c r="E211" s="28"/>
      <c r="F211" s="28"/>
      <c r="G211" s="28"/>
      <c r="H211" s="28"/>
      <c r="I211" s="28"/>
      <c r="J211" s="71"/>
      <c r="K211" s="72"/>
      <c r="L211" s="28"/>
      <c r="M211" s="28"/>
      <c r="N211" s="28"/>
      <c r="O211" s="28"/>
      <c r="P211" s="28"/>
      <c r="Q211" s="28"/>
      <c r="R211" s="28"/>
      <c r="S211" s="28"/>
      <c r="T211" s="28"/>
      <c r="U211" s="28"/>
      <c r="V211" s="28"/>
      <c r="W211" s="28"/>
      <c r="X211" s="161"/>
      <c r="Y211" s="77"/>
      <c r="Z211" s="77"/>
    </row>
    <row r="212" spans="2:26" ht="15">
      <c r="B212" s="28"/>
      <c r="C212" s="28"/>
      <c r="D212" s="28"/>
      <c r="E212" s="28"/>
      <c r="F212" s="28"/>
      <c r="G212" s="28"/>
      <c r="H212" s="28"/>
      <c r="I212" s="28"/>
      <c r="J212" s="71"/>
      <c r="K212" s="72"/>
      <c r="L212" s="28"/>
      <c r="M212" s="28"/>
      <c r="N212" s="28"/>
      <c r="O212" s="28"/>
      <c r="P212" s="28"/>
      <c r="Q212" s="28"/>
      <c r="R212" s="28"/>
      <c r="S212" s="28"/>
      <c r="T212" s="28"/>
      <c r="U212" s="28"/>
      <c r="V212" s="28"/>
      <c r="W212" s="28"/>
      <c r="X212" s="161"/>
      <c r="Y212" s="77"/>
      <c r="Z212" s="77"/>
    </row>
    <row r="213" spans="2:26" ht="15">
      <c r="B213" s="28"/>
      <c r="C213" s="28"/>
      <c r="D213" s="28"/>
      <c r="E213" s="28"/>
      <c r="F213" s="28"/>
      <c r="G213" s="28"/>
      <c r="H213" s="28"/>
      <c r="I213" s="28"/>
      <c r="J213" s="71"/>
      <c r="K213" s="72"/>
      <c r="L213" s="28"/>
      <c r="M213" s="28"/>
      <c r="N213" s="28"/>
      <c r="O213" s="28"/>
      <c r="P213" s="28"/>
      <c r="Q213" s="28"/>
      <c r="R213" s="28"/>
      <c r="S213" s="28"/>
      <c r="T213" s="28"/>
      <c r="U213" s="28"/>
      <c r="V213" s="28"/>
      <c r="W213" s="28"/>
      <c r="X213" s="161"/>
      <c r="Y213" s="77"/>
      <c r="Z213" s="77"/>
    </row>
    <row r="214" spans="2:26" ht="15">
      <c r="B214" s="28"/>
      <c r="C214" s="28"/>
      <c r="D214" s="28"/>
      <c r="E214" s="28"/>
      <c r="F214" s="28"/>
      <c r="G214" s="28"/>
      <c r="H214" s="28"/>
      <c r="I214" s="28"/>
      <c r="J214" s="71"/>
      <c r="K214" s="72"/>
      <c r="L214" s="28"/>
      <c r="M214" s="28"/>
      <c r="N214" s="28"/>
      <c r="O214" s="28"/>
      <c r="P214" s="28"/>
      <c r="Q214" s="28"/>
      <c r="R214" s="28"/>
      <c r="S214" s="28"/>
      <c r="T214" s="28"/>
      <c r="U214" s="28"/>
      <c r="V214" s="28"/>
      <c r="W214" s="28"/>
      <c r="X214" s="161"/>
      <c r="Y214" s="77"/>
      <c r="Z214" s="77"/>
    </row>
    <row r="215" spans="2:26" ht="15">
      <c r="B215" s="28"/>
      <c r="C215" s="28"/>
      <c r="D215" s="28"/>
      <c r="E215" s="28"/>
      <c r="F215" s="28"/>
      <c r="G215" s="28"/>
      <c r="H215" s="28"/>
      <c r="I215" s="28"/>
      <c r="J215" s="71"/>
      <c r="K215" s="28"/>
      <c r="L215" s="28"/>
      <c r="M215" s="28"/>
      <c r="N215" s="28"/>
      <c r="O215" s="28"/>
      <c r="P215" s="28"/>
      <c r="Q215" s="28"/>
      <c r="R215" s="28"/>
      <c r="S215" s="28"/>
      <c r="T215" s="28"/>
      <c r="U215" s="28"/>
      <c r="V215" s="28"/>
      <c r="W215" s="28"/>
      <c r="X215" s="161"/>
      <c r="Y215" s="77"/>
      <c r="Z215" s="77"/>
    </row>
    <row r="216" spans="2:26" ht="15">
      <c r="B216" s="28"/>
      <c r="C216" s="28"/>
      <c r="D216" s="28"/>
      <c r="E216" s="28"/>
      <c r="F216" s="28"/>
      <c r="G216" s="28"/>
      <c r="H216" s="28"/>
      <c r="I216" s="28"/>
      <c r="J216" s="71"/>
      <c r="K216" s="28"/>
      <c r="L216" s="28"/>
      <c r="M216" s="28"/>
      <c r="N216" s="28"/>
      <c r="O216" s="28"/>
      <c r="P216" s="28"/>
      <c r="Q216" s="28"/>
      <c r="R216" s="28"/>
      <c r="S216" s="28"/>
      <c r="T216" s="28"/>
      <c r="U216" s="28"/>
      <c r="V216" s="28"/>
      <c r="W216" s="28"/>
      <c r="X216" s="161"/>
      <c r="Y216" s="77"/>
      <c r="Z216" s="77"/>
    </row>
    <row r="217" spans="2:26" ht="15">
      <c r="B217" s="28"/>
      <c r="C217" s="28"/>
      <c r="D217" s="28"/>
      <c r="E217" s="28"/>
      <c r="F217" s="28"/>
      <c r="G217" s="28"/>
      <c r="H217" s="28"/>
      <c r="I217" s="28"/>
      <c r="J217" s="71"/>
      <c r="K217" s="28"/>
      <c r="L217" s="28"/>
      <c r="M217" s="28"/>
      <c r="N217" s="28"/>
      <c r="O217" s="28"/>
      <c r="P217" s="28"/>
      <c r="Q217" s="28"/>
      <c r="R217" s="28"/>
      <c r="S217" s="28"/>
      <c r="T217" s="28"/>
      <c r="U217" s="28"/>
      <c r="V217" s="28"/>
      <c r="W217" s="28"/>
      <c r="X217" s="161"/>
      <c r="Y217" s="77"/>
      <c r="Z217" s="77"/>
    </row>
    <row r="218" spans="2:26" ht="15">
      <c r="B218" s="28"/>
      <c r="C218" s="28"/>
      <c r="D218" s="28"/>
      <c r="E218" s="28"/>
      <c r="F218" s="28"/>
      <c r="G218" s="28"/>
      <c r="H218" s="28"/>
      <c r="I218" s="28"/>
      <c r="J218" s="71"/>
      <c r="K218" s="28"/>
      <c r="L218" s="28"/>
      <c r="M218" s="28"/>
      <c r="N218" s="28"/>
      <c r="O218" s="28"/>
      <c r="P218" s="28"/>
      <c r="Q218" s="28"/>
      <c r="R218" s="28"/>
      <c r="S218" s="28"/>
      <c r="T218" s="28"/>
      <c r="U218" s="28"/>
      <c r="V218" s="28"/>
      <c r="W218" s="28"/>
      <c r="X218" s="161"/>
      <c r="Y218" s="77"/>
      <c r="Z218" s="77"/>
    </row>
    <row r="219" spans="2:26" ht="15">
      <c r="B219" s="28"/>
      <c r="C219" s="28"/>
      <c r="D219" s="28"/>
      <c r="E219" s="28"/>
      <c r="F219" s="28"/>
      <c r="G219" s="28"/>
      <c r="H219" s="28"/>
      <c r="I219" s="28"/>
      <c r="J219" s="71"/>
      <c r="K219" s="28"/>
      <c r="L219" s="28"/>
      <c r="M219" s="28"/>
      <c r="N219" s="28"/>
      <c r="O219" s="28"/>
      <c r="P219" s="28"/>
      <c r="Q219" s="28"/>
      <c r="R219" s="28"/>
      <c r="S219" s="28"/>
      <c r="T219" s="28"/>
      <c r="U219" s="28"/>
      <c r="V219" s="28"/>
      <c r="W219" s="28"/>
      <c r="X219" s="161"/>
      <c r="Y219" s="77"/>
      <c r="Z219" s="77"/>
    </row>
    <row r="220" spans="2:26" ht="15">
      <c r="B220" s="28"/>
      <c r="C220" s="28"/>
      <c r="D220" s="28"/>
      <c r="E220" s="28"/>
      <c r="F220" s="28"/>
      <c r="G220" s="28"/>
      <c r="H220" s="28"/>
      <c r="I220" s="28"/>
      <c r="J220" s="71"/>
      <c r="K220" s="28"/>
      <c r="L220" s="28"/>
      <c r="M220" s="28"/>
      <c r="N220" s="28"/>
      <c r="O220" s="28"/>
      <c r="P220" s="28"/>
      <c r="Q220" s="28"/>
      <c r="R220" s="28"/>
      <c r="S220" s="28"/>
      <c r="T220" s="28"/>
      <c r="U220" s="28"/>
      <c r="V220" s="28"/>
      <c r="W220" s="28"/>
      <c r="X220" s="161"/>
      <c r="Y220" s="77"/>
      <c r="Z220" s="77"/>
    </row>
    <row r="221" spans="2:26" ht="15">
      <c r="B221" s="28"/>
      <c r="C221" s="28"/>
      <c r="D221" s="28"/>
      <c r="E221" s="28"/>
      <c r="F221" s="28"/>
      <c r="G221" s="28"/>
      <c r="H221" s="28"/>
      <c r="I221" s="28"/>
      <c r="J221" s="71"/>
      <c r="K221" s="28"/>
      <c r="L221" s="28"/>
      <c r="M221" s="28"/>
      <c r="N221" s="28"/>
      <c r="O221" s="28"/>
      <c r="P221" s="28"/>
      <c r="Q221" s="28"/>
      <c r="R221" s="28"/>
      <c r="S221" s="28"/>
      <c r="T221" s="28"/>
      <c r="U221" s="28"/>
      <c r="V221" s="28"/>
      <c r="W221" s="28"/>
      <c r="X221" s="161"/>
      <c r="Y221" s="77"/>
      <c r="Z221" s="77"/>
    </row>
    <row r="222" spans="2:26" ht="15">
      <c r="B222" s="28"/>
      <c r="C222" s="28"/>
      <c r="D222" s="28"/>
      <c r="E222" s="28"/>
      <c r="F222" s="28"/>
      <c r="G222" s="28"/>
      <c r="H222" s="28"/>
      <c r="I222" s="28"/>
      <c r="J222" s="71"/>
      <c r="K222" s="28"/>
      <c r="L222" s="28"/>
      <c r="M222" s="28"/>
      <c r="N222" s="28"/>
      <c r="O222" s="28"/>
      <c r="P222" s="28"/>
      <c r="Q222" s="28"/>
      <c r="R222" s="28"/>
      <c r="S222" s="28"/>
      <c r="T222" s="28"/>
      <c r="U222" s="28"/>
      <c r="V222" s="28"/>
      <c r="W222" s="28"/>
      <c r="X222" s="161"/>
      <c r="Y222" s="77"/>
      <c r="Z222" s="77"/>
    </row>
    <row r="223" spans="2:26" ht="15">
      <c r="B223" s="28"/>
      <c r="C223" s="28"/>
      <c r="D223" s="28"/>
      <c r="E223" s="28"/>
      <c r="F223" s="28"/>
      <c r="G223" s="28"/>
      <c r="H223" s="28"/>
      <c r="I223" s="28"/>
      <c r="J223" s="71"/>
      <c r="K223" s="28"/>
      <c r="L223" s="28"/>
      <c r="M223" s="28"/>
      <c r="N223" s="28"/>
      <c r="O223" s="28"/>
      <c r="P223" s="28"/>
      <c r="Q223" s="28"/>
      <c r="R223" s="28"/>
      <c r="S223" s="28"/>
      <c r="T223" s="28"/>
      <c r="U223" s="28"/>
      <c r="V223" s="28"/>
      <c r="W223" s="28"/>
      <c r="X223" s="161"/>
      <c r="Y223" s="77"/>
      <c r="Z223" s="77"/>
    </row>
    <row r="224" spans="2:26" ht="15">
      <c r="B224" s="28"/>
      <c r="C224" s="28"/>
      <c r="D224" s="28"/>
      <c r="E224" s="28"/>
      <c r="F224" s="28"/>
      <c r="G224" s="28"/>
      <c r="H224" s="28"/>
      <c r="I224" s="28"/>
      <c r="J224" s="71"/>
      <c r="K224" s="28"/>
      <c r="L224" s="28"/>
      <c r="M224" s="28"/>
      <c r="N224" s="28"/>
      <c r="O224" s="28"/>
      <c r="P224" s="28"/>
      <c r="Q224" s="28"/>
      <c r="R224" s="28"/>
      <c r="S224" s="28"/>
      <c r="T224" s="28"/>
      <c r="U224" s="28"/>
      <c r="V224" s="28"/>
      <c r="W224" s="28"/>
      <c r="X224" s="161"/>
      <c r="Y224" s="77"/>
      <c r="Z224" s="77"/>
    </row>
    <row r="225" spans="2:26" ht="15">
      <c r="B225" s="28"/>
      <c r="C225" s="28"/>
      <c r="D225" s="28"/>
      <c r="E225" s="28"/>
      <c r="F225" s="28"/>
      <c r="G225" s="28"/>
      <c r="H225" s="28"/>
      <c r="I225" s="28"/>
      <c r="J225" s="71"/>
      <c r="K225" s="28"/>
      <c r="L225" s="28"/>
      <c r="M225" s="28"/>
      <c r="N225" s="28"/>
      <c r="O225" s="28"/>
      <c r="P225" s="28"/>
      <c r="Q225" s="28"/>
      <c r="R225" s="28"/>
      <c r="S225" s="28"/>
      <c r="T225" s="28"/>
      <c r="U225" s="28"/>
      <c r="V225" s="28"/>
      <c r="W225" s="28"/>
      <c r="X225" s="120"/>
      <c r="Y225" s="77"/>
      <c r="Z225" s="77"/>
    </row>
    <row r="226" ht="12.75">
      <c r="X226" s="111"/>
    </row>
    <row r="227" ht="12.75">
      <c r="X227" s="111"/>
    </row>
    <row r="228" ht="12.75">
      <c r="X228" s="111"/>
    </row>
    <row r="229" ht="12.75">
      <c r="X229" s="111"/>
    </row>
    <row r="230" ht="12.75">
      <c r="X230" s="111"/>
    </row>
    <row r="231" ht="12.75">
      <c r="X231" s="111"/>
    </row>
  </sheetData>
  <sheetProtection/>
  <mergeCells count="69">
    <mergeCell ref="X155:X196"/>
    <mergeCell ref="X197:X224"/>
    <mergeCell ref="X1:X47"/>
    <mergeCell ref="X48:X77"/>
    <mergeCell ref="X78:X85"/>
    <mergeCell ref="X86:X109"/>
    <mergeCell ref="X110:X154"/>
    <mergeCell ref="B206:I206"/>
    <mergeCell ref="H9:J9"/>
    <mergeCell ref="E8:J8"/>
    <mergeCell ref="F11:F12"/>
    <mergeCell ref="E10:E12"/>
    <mergeCell ref="F80:F83"/>
    <mergeCell ref="G80:G83"/>
    <mergeCell ref="B8:B12"/>
    <mergeCell ref="C8:C12"/>
    <mergeCell ref="H80:H83"/>
    <mergeCell ref="E209:F210"/>
    <mergeCell ref="N11:N12"/>
    <mergeCell ref="K8:K12"/>
    <mergeCell ref="H10:H12"/>
    <mergeCell ref="I10:J10"/>
    <mergeCell ref="N80:N83"/>
    <mergeCell ref="K80:K83"/>
    <mergeCell ref="L80:L83"/>
    <mergeCell ref="N10:O10"/>
    <mergeCell ref="L10:L12"/>
    <mergeCell ref="P10:P12"/>
    <mergeCell ref="F10:G10"/>
    <mergeCell ref="O11:O12"/>
    <mergeCell ref="B207:C207"/>
    <mergeCell ref="N207:P207"/>
    <mergeCell ref="D80:D81"/>
    <mergeCell ref="O206:R206"/>
    <mergeCell ref="B80:B83"/>
    <mergeCell ref="C80:C83"/>
    <mergeCell ref="E80:E83"/>
    <mergeCell ref="L9:P9"/>
    <mergeCell ref="W8:W12"/>
    <mergeCell ref="Q10:Q12"/>
    <mergeCell ref="D8:D12"/>
    <mergeCell ref="E9:G9"/>
    <mergeCell ref="M10:M12"/>
    <mergeCell ref="G11:G12"/>
    <mergeCell ref="I11:I12"/>
    <mergeCell ref="J11:J12"/>
    <mergeCell ref="S10:T10"/>
    <mergeCell ref="R1:W1"/>
    <mergeCell ref="R2:W2"/>
    <mergeCell ref="R3:W3"/>
    <mergeCell ref="L8:U8"/>
    <mergeCell ref="E5:R5"/>
    <mergeCell ref="E6:R6"/>
    <mergeCell ref="Q9:U9"/>
    <mergeCell ref="V8:V12"/>
    <mergeCell ref="W80:W83"/>
    <mergeCell ref="R10:R12"/>
    <mergeCell ref="U10:U12"/>
    <mergeCell ref="S11:S12"/>
    <mergeCell ref="T11:T12"/>
    <mergeCell ref="M80:M83"/>
    <mergeCell ref="O80:O83"/>
    <mergeCell ref="P80:P83"/>
    <mergeCell ref="V80:V83"/>
    <mergeCell ref="Q80:Q83"/>
    <mergeCell ref="U80:U83"/>
    <mergeCell ref="R80:R83"/>
    <mergeCell ref="S80:S83"/>
    <mergeCell ref="T80:T83"/>
  </mergeCells>
  <printOptions horizontalCentered="1"/>
  <pageMargins left="0.1968503937007874" right="0.1968503937007874" top="0.6299212598425197" bottom="0.3937007874015748" header="0.35433070866141736" footer="0.2362204724409449"/>
  <pageSetup fitToHeight="7" horizontalDpi="300" verticalDpi="300" orientation="landscape" paperSize="9" scale="34" r:id="rId1"/>
  <headerFooter alignWithMargins="0">
    <oddHeader>&amp;RПродовження додатку 3</oddHeader>
  </headerFooter>
  <rowBreaks count="3" manualBreakCount="3">
    <brk id="109" min="1" max="23" man="1"/>
    <brk id="154" min="1" max="23" man="1"/>
    <brk id="196" min="1"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2017-02-23T07:56:29Z</cp:lastPrinted>
  <dcterms:created xsi:type="dcterms:W3CDTF">2014-01-17T10:52:16Z</dcterms:created>
  <dcterms:modified xsi:type="dcterms:W3CDTF">2017-03-02T06:43:36Z</dcterms:modified>
  <cp:category/>
  <cp:version/>
  <cp:contentType/>
  <cp:contentStatus/>
</cp:coreProperties>
</file>