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externalReferences>
    <externalReference r:id="rId9"/>
  </externalReferences>
  <definedNames>
    <definedName name="_xlnm.Print_Area" localSheetId="0">'таб 1 до пояс'!$A$1:$J$33</definedName>
    <definedName name="_xlnm.Print_Area" localSheetId="1">'таб 2 до пояс'!$A$1:$K$29</definedName>
    <definedName name="_xlnm.Print_Area" localSheetId="2">'таб 3 до пояс'!$A$1:$H$113</definedName>
    <definedName name="_xlnm.Print_Area" localSheetId="3">'таб 4,5 до пояс'!$A$1:$E$33</definedName>
    <definedName name="_xlnm.Print_Area" localSheetId="5">'таб 7 до пояс '!$A$1:$L$19</definedName>
  </definedNames>
  <calcPr fullCalcOnLoad="1"/>
</workbook>
</file>

<file path=xl/sharedStrings.xml><?xml version="1.0" encoding="utf-8"?>
<sst xmlns="http://schemas.openxmlformats.org/spreadsheetml/2006/main" count="257" uniqueCount="215">
  <si>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</si>
  <si>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</si>
  <si>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</si>
  <si>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</si>
  <si>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</si>
  <si>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</si>
  <si>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</si>
  <si>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</si>
  <si>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</si>
  <si>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</si>
  <si>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</si>
  <si>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</si>
  <si>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(ПІБ)</t>
  </si>
  <si>
    <t>(підпис)</t>
  </si>
  <si>
    <t>до пояснювальної записки</t>
  </si>
  <si>
    <t>Види доходів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</si>
  <si>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</si>
  <si>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</si>
  <si>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</si>
  <si>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</si>
  <si>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</si>
  <si>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</si>
  <si>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</si>
  <si>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</si>
  <si>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</si>
  <si>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</si>
  <si>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</si>
  <si>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</si>
  <si>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</si>
  <si>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</si>
  <si>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</si>
  <si>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</si>
  <si>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</si>
  <si>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</si>
  <si>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</si>
  <si>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</si>
  <si>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</si>
  <si>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</si>
  <si>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</si>
  <si>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</si>
  <si>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</si>
  <si>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</si>
  <si>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</si>
  <si>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</si>
  <si>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</si>
  <si>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</si>
  <si>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</si>
  <si>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</si>
  <si>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</si>
  <si>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</si>
  <si>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</si>
  <si>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</si>
  <si>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</si>
  <si>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</si>
  <si>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</si>
  <si>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</si>
  <si>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</si>
  <si>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</si>
  <si>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</si>
  <si>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</si>
  <si>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</si>
  <si>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</si>
  <si>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</si>
  <si>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</si>
  <si>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</si>
  <si>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</si>
  <si>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</si>
  <si>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</si>
  <si>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</si>
  <si>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</si>
  <si>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</si>
  <si>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</si>
  <si>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</si>
  <si>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</si>
  <si>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</si>
  <si>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</si>
  <si>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</si>
  <si>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</si>
  <si>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</si>
  <si>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</si>
  <si>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</si>
  <si>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 xml:space="preserve">в т ч. доходи від перевезення платних пасажирів електротранспортом </t>
  </si>
  <si>
    <t>в т.ч. доходи від перевезення платних пасажирів автотранспортом</t>
  </si>
  <si>
    <t>компенсаційні виплати населенню за пільгове перевезення окремих категорій громадян міським електротранспортом</t>
  </si>
  <si>
    <t>компенсаційні виплати населенню за пільгове перевезення окремих категорій громадян міським автотранспортом</t>
  </si>
  <si>
    <t>компенсаційні виплати  за безкоштовне перевезення Почесних донорів</t>
  </si>
  <si>
    <t>інші надходження, у тому числі</t>
  </si>
  <si>
    <t>виконання капітальних ремонтів</t>
  </si>
  <si>
    <t>регулювання цін на послуги місцевого автотранспорту</t>
  </si>
  <si>
    <t>регулювання цін на послуги міського електротранспорту</t>
  </si>
  <si>
    <t>відшкодування пільгового проїзду студентів</t>
  </si>
  <si>
    <t>спецрейси</t>
  </si>
  <si>
    <t>послуги автостоянки</t>
  </si>
  <si>
    <t>доходи їдальні</t>
  </si>
  <si>
    <t xml:space="preserve">рекламна діяльність </t>
  </si>
  <si>
    <t xml:space="preserve">інші доходи </t>
  </si>
  <si>
    <t>Планові показники 2016 року</t>
  </si>
  <si>
    <t>план 2016 року до фактичних 2014 року</t>
  </si>
  <si>
    <t>план 2016 року до плану 2015року</t>
  </si>
  <si>
    <t>витрати на електроенергію</t>
  </si>
  <si>
    <t>амортизація основних засобів і нематеріальних активів</t>
  </si>
  <si>
    <t>витрати на запасні частини і матеріали</t>
  </si>
  <si>
    <t>витрати на паливно-мастильні матеріали</t>
  </si>
  <si>
    <t>інші витрати в т. ч.</t>
  </si>
  <si>
    <t>патент їдальня</t>
  </si>
  <si>
    <t>відрядження</t>
  </si>
  <si>
    <r>
      <t>послуги зв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>язку</t>
    </r>
  </si>
  <si>
    <t>предрейсовий огляд</t>
  </si>
  <si>
    <t>підвищення кваліфікації працівників працівників</t>
  </si>
  <si>
    <t>обстеження пасажиропотоку</t>
  </si>
  <si>
    <t>повірка приборів</t>
  </si>
  <si>
    <t>ремонт відеокамер</t>
  </si>
  <si>
    <t>послуги з ремонту, т/о автобусів</t>
  </si>
  <si>
    <t>послуги з ремонту т/о тролейбусів</t>
  </si>
  <si>
    <r>
      <t>обов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>язкове страхування  тролейбусів, автобусів</t>
    </r>
  </si>
  <si>
    <t>т/ транспортних засобів (ДАЇ)</t>
  </si>
  <si>
    <t>обслуговування касового апарату (їдальня)</t>
  </si>
  <si>
    <t>утилізація мастил</t>
  </si>
  <si>
    <t>вода і водовідведення</t>
  </si>
  <si>
    <t>т/огляд тягових підстанцій, тролейбусів, атестація лабораторії</t>
  </si>
  <si>
    <r>
      <t>охорона об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 xml:space="preserve">єкту </t>
    </r>
  </si>
  <si>
    <t>надання автопослуг</t>
  </si>
  <si>
    <t>послуги GPS</t>
  </si>
  <si>
    <t>послуги інші (сторонні організації)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</si>
  <si>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</si>
  <si>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</si>
  <si>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</si>
  <si>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</si>
  <si>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аудиторські, нотаріальні 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</si>
  <si>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</si>
  <si>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</si>
  <si>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</si>
  <si>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</si>
  <si>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</si>
  <si>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</si>
  <si>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</si>
  <si>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 (TV)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</si>
  <si>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</si>
  <si>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</si>
  <si>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</si>
  <si>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</si>
  <si>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</si>
  <si>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вивіз ТПВ</t>
  </si>
  <si>
    <t>витрати на поліпшення основних фондів</t>
  </si>
  <si>
    <t>інші адміністративні витрати у т.ч.</t>
  </si>
  <si>
    <t>заправка картріджа</t>
  </si>
  <si>
    <t>періодичні видання</t>
  </si>
  <si>
    <t>подапки (на землю та інші)</t>
  </si>
  <si>
    <t>т/о вогнегасників</t>
  </si>
  <si>
    <t>прграмне забезпечення</t>
  </si>
  <si>
    <t xml:space="preserve">банківське обслуговування </t>
  </si>
  <si>
    <t>касове обслуговування (РКО)</t>
  </si>
  <si>
    <t>охорона каси (тривожна кнопка)</t>
  </si>
  <si>
    <t>придбання канцелярських товарів</t>
  </si>
  <si>
    <t>витрати на запчастини, матеріали</t>
  </si>
  <si>
    <t>МШП</t>
  </si>
  <si>
    <r>
      <t xml:space="preserve">1.4.Інші операційні витрати, тис.грн. </t>
    </r>
    <r>
      <rPr>
        <i/>
        <sz val="14"/>
        <rFont val="Times New Roman"/>
        <family val="1"/>
      </rPr>
      <t>у т. ч.</t>
    </r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</si>
  <si>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</si>
  <si>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</si>
  <si>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</si>
  <si>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курсові різниці</t>
  </si>
  <si>
    <t>інші операційні витрати в т.ч.</t>
  </si>
  <si>
    <t>пенсійний фонд (список №2)</t>
  </si>
  <si>
    <t>лікарняні (підприємство)</t>
  </si>
  <si>
    <t>ЄСВ</t>
  </si>
  <si>
    <t>З/плата мобілізованих в АТО</t>
  </si>
  <si>
    <t>штрафи, пені (ЄСВ)</t>
  </si>
  <si>
    <t>Членські внески  (корпорація)</t>
  </si>
  <si>
    <t>Металобрухт</t>
  </si>
  <si>
    <t>Мат.доп.на поховання</t>
  </si>
  <si>
    <t>Амортизація(949)</t>
  </si>
  <si>
    <t>Витратні матеріали (ремонт бомбосховища)</t>
  </si>
  <si>
    <t>Перерахування 30% оренди до бюджету</t>
  </si>
  <si>
    <t>Спожив ел.енергії банкоматом</t>
  </si>
  <si>
    <t>Трудове каліцтво</t>
  </si>
  <si>
    <t>ПММ на поховання</t>
  </si>
  <si>
    <t>інші  (моральна шкода, судові витрати)</t>
  </si>
  <si>
    <r>
      <t xml:space="preserve">3. Інші витрати, тис.грн. </t>
    </r>
    <r>
      <rPr>
        <i/>
        <sz val="14"/>
        <rFont val="Times New Roman"/>
        <family val="1"/>
      </rPr>
      <t>у т. ч.</t>
    </r>
  </si>
  <si>
    <t>списання остаточної вартості</t>
  </si>
  <si>
    <t>амортвідрахування автобусів, переданих до зони АТО</t>
  </si>
  <si>
    <t>Обсяг реалізованої продукції (робіт, послуг) на 2016 рік, (без ПДВ), тис.грн.</t>
  </si>
  <si>
    <t>Фонд оплати праці на 2016 рік, тис.грн.</t>
  </si>
  <si>
    <t>шиномонтаж транспортних засобів</t>
  </si>
  <si>
    <t>заправка картриджа</t>
  </si>
  <si>
    <t>ПК 0,5%</t>
  </si>
  <si>
    <t xml:space="preserve"> тролейбусів</t>
  </si>
  <si>
    <t>автобусів</t>
  </si>
  <si>
    <t>замінамасляних вимикачів на вакуумні</t>
  </si>
  <si>
    <t>спецавтомобіль</t>
  </si>
  <si>
    <t>В.Л. Однорог</t>
  </si>
  <si>
    <t>Директор КП СМР "Електроавтотранс"</t>
  </si>
  <si>
    <t>Фактичне виконання за 2015 рік</t>
  </si>
  <si>
    <t>Планові показники 2016року</t>
  </si>
  <si>
    <t>Довідково: фактичне виконання за 1 півріччя    2016 року</t>
  </si>
  <si>
    <t>Планові показники на 2017рік</t>
  </si>
  <si>
    <t xml:space="preserve">Порівняння планових показників на 2017 рік з фактичним виконанням         2015 року       </t>
  </si>
  <si>
    <t>Порівняння планових показників на 2017 рік з плановими показниками 2016 року</t>
  </si>
  <si>
    <t>Планові показники     2016 року</t>
  </si>
  <si>
    <t>Довідково: фактичне виконання за 1 півріччя 2016 року, тис.грн.</t>
  </si>
  <si>
    <t>Планові показники 2017 року</t>
  </si>
  <si>
    <t xml:space="preserve">зап.частини, витратні матеріали </t>
  </si>
  <si>
    <t>заробітна платаучнів(водії трол.)</t>
  </si>
  <si>
    <t>ЄСВ(учні водіїв трол.)</t>
  </si>
  <si>
    <t>Обсяг реалізованої продукції (робіт, послуг) на 2017 рік, (без ПДВ), тис.грн.</t>
  </si>
  <si>
    <t>Фонд оплати праці на 2017 рік, тис.грн.</t>
  </si>
  <si>
    <t>Планові показники на 2017 рік</t>
  </si>
  <si>
    <t>Факт 2015 року</t>
  </si>
  <si>
    <t>Фінансовий план 2016 року</t>
  </si>
  <si>
    <t>Плановий 2017 рік (усього)</t>
  </si>
  <si>
    <t>Фактичне виконання за2015 рік</t>
  </si>
  <si>
    <t>Довідково:фактичне виконання  за 1 півріччя 2016 року</t>
  </si>
  <si>
    <t>план на 2017 рік, всьго</t>
  </si>
  <si>
    <t>Планові показники на2017 рік</t>
  </si>
  <si>
    <t>план 2017 року до фактичних 2015 року</t>
  </si>
  <si>
    <t>план 2017 року до плану 2016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</si>
</sst>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\г\.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00"/>
    <numFmt numFmtId="188" formatCode="0.000000000"/>
    <numFmt numFmtId="189" formatCode="0.00000000"/>
    <numFmt numFmtId="190" formatCode="0.0000000"/>
    <numFmt numFmtId="191" formatCode="0.00000000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i/>
      <sz val="14"/>
      <name val="Arial"/>
      <family val="2"/>
    </font>
    <font>
      <b/>
      <i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181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81" fontId="4" fillId="2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6" fontId="4" fillId="0" borderId="1" xfId="0" applyNumberFormat="1" applyFont="1" applyBorder="1" applyAlignment="1">
      <alignment horizontal="center"/>
    </xf>
    <xf numFmtId="181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6" fontId="4" fillId="0" borderId="1" xfId="0" applyNumberFormat="1" applyFont="1" applyBorder="1" applyAlignment="1">
      <alignment horizontal="right"/>
    </xf>
    <xf numFmtId="181" fontId="4" fillId="0" borderId="1" xfId="0" applyNumberFormat="1" applyFont="1" applyBorder="1" applyAlignment="1">
      <alignment horizontal="right"/>
    </xf>
    <xf numFmtId="186" fontId="4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181" fontId="4" fillId="2" borderId="1" xfId="0" applyNumberFormat="1" applyFont="1" applyFill="1" applyBorder="1" applyAlignment="1" quotePrefix="1">
      <alignment horizontal="center" vertical="center" wrapText="1"/>
    </xf>
    <xf numFmtId="2" fontId="4" fillId="2" borderId="1" xfId="0" applyNumberFormat="1" applyFont="1" applyFill="1" applyBorder="1" applyAlignment="1" quotePrefix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81" fontId="5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81" fontId="4" fillId="0" borderId="1" xfId="0" applyNumberFormat="1" applyFont="1" applyFill="1" applyBorder="1" applyAlignment="1" quotePrefix="1">
      <alignment horizontal="center" vertical="top" wrapText="1"/>
    </xf>
    <xf numFmtId="181" fontId="5" fillId="0" borderId="1" xfId="0" applyNumberFormat="1" applyFont="1" applyFill="1" applyBorder="1" applyAlignment="1">
      <alignment horizontal="center" vertical="top"/>
    </xf>
    <xf numFmtId="181" fontId="4" fillId="0" borderId="1" xfId="0" applyNumberFormat="1" applyFont="1" applyFill="1" applyBorder="1" applyAlignment="1">
      <alignment horizontal="center" vertical="top" wrapText="1"/>
    </xf>
    <xf numFmtId="181" fontId="5" fillId="2" borderId="1" xfId="0" applyNumberFormat="1" applyFont="1" applyFill="1" applyBorder="1" applyAlignment="1">
      <alignment horizontal="center" vertical="top"/>
    </xf>
    <xf numFmtId="181" fontId="6" fillId="0" borderId="1" xfId="0" applyNumberFormat="1" applyFont="1" applyFill="1" applyBorder="1" applyAlignment="1">
      <alignment horizontal="center" vertical="top" wrapText="1"/>
    </xf>
    <xf numFmtId="181" fontId="10" fillId="0" borderId="1" xfId="0" applyNumberFormat="1" applyFont="1" applyFill="1" applyBorder="1" applyAlignment="1">
      <alignment horizontal="center" vertical="top"/>
    </xf>
    <xf numFmtId="181" fontId="10" fillId="0" borderId="1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186" fontId="4" fillId="0" borderId="1" xfId="0" applyNumberFormat="1" applyFont="1" applyBorder="1" applyAlignment="1">
      <alignment horizontal="center" vertical="top"/>
    </xf>
    <xf numFmtId="181" fontId="6" fillId="0" borderId="1" xfId="0" applyNumberFormat="1" applyFont="1" applyFill="1" applyBorder="1" applyAlignment="1" quotePrefix="1">
      <alignment horizontal="right" vertical="center" wrapText="1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81" fontId="6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181" fontId="10" fillId="0" borderId="1" xfId="0" applyNumberFormat="1" applyFont="1" applyFill="1" applyBorder="1" applyAlignment="1">
      <alignment horizontal="right" vertical="top"/>
    </xf>
    <xf numFmtId="2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186" fontId="4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top"/>
    </xf>
    <xf numFmtId="186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186" fontId="5" fillId="0" borderId="1" xfId="0" applyNumberFormat="1" applyFont="1" applyFill="1" applyBorder="1" applyAlignment="1">
      <alignment/>
    </xf>
    <xf numFmtId="181" fontId="5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" xfId="0" applyFont="1" applyFill="1" applyBorder="1" applyAlignment="1">
      <alignment/>
    </xf>
    <xf numFmtId="186" fontId="4" fillId="0" borderId="1" xfId="0" applyNumberFormat="1" applyFont="1" applyFill="1" applyBorder="1" applyAlignment="1">
      <alignment horizontal="center" vertical="center"/>
    </xf>
    <xf numFmtId="186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181" fontId="6" fillId="0" borderId="2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81" fontId="4" fillId="0" borderId="1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textRotation="18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</sheetNames>
    <sheetDataSet>
      <sheetData sheetId="1">
        <row r="8">
          <cell r="C8">
            <v>28313.8</v>
          </cell>
          <cell r="D8">
            <v>31456.300000000003</v>
          </cell>
        </row>
        <row r="166">
          <cell r="E166">
            <v>18240.7</v>
          </cell>
          <cell r="F166">
            <v>20489.8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SheetLayoutView="100" workbookViewId="0" topLeftCell="A1">
      <selection activeCell="F18" sqref="F18"/>
    </sheetView>
  </sheetViews>
  <sheetFormatPr defaultColWidth="9.140625" defaultRowHeight="12.75"/>
  <cols>
    <col min="1" max="1" width="39.14062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 t="s">
        <v>11</v>
      </c>
      <c r="I1" s="8"/>
      <c r="J1" s="100">
        <v>21</v>
      </c>
    </row>
    <row r="2" spans="1:10" ht="18.75">
      <c r="A2" s="8"/>
      <c r="B2" s="8"/>
      <c r="C2" s="8"/>
      <c r="D2" s="8"/>
      <c r="E2" s="8"/>
      <c r="F2" s="9"/>
      <c r="G2" s="24"/>
      <c r="H2" s="9" t="s">
        <v>14</v>
      </c>
      <c r="I2" s="10"/>
      <c r="J2" s="100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100"/>
    </row>
    <row r="4" spans="1:10" ht="18.75">
      <c r="A4" s="102" t="s">
        <v>18</v>
      </c>
      <c r="B4" s="102"/>
      <c r="C4" s="102"/>
      <c r="D4" s="102"/>
      <c r="E4" s="102"/>
      <c r="F4" s="102"/>
      <c r="G4" s="102"/>
      <c r="H4" s="102"/>
      <c r="I4" s="102"/>
      <c r="J4" s="100"/>
    </row>
    <row r="5" spans="1:10" ht="63.75" customHeight="1">
      <c r="A5" s="103" t="s">
        <v>15</v>
      </c>
      <c r="B5" s="101" t="s">
        <v>191</v>
      </c>
      <c r="C5" s="101" t="s">
        <v>192</v>
      </c>
      <c r="D5" s="101" t="s">
        <v>193</v>
      </c>
      <c r="E5" s="101" t="s">
        <v>194</v>
      </c>
      <c r="F5" s="101" t="s">
        <v>195</v>
      </c>
      <c r="G5" s="101"/>
      <c r="H5" s="101" t="s">
        <v>196</v>
      </c>
      <c r="I5" s="101"/>
      <c r="J5" s="100"/>
    </row>
    <row r="6" spans="1:10" ht="70.5" customHeight="1">
      <c r="A6" s="103"/>
      <c r="B6" s="101"/>
      <c r="C6" s="101"/>
      <c r="D6" s="101"/>
      <c r="E6" s="101"/>
      <c r="F6" s="101"/>
      <c r="G6" s="101"/>
      <c r="H6" s="101"/>
      <c r="I6" s="101"/>
      <c r="J6" s="100"/>
    </row>
    <row r="7" spans="1:10" ht="66.75" customHeight="1">
      <c r="A7" s="103"/>
      <c r="B7" s="101"/>
      <c r="C7" s="101"/>
      <c r="D7" s="101"/>
      <c r="E7" s="101"/>
      <c r="F7" s="84" t="s">
        <v>16</v>
      </c>
      <c r="G7" s="84" t="s">
        <v>17</v>
      </c>
      <c r="H7" s="84" t="s">
        <v>16</v>
      </c>
      <c r="I7" s="84" t="s">
        <v>17</v>
      </c>
      <c r="J7" s="100"/>
    </row>
    <row r="8" spans="1:10" ht="54" customHeight="1">
      <c r="A8" s="76" t="s">
        <v>19</v>
      </c>
      <c r="B8" s="30">
        <f>B9+B10+B11+B12+B13+B14+B19+B20+B21+B22+B23</f>
        <v>28313.800000000007</v>
      </c>
      <c r="C8" s="30">
        <f>C9+C10+C11+C12+C13+C14+C19+C20+C21+C22+C23</f>
        <v>31456.300000000003</v>
      </c>
      <c r="D8" s="30">
        <f>D9+D10+D11+D12+D13+D14+D19+D20+D21+D22+D23</f>
        <v>8805.5</v>
      </c>
      <c r="E8" s="30">
        <f>E9+E10+E11+E12+E13+E14+E19+E20+E21+E22+E23</f>
        <v>58379</v>
      </c>
      <c r="F8" s="30">
        <f>E8-B8</f>
        <v>30065.199999999993</v>
      </c>
      <c r="G8" s="89">
        <f>E8/B8*100</f>
        <v>206.1856762426802</v>
      </c>
      <c r="H8" s="30">
        <f>E8-C8</f>
        <v>26922.699999999997</v>
      </c>
      <c r="I8" s="89">
        <f>E8/C8*100</f>
        <v>185.58762473653925</v>
      </c>
      <c r="J8" s="100"/>
    </row>
    <row r="9" spans="1:14" ht="63" customHeight="1">
      <c r="A9" s="27" t="s">
        <v>81</v>
      </c>
      <c r="B9" s="30">
        <v>8038.1</v>
      </c>
      <c r="C9" s="30">
        <v>9317.5</v>
      </c>
      <c r="D9" s="84">
        <v>3896.2</v>
      </c>
      <c r="E9" s="84">
        <v>11972.7</v>
      </c>
      <c r="F9" s="30">
        <f>E9-B9</f>
        <v>3934.6000000000004</v>
      </c>
      <c r="G9" s="90">
        <f aca="true" t="shared" si="0" ref="G9:G23">E9/B9*100</f>
        <v>148.94937858449134</v>
      </c>
      <c r="H9" s="91">
        <f aca="true" t="shared" si="1" ref="H9:H23">E9-C9</f>
        <v>2655.2000000000007</v>
      </c>
      <c r="I9" s="90">
        <f aca="true" t="shared" si="2" ref="I9:I23">E9/C9*100</f>
        <v>128.49691440837134</v>
      </c>
      <c r="J9" s="100"/>
      <c r="N9" s="24"/>
    </row>
    <row r="10" spans="1:10" ht="60.75" customHeight="1">
      <c r="A10" s="27" t="s">
        <v>82</v>
      </c>
      <c r="B10" s="30">
        <v>3191.1</v>
      </c>
      <c r="C10" s="30">
        <v>4250</v>
      </c>
      <c r="D10" s="84">
        <v>1450.5</v>
      </c>
      <c r="E10" s="84">
        <v>4658.7</v>
      </c>
      <c r="F10" s="30">
        <f aca="true" t="shared" si="3" ref="F10:F23">E10-B10</f>
        <v>1467.6</v>
      </c>
      <c r="G10" s="89">
        <f t="shared" si="0"/>
        <v>145.99041083012128</v>
      </c>
      <c r="H10" s="30">
        <f t="shared" si="1"/>
        <v>408.6999999999998</v>
      </c>
      <c r="I10" s="89">
        <f t="shared" si="2"/>
        <v>109.61647058823529</v>
      </c>
      <c r="J10" s="100"/>
    </row>
    <row r="11" spans="1:10" ht="99.75" customHeight="1">
      <c r="A11" s="27" t="s">
        <v>83</v>
      </c>
      <c r="B11" s="30">
        <v>8880.6</v>
      </c>
      <c r="C11" s="30">
        <v>7487.9</v>
      </c>
      <c r="D11" s="84">
        <v>1302.4</v>
      </c>
      <c r="E11" s="84">
        <v>25741.1</v>
      </c>
      <c r="F11" s="30">
        <f t="shared" si="3"/>
        <v>16860.5</v>
      </c>
      <c r="G11" s="89">
        <f t="shared" si="0"/>
        <v>289.85766727473367</v>
      </c>
      <c r="H11" s="30">
        <f t="shared" si="1"/>
        <v>18253.199999999997</v>
      </c>
      <c r="I11" s="89">
        <f t="shared" si="2"/>
        <v>343.76928110685236</v>
      </c>
      <c r="J11" s="100"/>
    </row>
    <row r="12" spans="1:10" ht="94.5" customHeight="1">
      <c r="A12" s="27" t="s">
        <v>84</v>
      </c>
      <c r="B12" s="30">
        <v>4119.5</v>
      </c>
      <c r="C12" s="29">
        <v>3473.4</v>
      </c>
      <c r="D12" s="15">
        <v>470.2</v>
      </c>
      <c r="E12" s="15">
        <v>10528.5</v>
      </c>
      <c r="F12" s="31">
        <f t="shared" si="3"/>
        <v>6409</v>
      </c>
      <c r="G12" s="70">
        <f t="shared" si="0"/>
        <v>255.57713314722662</v>
      </c>
      <c r="H12" s="31">
        <f t="shared" si="1"/>
        <v>7055.1</v>
      </c>
      <c r="I12" s="70">
        <f t="shared" si="2"/>
        <v>303.11798238037653</v>
      </c>
      <c r="J12" s="100"/>
    </row>
    <row r="13" spans="1:10" ht="68.25" customHeight="1">
      <c r="A13" s="27" t="s">
        <v>85</v>
      </c>
      <c r="B13" s="29">
        <v>94.5</v>
      </c>
      <c r="C13" s="29">
        <v>130</v>
      </c>
      <c r="D13" s="15">
        <v>63.1</v>
      </c>
      <c r="E13" s="15">
        <v>234.9</v>
      </c>
      <c r="F13" s="31">
        <f t="shared" si="3"/>
        <v>140.4</v>
      </c>
      <c r="G13" s="70">
        <f t="shared" si="0"/>
        <v>248.57142857142858</v>
      </c>
      <c r="H13" s="31">
        <f t="shared" si="1"/>
        <v>104.9</v>
      </c>
      <c r="I13" s="70">
        <f t="shared" si="2"/>
        <v>180.6923076923077</v>
      </c>
      <c r="J13" s="100"/>
    </row>
    <row r="14" spans="1:10" ht="28.5" customHeight="1">
      <c r="A14" s="28" t="s">
        <v>86</v>
      </c>
      <c r="B14" s="29">
        <f>B15+B16+B17+B18</f>
        <v>2476</v>
      </c>
      <c r="C14" s="29">
        <f>C15+C16+C17+C18</f>
        <v>5282.1</v>
      </c>
      <c r="D14" s="29">
        <f>D15+D16+D17+D18</f>
        <v>984.6</v>
      </c>
      <c r="E14" s="29">
        <f>E15+E16+E17+E18</f>
        <v>4293.1</v>
      </c>
      <c r="F14" s="31">
        <f t="shared" si="3"/>
        <v>1817.1000000000004</v>
      </c>
      <c r="G14" s="32">
        <f t="shared" si="0"/>
        <v>173.3885298869144</v>
      </c>
      <c r="H14" s="23">
        <f t="shared" si="1"/>
        <v>-989</v>
      </c>
      <c r="I14" s="32">
        <f t="shared" si="2"/>
        <v>81.27638628575757</v>
      </c>
      <c r="J14" s="100"/>
    </row>
    <row r="15" spans="1:10" ht="28.5" customHeight="1">
      <c r="A15" s="27" t="s">
        <v>87</v>
      </c>
      <c r="B15" s="33">
        <v>541.2</v>
      </c>
      <c r="C15" s="34">
        <v>0</v>
      </c>
      <c r="D15" s="35">
        <v>0</v>
      </c>
      <c r="E15" s="35">
        <v>2000</v>
      </c>
      <c r="F15" s="36">
        <f t="shared" si="3"/>
        <v>1458.8</v>
      </c>
      <c r="G15" s="37">
        <f t="shared" si="0"/>
        <v>369.54915003695487</v>
      </c>
      <c r="H15" s="38">
        <f t="shared" si="1"/>
        <v>2000</v>
      </c>
      <c r="I15" s="37" t="e">
        <f t="shared" si="2"/>
        <v>#DIV/0!</v>
      </c>
      <c r="J15" s="100"/>
    </row>
    <row r="16" spans="1:10" ht="40.5" customHeight="1">
      <c r="A16" s="27" t="s">
        <v>88</v>
      </c>
      <c r="B16" s="33">
        <v>574.1</v>
      </c>
      <c r="C16" s="34">
        <v>1642</v>
      </c>
      <c r="D16" s="35">
        <v>260.9</v>
      </c>
      <c r="E16" s="35">
        <v>2278.1</v>
      </c>
      <c r="F16" s="36">
        <f t="shared" si="3"/>
        <v>1704</v>
      </c>
      <c r="G16" s="37">
        <f t="shared" si="0"/>
        <v>396.8124020205539</v>
      </c>
      <c r="H16" s="38">
        <f t="shared" si="1"/>
        <v>636.0999999999999</v>
      </c>
      <c r="I16" s="37">
        <f t="shared" si="2"/>
        <v>138.73934226552984</v>
      </c>
      <c r="J16" s="100"/>
    </row>
    <row r="17" spans="1:10" ht="42" customHeight="1">
      <c r="A17" s="27" t="s">
        <v>89</v>
      </c>
      <c r="B17" s="33">
        <v>1353.2</v>
      </c>
      <c r="C17" s="34">
        <v>3607.6</v>
      </c>
      <c r="D17" s="35">
        <v>718.5</v>
      </c>
      <c r="E17" s="35"/>
      <c r="F17" s="36">
        <f t="shared" si="3"/>
        <v>-1353.2</v>
      </c>
      <c r="G17" s="37"/>
      <c r="H17" s="38">
        <f t="shared" si="1"/>
        <v>-3607.6</v>
      </c>
      <c r="I17" s="37">
        <f t="shared" si="2"/>
        <v>0</v>
      </c>
      <c r="J17" s="100"/>
    </row>
    <row r="18" spans="1:10" ht="50.25" customHeight="1">
      <c r="A18" s="27" t="s">
        <v>90</v>
      </c>
      <c r="B18" s="33">
        <v>7.5</v>
      </c>
      <c r="C18" s="34">
        <v>32.5</v>
      </c>
      <c r="D18" s="35">
        <v>5.2</v>
      </c>
      <c r="E18" s="35">
        <v>15</v>
      </c>
      <c r="F18" s="36">
        <f t="shared" si="3"/>
        <v>7.5</v>
      </c>
      <c r="G18" s="37"/>
      <c r="H18" s="38">
        <f t="shared" si="1"/>
        <v>-17.5</v>
      </c>
      <c r="I18" s="37">
        <f t="shared" si="2"/>
        <v>46.15384615384615</v>
      </c>
      <c r="J18" s="100"/>
    </row>
    <row r="19" spans="1:10" ht="29.25" customHeight="1">
      <c r="A19" s="27" t="s">
        <v>91</v>
      </c>
      <c r="B19" s="29">
        <v>630.2</v>
      </c>
      <c r="C19" s="29">
        <v>634.4</v>
      </c>
      <c r="D19" s="15">
        <v>163.5</v>
      </c>
      <c r="E19" s="15">
        <v>20</v>
      </c>
      <c r="F19" s="31">
        <f t="shared" si="3"/>
        <v>-610.2</v>
      </c>
      <c r="G19" s="32">
        <f t="shared" si="0"/>
        <v>3.17359568390987</v>
      </c>
      <c r="H19" s="23">
        <f t="shared" si="1"/>
        <v>-614.4</v>
      </c>
      <c r="I19" s="32">
        <f t="shared" si="2"/>
        <v>3.1525851197982346</v>
      </c>
      <c r="J19" s="100"/>
    </row>
    <row r="20" spans="1:10" ht="25.5" customHeight="1">
      <c r="A20" s="27" t="s">
        <v>92</v>
      </c>
      <c r="B20" s="29">
        <v>167.9</v>
      </c>
      <c r="C20" s="29">
        <v>170</v>
      </c>
      <c r="D20" s="15">
        <v>95.3</v>
      </c>
      <c r="E20" s="15">
        <v>200</v>
      </c>
      <c r="F20" s="31">
        <f t="shared" si="3"/>
        <v>32.099999999999994</v>
      </c>
      <c r="G20" s="32">
        <f t="shared" si="0"/>
        <v>119.11852293031566</v>
      </c>
      <c r="H20" s="23">
        <f t="shared" si="1"/>
        <v>30</v>
      </c>
      <c r="I20" s="32">
        <f t="shared" si="2"/>
        <v>117.64705882352942</v>
      </c>
      <c r="J20" s="100"/>
    </row>
    <row r="21" spans="1:10" ht="18.75">
      <c r="A21" s="27" t="s">
        <v>93</v>
      </c>
      <c r="B21" s="29">
        <v>263.3</v>
      </c>
      <c r="C21" s="29">
        <v>260</v>
      </c>
      <c r="D21" s="15">
        <v>123.4</v>
      </c>
      <c r="E21" s="15">
        <v>230</v>
      </c>
      <c r="F21" s="31">
        <f t="shared" si="3"/>
        <v>-33.30000000000001</v>
      </c>
      <c r="G21" s="32">
        <f t="shared" si="0"/>
        <v>87.35282947208506</v>
      </c>
      <c r="H21" s="23">
        <f t="shared" si="1"/>
        <v>-30</v>
      </c>
      <c r="I21" s="32">
        <f t="shared" si="2"/>
        <v>88.46153846153845</v>
      </c>
      <c r="J21" s="100"/>
    </row>
    <row r="22" spans="1:10" ht="18.75">
      <c r="A22" s="27" t="s">
        <v>94</v>
      </c>
      <c r="B22" s="29">
        <v>243.2</v>
      </c>
      <c r="C22" s="29">
        <v>240</v>
      </c>
      <c r="D22" s="15">
        <v>156.2</v>
      </c>
      <c r="E22" s="15">
        <v>280</v>
      </c>
      <c r="F22" s="31">
        <f t="shared" si="3"/>
        <v>36.80000000000001</v>
      </c>
      <c r="G22" s="32">
        <f t="shared" si="0"/>
        <v>115.13157894736842</v>
      </c>
      <c r="H22" s="23">
        <f t="shared" si="1"/>
        <v>40</v>
      </c>
      <c r="I22" s="32">
        <f t="shared" si="2"/>
        <v>116.66666666666667</v>
      </c>
      <c r="J22" s="100"/>
    </row>
    <row r="23" spans="1:10" ht="18.75">
      <c r="A23" s="27" t="s">
        <v>95</v>
      </c>
      <c r="B23" s="29">
        <v>209.4</v>
      </c>
      <c r="C23" s="29">
        <v>211</v>
      </c>
      <c r="D23" s="15">
        <v>100.1</v>
      </c>
      <c r="E23" s="15">
        <v>220</v>
      </c>
      <c r="F23" s="31">
        <f t="shared" si="3"/>
        <v>10.599999999999994</v>
      </c>
      <c r="G23" s="32">
        <f t="shared" si="0"/>
        <v>105.06208213944603</v>
      </c>
      <c r="H23" s="23">
        <f t="shared" si="1"/>
        <v>9</v>
      </c>
      <c r="I23" s="32">
        <f t="shared" si="2"/>
        <v>104.2654028436019</v>
      </c>
      <c r="J23" s="100"/>
    </row>
    <row r="24" spans="1:10" ht="18">
      <c r="A24" s="25"/>
      <c r="B24" s="25"/>
      <c r="C24" s="25"/>
      <c r="D24" s="25"/>
      <c r="E24" s="25"/>
      <c r="F24" s="25"/>
      <c r="G24" s="25"/>
      <c r="H24" s="25"/>
      <c r="I24" s="25"/>
      <c r="J24" s="100"/>
    </row>
    <row r="25" spans="1:10" ht="12.75">
      <c r="A25" s="3"/>
      <c r="B25" s="3"/>
      <c r="C25" s="3"/>
      <c r="D25" s="3"/>
      <c r="E25" s="3"/>
      <c r="F25" s="3"/>
      <c r="G25" s="3"/>
      <c r="H25" s="3"/>
      <c r="J25" s="100"/>
    </row>
    <row r="26" spans="1:10" ht="12.75">
      <c r="A26" s="3"/>
      <c r="B26" s="3"/>
      <c r="C26" s="3"/>
      <c r="D26" s="3"/>
      <c r="E26" s="3"/>
      <c r="F26" s="3"/>
      <c r="G26" s="3"/>
      <c r="H26" s="3"/>
      <c r="J26" s="100"/>
    </row>
    <row r="27" spans="1:10" ht="12.75">
      <c r="A27" s="3"/>
      <c r="B27" s="3"/>
      <c r="C27" s="3"/>
      <c r="D27" s="3"/>
      <c r="E27" s="3"/>
      <c r="F27" s="3"/>
      <c r="G27" s="3"/>
      <c r="H27" s="3"/>
      <c r="J27" s="100"/>
    </row>
    <row r="28" spans="1:10" ht="12.75">
      <c r="A28" s="3"/>
      <c r="B28" s="3"/>
      <c r="C28" s="3"/>
      <c r="D28" s="3"/>
      <c r="E28" s="3"/>
      <c r="F28" s="3"/>
      <c r="G28" s="3"/>
      <c r="H28" s="3"/>
      <c r="J28" s="100"/>
    </row>
    <row r="29" spans="1:10" ht="12.75">
      <c r="A29" s="3"/>
      <c r="B29" s="3"/>
      <c r="C29" s="3"/>
      <c r="D29" s="3"/>
      <c r="E29" s="3"/>
      <c r="F29" s="3"/>
      <c r="G29" s="3"/>
      <c r="H29" s="3"/>
      <c r="J29" s="100"/>
    </row>
    <row r="30" spans="1:10" ht="12.75">
      <c r="A30" s="3"/>
      <c r="B30" s="3"/>
      <c r="C30" s="3"/>
      <c r="D30" s="3"/>
      <c r="E30" s="3"/>
      <c r="F30" s="3"/>
      <c r="G30" s="3"/>
      <c r="H30" s="3"/>
      <c r="J30" s="100"/>
    </row>
    <row r="31" spans="1:10" ht="12.75">
      <c r="A31" s="3"/>
      <c r="B31" s="3"/>
      <c r="C31" s="3"/>
      <c r="D31" s="3"/>
      <c r="E31" s="3"/>
      <c r="F31" s="3"/>
      <c r="G31" s="3"/>
      <c r="H31" s="3"/>
      <c r="J31" s="100"/>
    </row>
    <row r="32" spans="1:10" ht="12.75">
      <c r="A32" s="3"/>
      <c r="B32" s="3"/>
      <c r="C32" s="3"/>
      <c r="D32" s="3"/>
      <c r="E32" s="3"/>
      <c r="F32" s="3"/>
      <c r="G32" s="3"/>
      <c r="H32" s="3"/>
      <c r="J32" s="100"/>
    </row>
    <row r="33" spans="1:10" ht="12.75">
      <c r="A33" s="3"/>
      <c r="B33" s="3"/>
      <c r="C33" s="3"/>
      <c r="D33" s="3"/>
      <c r="E33" s="3"/>
      <c r="F33" s="3"/>
      <c r="G33" s="3"/>
      <c r="H33" s="3"/>
      <c r="J33" s="100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</sheetData>
  <mergeCells count="9">
    <mergeCell ref="J1:J33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G17" sqref="G17"/>
    </sheetView>
  </sheetViews>
  <sheetFormatPr defaultColWidth="9.140625" defaultRowHeight="12.75"/>
  <cols>
    <col min="1" max="1" width="47.8515625" style="8" customWidth="1"/>
    <col min="2" max="2" width="13.8515625" style="8" customWidth="1"/>
    <col min="3" max="3" width="15.00390625" style="8" customWidth="1"/>
    <col min="4" max="4" width="16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1" ht="18.75">
      <c r="A1" s="16"/>
      <c r="B1" s="16"/>
      <c r="C1" s="16"/>
      <c r="D1" s="16"/>
      <c r="E1" s="16"/>
      <c r="F1" s="16"/>
      <c r="G1" s="16"/>
      <c r="H1" s="16"/>
      <c r="I1" s="8" t="s">
        <v>20</v>
      </c>
      <c r="J1" s="16"/>
      <c r="K1" s="100">
        <v>22</v>
      </c>
    </row>
    <row r="2" spans="1:11" ht="18.75">
      <c r="A2" s="16"/>
      <c r="B2" s="16"/>
      <c r="C2" s="16"/>
      <c r="D2" s="16"/>
      <c r="E2" s="16"/>
      <c r="F2" s="16"/>
      <c r="G2" s="16"/>
      <c r="H2" s="16"/>
      <c r="I2" s="9" t="s">
        <v>14</v>
      </c>
      <c r="J2" s="16"/>
      <c r="K2" s="100"/>
    </row>
    <row r="3" spans="1:11" ht="18.75">
      <c r="A3" s="80"/>
      <c r="B3" s="80"/>
      <c r="C3" s="80"/>
      <c r="D3" s="80"/>
      <c r="E3" s="80"/>
      <c r="F3" s="80"/>
      <c r="G3" s="81"/>
      <c r="H3" s="81"/>
      <c r="I3" s="81"/>
      <c r="J3" s="80"/>
      <c r="K3" s="100"/>
    </row>
    <row r="4" spans="1:11" ht="18.75">
      <c r="A4" s="80"/>
      <c r="B4" s="80"/>
      <c r="C4" s="80"/>
      <c r="D4" s="80"/>
      <c r="E4" s="80"/>
      <c r="F4" s="80"/>
      <c r="G4" s="81"/>
      <c r="H4" s="82"/>
      <c r="I4" s="83"/>
      <c r="J4" s="80"/>
      <c r="K4" s="100"/>
    </row>
    <row r="5" spans="1:11" ht="18.75">
      <c r="A5" s="80"/>
      <c r="B5" s="80"/>
      <c r="C5" s="80"/>
      <c r="D5" s="80"/>
      <c r="E5" s="80"/>
      <c r="F5" s="80"/>
      <c r="G5" s="80"/>
      <c r="H5" s="80"/>
      <c r="I5" s="80"/>
      <c r="J5" s="80"/>
      <c r="K5" s="100"/>
    </row>
    <row r="6" spans="1:11" ht="18.75">
      <c r="A6" s="104" t="s">
        <v>21</v>
      </c>
      <c r="B6" s="105"/>
      <c r="C6" s="105"/>
      <c r="D6" s="105"/>
      <c r="E6" s="105"/>
      <c r="F6" s="105"/>
      <c r="G6" s="105"/>
      <c r="H6" s="105"/>
      <c r="I6" s="105"/>
      <c r="J6" s="106"/>
      <c r="K6" s="100"/>
    </row>
    <row r="7" spans="1:11" ht="43.5" customHeight="1">
      <c r="A7" s="103" t="s">
        <v>22</v>
      </c>
      <c r="B7" s="101" t="s">
        <v>191</v>
      </c>
      <c r="C7" s="101"/>
      <c r="D7" s="101" t="s">
        <v>197</v>
      </c>
      <c r="E7" s="101"/>
      <c r="F7" s="101" t="s">
        <v>198</v>
      </c>
      <c r="G7" s="101" t="s">
        <v>199</v>
      </c>
      <c r="H7" s="101"/>
      <c r="I7" s="101" t="s">
        <v>24</v>
      </c>
      <c r="J7" s="101"/>
      <c r="K7" s="100"/>
    </row>
    <row r="8" spans="1:11" ht="122.25" customHeight="1">
      <c r="A8" s="103"/>
      <c r="B8" s="84" t="s">
        <v>16</v>
      </c>
      <c r="C8" s="85" t="s">
        <v>23</v>
      </c>
      <c r="D8" s="84" t="s">
        <v>16</v>
      </c>
      <c r="E8" s="85" t="s">
        <v>23</v>
      </c>
      <c r="F8" s="101"/>
      <c r="G8" s="84" t="s">
        <v>16</v>
      </c>
      <c r="H8" s="85" t="s">
        <v>23</v>
      </c>
      <c r="I8" s="85" t="s">
        <v>97</v>
      </c>
      <c r="J8" s="85" t="s">
        <v>98</v>
      </c>
      <c r="K8" s="100"/>
    </row>
    <row r="9" spans="1:11" ht="18.75">
      <c r="A9" s="86" t="s">
        <v>25</v>
      </c>
      <c r="B9" s="75">
        <v>12894.9</v>
      </c>
      <c r="C9" s="75">
        <f>B9/B14*100</f>
        <v>30.417593512121137</v>
      </c>
      <c r="D9" s="75">
        <v>14614.9</v>
      </c>
      <c r="E9" s="75">
        <f>D9/D14*100</f>
        <v>32.504642757853766</v>
      </c>
      <c r="F9" s="75">
        <v>6704.4</v>
      </c>
      <c r="G9" s="75">
        <v>24808</v>
      </c>
      <c r="H9" s="75">
        <f>G9/G14*100</f>
        <v>40.450618058963855</v>
      </c>
      <c r="I9" s="75">
        <f>G9-B9</f>
        <v>11913.1</v>
      </c>
      <c r="J9" s="75">
        <f>G9-D9</f>
        <v>10193.1</v>
      </c>
      <c r="K9" s="100"/>
    </row>
    <row r="10" spans="1:11" ht="18.75">
      <c r="A10" s="86" t="s">
        <v>5</v>
      </c>
      <c r="B10" s="75">
        <v>16763.3</v>
      </c>
      <c r="C10" s="75">
        <f>B10/B14*100</f>
        <v>39.54270644376771</v>
      </c>
      <c r="D10" s="75">
        <v>16309.7</v>
      </c>
      <c r="E10" s="75">
        <f>D10/D14*100</f>
        <v>36.27400611620795</v>
      </c>
      <c r="F10" s="75">
        <v>9039.5</v>
      </c>
      <c r="G10" s="75">
        <v>20489.8</v>
      </c>
      <c r="H10" s="75">
        <f>G10/G14*100</f>
        <v>33.40958859660422</v>
      </c>
      <c r="I10" s="75">
        <f>G10-B10</f>
        <v>3726.5</v>
      </c>
      <c r="J10" s="75">
        <f>G10-D10</f>
        <v>4180.0999999999985</v>
      </c>
      <c r="K10" s="100"/>
    </row>
    <row r="11" spans="1:11" ht="18.75">
      <c r="A11" s="76" t="s">
        <v>6</v>
      </c>
      <c r="B11" s="75">
        <v>6122.1</v>
      </c>
      <c r="C11" s="75">
        <f>B11/B14*100</f>
        <v>14.441333336478518</v>
      </c>
      <c r="D11" s="75">
        <v>3588.2</v>
      </c>
      <c r="E11" s="75">
        <f>D11/D14*100</f>
        <v>7.980428134556575</v>
      </c>
      <c r="F11" s="75">
        <v>1982.2</v>
      </c>
      <c r="G11" s="75">
        <v>4606.7</v>
      </c>
      <c r="H11" s="75">
        <f>G11/G14*100</f>
        <v>7.511442365858947</v>
      </c>
      <c r="I11" s="75">
        <f>G11-B11</f>
        <v>-1515.4000000000005</v>
      </c>
      <c r="J11" s="75">
        <f>G11-D11</f>
        <v>1018.5</v>
      </c>
      <c r="K11" s="100"/>
    </row>
    <row r="12" spans="1:11" ht="18.75">
      <c r="A12" s="86" t="s">
        <v>7</v>
      </c>
      <c r="B12" s="75">
        <v>4771.9</v>
      </c>
      <c r="C12" s="75">
        <f>B12/B14*100</f>
        <v>11.256366042426917</v>
      </c>
      <c r="D12" s="75">
        <v>8255.2</v>
      </c>
      <c r="E12" s="75">
        <f>D12/D14*100</f>
        <v>18.360189046427582</v>
      </c>
      <c r="F12" s="75">
        <v>3787.5</v>
      </c>
      <c r="G12" s="75">
        <v>9371.6</v>
      </c>
      <c r="H12" s="75">
        <f>G12/G14*100</f>
        <v>15.280837318662757</v>
      </c>
      <c r="I12" s="75">
        <f>G12-B12</f>
        <v>4599.700000000001</v>
      </c>
      <c r="J12" s="75">
        <f>G12-D12</f>
        <v>1116.3999999999996</v>
      </c>
      <c r="K12" s="100"/>
    </row>
    <row r="13" spans="1:11" ht="18.75">
      <c r="A13" s="86" t="s">
        <v>4</v>
      </c>
      <c r="B13" s="75">
        <v>1840.7</v>
      </c>
      <c r="C13" s="75">
        <v>2194.6</v>
      </c>
      <c r="D13" s="75">
        <v>2194.5</v>
      </c>
      <c r="E13" s="75">
        <f>D13/D14*100</f>
        <v>4.8807339449541285</v>
      </c>
      <c r="F13" s="75">
        <v>910.8</v>
      </c>
      <c r="G13" s="75">
        <v>2053</v>
      </c>
      <c r="H13" s="75">
        <f>G13/G14*100</f>
        <v>3.347513659910222</v>
      </c>
      <c r="I13" s="75">
        <f>G13-B13</f>
        <v>212.29999999999995</v>
      </c>
      <c r="J13" s="75">
        <f>G13-D13</f>
        <v>-141.5</v>
      </c>
      <c r="K13" s="100"/>
    </row>
    <row r="14" spans="1:11" ht="18.75">
      <c r="A14" s="77" t="s">
        <v>26</v>
      </c>
      <c r="B14" s="78">
        <f aca="true" t="shared" si="0" ref="B14:J14">B9+B10+B11+B12+B13</f>
        <v>42392.899999999994</v>
      </c>
      <c r="C14" s="78">
        <f t="shared" si="0"/>
        <v>2290.257999334794</v>
      </c>
      <c r="D14" s="78">
        <f t="shared" si="0"/>
        <v>44962.5</v>
      </c>
      <c r="E14" s="78">
        <f t="shared" si="0"/>
        <v>100</v>
      </c>
      <c r="F14" s="78">
        <f t="shared" si="0"/>
        <v>22424.399999999998</v>
      </c>
      <c r="G14" s="78">
        <f t="shared" si="0"/>
        <v>61329.1</v>
      </c>
      <c r="H14" s="78">
        <f t="shared" si="0"/>
        <v>100.00000000000001</v>
      </c>
      <c r="I14" s="78">
        <f t="shared" si="0"/>
        <v>18936.2</v>
      </c>
      <c r="J14" s="78">
        <f t="shared" si="0"/>
        <v>16366.599999999999</v>
      </c>
      <c r="K14" s="100"/>
    </row>
    <row r="15" spans="1:11" ht="18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100"/>
    </row>
    <row r="16" spans="1:11" ht="18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100"/>
    </row>
    <row r="17" spans="1:11" ht="18.75">
      <c r="A17" s="80"/>
      <c r="B17" s="80"/>
      <c r="C17" s="80"/>
      <c r="D17" s="80"/>
      <c r="E17" s="80"/>
      <c r="F17" s="80"/>
      <c r="G17" s="80"/>
      <c r="H17" s="80"/>
      <c r="I17" s="81"/>
      <c r="J17" s="81"/>
      <c r="K17" s="100"/>
    </row>
    <row r="18" spans="1:11" ht="18.75">
      <c r="A18" s="80"/>
      <c r="B18" s="80"/>
      <c r="C18" s="80"/>
      <c r="D18" s="80"/>
      <c r="E18" s="80"/>
      <c r="F18" s="80"/>
      <c r="G18" s="80"/>
      <c r="H18" s="80"/>
      <c r="I18" s="81"/>
      <c r="J18" s="81"/>
      <c r="K18" s="100"/>
    </row>
    <row r="19" spans="1:11" ht="18.75">
      <c r="A19" s="80"/>
      <c r="B19" s="80"/>
      <c r="C19" s="80"/>
      <c r="D19" s="80"/>
      <c r="E19" s="80"/>
      <c r="F19" s="80"/>
      <c r="G19" s="80"/>
      <c r="H19" s="80"/>
      <c r="I19" s="81"/>
      <c r="J19" s="81"/>
      <c r="K19" s="100"/>
    </row>
    <row r="20" spans="1:11" ht="18.75">
      <c r="A20" s="80"/>
      <c r="B20" s="80"/>
      <c r="C20" s="80"/>
      <c r="D20" s="80"/>
      <c r="E20" s="80"/>
      <c r="F20" s="80"/>
      <c r="G20" s="80"/>
      <c r="H20" s="80"/>
      <c r="I20" s="81"/>
      <c r="J20" s="81"/>
      <c r="K20" s="100"/>
    </row>
    <row r="21" spans="1:11" ht="18.75">
      <c r="A21" s="80"/>
      <c r="B21" s="80"/>
      <c r="C21" s="80"/>
      <c r="D21" s="80"/>
      <c r="E21" s="80"/>
      <c r="F21" s="80"/>
      <c r="G21" s="80"/>
      <c r="H21" s="80"/>
      <c r="I21" s="81"/>
      <c r="J21" s="81"/>
      <c r="K21" s="100"/>
    </row>
    <row r="22" spans="1:11" ht="18.75">
      <c r="A22" s="80"/>
      <c r="B22" s="80"/>
      <c r="C22" s="80"/>
      <c r="D22" s="80"/>
      <c r="E22" s="80"/>
      <c r="F22" s="80"/>
      <c r="G22" s="80"/>
      <c r="H22" s="80"/>
      <c r="I22" s="81"/>
      <c r="J22" s="81"/>
      <c r="K22" s="100"/>
    </row>
    <row r="23" spans="1:11" ht="18.75">
      <c r="A23" s="80"/>
      <c r="B23" s="80"/>
      <c r="C23" s="80"/>
      <c r="D23" s="80"/>
      <c r="E23" s="80"/>
      <c r="F23" s="80"/>
      <c r="G23" s="80"/>
      <c r="H23" s="80"/>
      <c r="I23" s="81"/>
      <c r="J23" s="81"/>
      <c r="K23" s="100"/>
    </row>
    <row r="24" spans="1:11" ht="18.75">
      <c r="A24" s="80"/>
      <c r="B24" s="80"/>
      <c r="C24" s="80"/>
      <c r="D24" s="80"/>
      <c r="E24" s="80"/>
      <c r="F24" s="80"/>
      <c r="G24" s="80"/>
      <c r="H24" s="80"/>
      <c r="I24" s="81"/>
      <c r="J24" s="81"/>
      <c r="K24" s="100"/>
    </row>
    <row r="25" spans="1:11" ht="18.75">
      <c r="A25" s="80"/>
      <c r="B25" s="80"/>
      <c r="C25" s="80"/>
      <c r="D25" s="80"/>
      <c r="E25" s="80"/>
      <c r="F25" s="80"/>
      <c r="G25" s="80"/>
      <c r="H25" s="80"/>
      <c r="I25" s="81"/>
      <c r="J25" s="81"/>
      <c r="K25" s="100"/>
    </row>
    <row r="26" spans="1:11" ht="18.75">
      <c r="A26" s="16"/>
      <c r="B26" s="16"/>
      <c r="C26" s="16"/>
      <c r="D26" s="16"/>
      <c r="E26" s="16"/>
      <c r="F26" s="16"/>
      <c r="G26" s="16"/>
      <c r="H26" s="16"/>
      <c r="K26" s="100"/>
    </row>
    <row r="27" spans="1:11" ht="18.75">
      <c r="A27" s="16"/>
      <c r="B27" s="16"/>
      <c r="C27" s="16"/>
      <c r="D27" s="16"/>
      <c r="E27" s="16"/>
      <c r="F27" s="16"/>
      <c r="G27" s="16"/>
      <c r="H27" s="16"/>
      <c r="K27" s="100"/>
    </row>
    <row r="28" spans="1:11" ht="18.75">
      <c r="A28" s="16"/>
      <c r="B28" s="16"/>
      <c r="C28" s="16"/>
      <c r="D28" s="16"/>
      <c r="E28" s="16"/>
      <c r="F28" s="16"/>
      <c r="G28" s="16"/>
      <c r="H28" s="16"/>
      <c r="K28" s="100"/>
    </row>
    <row r="29" ht="18.75">
      <c r="K29" s="100"/>
    </row>
  </sheetData>
  <mergeCells count="8">
    <mergeCell ref="K1:K29"/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workbookViewId="0" topLeftCell="A1">
      <selection activeCell="B7" sqref="B7"/>
    </sheetView>
  </sheetViews>
  <sheetFormatPr defaultColWidth="9.140625" defaultRowHeight="12.75"/>
  <cols>
    <col min="1" max="1" width="44.00390625" style="0" customWidth="1"/>
    <col min="2" max="2" width="11.00390625" style="0" customWidth="1"/>
    <col min="3" max="3" width="16.28125" style="0" customWidth="1"/>
    <col min="4" max="4" width="10.421875" style="0" customWidth="1"/>
    <col min="5" max="5" width="15.7109375" style="0" customWidth="1"/>
    <col min="6" max="6" width="14.8515625" style="0" customWidth="1"/>
    <col min="7" max="7" width="11.7109375" style="0" customWidth="1"/>
    <col min="8" max="8" width="15.57421875" style="0" customWidth="1"/>
    <col min="9" max="9" width="10.28125" style="0" customWidth="1"/>
  </cols>
  <sheetData>
    <row r="1" spans="1:10" ht="18.75">
      <c r="A1" s="16"/>
      <c r="B1" s="16"/>
      <c r="C1" s="16"/>
      <c r="D1" s="16"/>
      <c r="E1" s="16"/>
      <c r="F1" s="8" t="s">
        <v>8</v>
      </c>
      <c r="J1" s="3"/>
    </row>
    <row r="2" spans="1:10" ht="18.75">
      <c r="A2" s="16"/>
      <c r="B2" s="16"/>
      <c r="C2" s="16"/>
      <c r="D2" s="16"/>
      <c r="E2" s="16"/>
      <c r="F2" s="18" t="s">
        <v>14</v>
      </c>
      <c r="H2" s="10"/>
      <c r="J2" s="3"/>
    </row>
    <row r="3" spans="1:10" ht="41.25" customHeight="1">
      <c r="A3" s="16"/>
      <c r="B3" s="16"/>
      <c r="C3" s="16"/>
      <c r="D3" s="16"/>
      <c r="E3" s="16"/>
      <c r="F3" s="16"/>
      <c r="G3" s="16"/>
      <c r="H3" s="16"/>
      <c r="I3" s="3"/>
      <c r="J3" s="3"/>
    </row>
    <row r="4" spans="1:10" ht="18.75">
      <c r="A4" s="102" t="s">
        <v>27</v>
      </c>
      <c r="B4" s="102"/>
      <c r="C4" s="102"/>
      <c r="D4" s="102"/>
      <c r="E4" s="102"/>
      <c r="F4" s="102"/>
      <c r="G4" s="102"/>
      <c r="H4" s="102"/>
      <c r="I4" s="4"/>
      <c r="J4" s="4"/>
    </row>
    <row r="5" spans="1:10" ht="41.25" customHeight="1">
      <c r="A5" s="108" t="s">
        <v>22</v>
      </c>
      <c r="B5" s="109" t="s">
        <v>191</v>
      </c>
      <c r="C5" s="109"/>
      <c r="D5" s="109" t="s">
        <v>96</v>
      </c>
      <c r="E5" s="109"/>
      <c r="F5" s="109" t="s">
        <v>198</v>
      </c>
      <c r="G5" s="109" t="s">
        <v>199</v>
      </c>
      <c r="H5" s="109"/>
      <c r="I5" s="3"/>
      <c r="J5" s="3"/>
    </row>
    <row r="6" spans="1:10" ht="155.25" customHeight="1">
      <c r="A6" s="108"/>
      <c r="B6" s="13" t="s">
        <v>31</v>
      </c>
      <c r="C6" s="14" t="s">
        <v>28</v>
      </c>
      <c r="D6" s="13" t="s">
        <v>31</v>
      </c>
      <c r="E6" s="14" t="s">
        <v>28</v>
      </c>
      <c r="F6" s="109"/>
      <c r="G6" s="13" t="s">
        <v>31</v>
      </c>
      <c r="H6" s="14" t="s">
        <v>28</v>
      </c>
      <c r="I6" s="3"/>
      <c r="J6" s="3"/>
    </row>
    <row r="7" spans="1:10" ht="37.5">
      <c r="A7" s="14" t="s">
        <v>29</v>
      </c>
      <c r="B7" s="13">
        <f>'[1]1.1. Фін результат_табл. 1'!$C$8</f>
        <v>28313.8</v>
      </c>
      <c r="C7" s="11" t="s">
        <v>9</v>
      </c>
      <c r="D7" s="13">
        <f>'[1]1.1. Фін результат_табл. 1'!$D$8</f>
        <v>31456.300000000003</v>
      </c>
      <c r="E7" s="11" t="s">
        <v>9</v>
      </c>
      <c r="F7" s="11">
        <f>'таб 1 до пояс'!D8</f>
        <v>8805.5</v>
      </c>
      <c r="G7" s="39">
        <f>'таб 1 до пояс'!E8</f>
        <v>58379</v>
      </c>
      <c r="H7" s="11" t="s">
        <v>9</v>
      </c>
      <c r="I7" s="3"/>
      <c r="J7" s="3"/>
    </row>
    <row r="8" spans="1:10" ht="37.5">
      <c r="A8" s="14" t="s">
        <v>30</v>
      </c>
      <c r="B8" s="86">
        <v>392</v>
      </c>
      <c r="C8" s="73" t="s">
        <v>9</v>
      </c>
      <c r="D8" s="86">
        <v>397</v>
      </c>
      <c r="E8" s="73" t="s">
        <v>9</v>
      </c>
      <c r="F8" s="86">
        <v>378.5</v>
      </c>
      <c r="G8" s="86">
        <v>405</v>
      </c>
      <c r="H8" s="73" t="s">
        <v>9</v>
      </c>
      <c r="I8" s="3"/>
      <c r="J8" s="3"/>
    </row>
    <row r="9" spans="1:8" ht="37.5">
      <c r="A9" s="14" t="s">
        <v>32</v>
      </c>
      <c r="B9" s="39">
        <f>B10+B111+B112</f>
        <v>42689.399999999994</v>
      </c>
      <c r="C9" s="43">
        <f>B9/B7</f>
        <v>1.5077241486483621</v>
      </c>
      <c r="D9" s="32">
        <f>D10+D111+D112</f>
        <v>44962.5</v>
      </c>
      <c r="E9" s="43">
        <f>D9/D7</f>
        <v>1.4293639112037968</v>
      </c>
      <c r="F9" s="32">
        <f>F10+F111+F112</f>
        <v>0</v>
      </c>
      <c r="G9" s="32">
        <f>G10+G111+G112</f>
        <v>61329.1</v>
      </c>
      <c r="H9" s="43">
        <f>G9/G7</f>
        <v>1.0505335822812998</v>
      </c>
    </row>
    <row r="10" spans="1:8" ht="18.75">
      <c r="A10" s="13" t="s">
        <v>33</v>
      </c>
      <c r="B10" s="71">
        <f>B11+B41+B79+B85</f>
        <v>42452.09999999999</v>
      </c>
      <c r="C10" s="43">
        <f>B10/B7</f>
        <v>1.4993430765209894</v>
      </c>
      <c r="D10" s="71">
        <f>D11+D41+D79+D85</f>
        <v>44726.5</v>
      </c>
      <c r="E10" s="43">
        <f>D10/D7</f>
        <v>1.4218614395208589</v>
      </c>
      <c r="F10" s="23">
        <f>F11+F41+F79+F85</f>
        <v>0</v>
      </c>
      <c r="G10" s="71">
        <f>G11+G41+G79+G85</f>
        <v>61329.1</v>
      </c>
      <c r="H10" s="43">
        <f>G10/G7</f>
        <v>1.0505335822812998</v>
      </c>
    </row>
    <row r="11" spans="1:8" ht="18.75">
      <c r="A11" s="13" t="s">
        <v>34</v>
      </c>
      <c r="B11" s="13">
        <f>B12+B13+B14+B15+B16+B17+B18</f>
        <v>38741.09999999999</v>
      </c>
      <c r="C11" s="43">
        <f>B7/B11</f>
        <v>0.7308465686312471</v>
      </c>
      <c r="D11" s="86">
        <f>D12+D13+D14+D15+D16+D17+D18</f>
        <v>41349.600000000006</v>
      </c>
      <c r="E11" s="43">
        <f>D7/D11</f>
        <v>0.7607401280786271</v>
      </c>
      <c r="F11" s="73">
        <f>F12+F13+F14+F15+F16+F17+F18</f>
        <v>0</v>
      </c>
      <c r="G11" s="75">
        <f>G12+G13+G14+G15+G16+G17+G18</f>
        <v>56828.1</v>
      </c>
      <c r="H11" s="43">
        <f>G7/G11</f>
        <v>1.0272910760697613</v>
      </c>
    </row>
    <row r="12" spans="1:8" ht="18.75">
      <c r="A12" s="26" t="s">
        <v>99</v>
      </c>
      <c r="B12" s="41">
        <v>4115.9</v>
      </c>
      <c r="C12" s="43">
        <f>B12/B7</f>
        <v>0.1453672767343133</v>
      </c>
      <c r="D12" s="41">
        <v>6310.5</v>
      </c>
      <c r="E12" s="43">
        <f>D12/D7</f>
        <v>0.20061164218296493</v>
      </c>
      <c r="F12" s="11"/>
      <c r="G12" s="39">
        <v>13268.2</v>
      </c>
      <c r="H12" s="43">
        <f>G12/G7</f>
        <v>0.22727693177341168</v>
      </c>
    </row>
    <row r="13" spans="1:8" ht="18.75">
      <c r="A13" s="26" t="s">
        <v>35</v>
      </c>
      <c r="B13" s="41">
        <v>15406.2</v>
      </c>
      <c r="C13" s="42">
        <f>B13/B7</f>
        <v>0.5441233603401875</v>
      </c>
      <c r="D13" s="41">
        <v>15065.7</v>
      </c>
      <c r="E13" s="42">
        <f>D13/D7</f>
        <v>0.47894062556626177</v>
      </c>
      <c r="F13" s="11"/>
      <c r="G13" s="13">
        <v>18427</v>
      </c>
      <c r="H13" s="42">
        <f>G13/G7</f>
        <v>0.3156443241576594</v>
      </c>
    </row>
    <row r="14" spans="1:8" ht="18.75">
      <c r="A14" s="26" t="s">
        <v>36</v>
      </c>
      <c r="B14" s="41">
        <v>5570.6</v>
      </c>
      <c r="C14" s="42">
        <f>B14/B7</f>
        <v>0.19674505011690413</v>
      </c>
      <c r="D14" s="41">
        <v>3314.4</v>
      </c>
      <c r="E14" s="42">
        <f>D14/D7</f>
        <v>0.1053652209573281</v>
      </c>
      <c r="F14" s="11"/>
      <c r="G14" s="13">
        <v>4053.9</v>
      </c>
      <c r="H14" s="42">
        <f>G14/G7</f>
        <v>0.06944106613679576</v>
      </c>
    </row>
    <row r="15" spans="1:8" ht="37.5">
      <c r="A15" s="26" t="s">
        <v>100</v>
      </c>
      <c r="B15" s="41">
        <v>4695.5</v>
      </c>
      <c r="C15" s="42">
        <f>B15/B7</f>
        <v>0.16583785998347098</v>
      </c>
      <c r="D15" s="41">
        <v>8224</v>
      </c>
      <c r="E15" s="42">
        <f>D15/D7</f>
        <v>0.26144206406983655</v>
      </c>
      <c r="F15" s="11"/>
      <c r="G15" s="39">
        <v>9345.2</v>
      </c>
      <c r="H15" s="42">
        <f>G15/G7</f>
        <v>0.1600781102793813</v>
      </c>
    </row>
    <row r="16" spans="1:8" ht="37.5">
      <c r="A16" s="26" t="s">
        <v>101</v>
      </c>
      <c r="B16" s="41">
        <v>4384.2</v>
      </c>
      <c r="C16" s="43">
        <f>B16/B7</f>
        <v>0.1548432213267029</v>
      </c>
      <c r="D16" s="41">
        <v>3804</v>
      </c>
      <c r="E16" s="43">
        <f>D16/D7</f>
        <v>0.1209296706859993</v>
      </c>
      <c r="F16" s="11"/>
      <c r="G16" s="39">
        <v>5813.9</v>
      </c>
      <c r="H16" s="43">
        <f>G16/G7</f>
        <v>0.09958889326641429</v>
      </c>
    </row>
    <row r="17" spans="1:8" ht="37.5">
      <c r="A17" s="26" t="s">
        <v>102</v>
      </c>
      <c r="B17" s="41">
        <v>4110.2</v>
      </c>
      <c r="C17" s="43">
        <f>B17/B7</f>
        <v>0.1451659614746166</v>
      </c>
      <c r="D17" s="41">
        <v>4197</v>
      </c>
      <c r="E17" s="43">
        <f>D17/D7</f>
        <v>0.13342319344614592</v>
      </c>
      <c r="F17" s="11"/>
      <c r="G17" s="39">
        <v>5105.2</v>
      </c>
      <c r="H17" s="43">
        <f>G17/G7</f>
        <v>0.08744925401257302</v>
      </c>
    </row>
    <row r="18" spans="1:8" ht="18.75">
      <c r="A18" s="26" t="s">
        <v>103</v>
      </c>
      <c r="B18" s="13">
        <f>B19+B20+B21+B22+B23+B24+B25+B26+B27+B28+B29+B30+B31+B32+B33+B34+B35+B36+B37+B38+B39+B40</f>
        <v>458.5000000000001</v>
      </c>
      <c r="C18" s="43">
        <f>B18/B7</f>
        <v>0.01619351694226844</v>
      </c>
      <c r="D18" s="11">
        <f>D19+D20+D21+D22+D23+D24+D25+D26+D27+D28+D29+D30+D31+D32+D33+D34+D35+D36+D37+D38+D39+D40</f>
        <v>434.0000000000001</v>
      </c>
      <c r="E18" s="43">
        <f>D18/D7</f>
        <v>0.013796918264385833</v>
      </c>
      <c r="F18" s="11">
        <f>F19+F20+F21+F22+F23+F24+F25+F26+F27+F28+F29+F30+F31+F32+F33+F34+F35+F36+F37+F38+F39+F40</f>
        <v>0</v>
      </c>
      <c r="G18" s="39">
        <f>G19+G20+G21+G22+G23+G24+G25+G26+G27+G28+G29+G30+G31+G32+G33+G34+G35+G36+G37+G38+G39+G40</f>
        <v>814.6999999999998</v>
      </c>
      <c r="H18" s="43">
        <f>G18/G7</f>
        <v>0.013955360660511482</v>
      </c>
    </row>
    <row r="19" spans="1:8" ht="18.75">
      <c r="A19" s="40" t="s">
        <v>104</v>
      </c>
      <c r="B19" s="61">
        <v>0</v>
      </c>
      <c r="C19" s="62">
        <f>B19/B7</f>
        <v>0</v>
      </c>
      <c r="D19" s="61">
        <v>0</v>
      </c>
      <c r="E19" s="62">
        <f>D19/D7</f>
        <v>0</v>
      </c>
      <c r="F19" s="63">
        <v>0</v>
      </c>
      <c r="G19" s="63">
        <v>0</v>
      </c>
      <c r="H19" s="62">
        <f>G19/G7</f>
        <v>0</v>
      </c>
    </row>
    <row r="20" spans="1:8" ht="18.75">
      <c r="A20" s="40" t="s">
        <v>105</v>
      </c>
      <c r="B20" s="61">
        <v>1.6</v>
      </c>
      <c r="C20" s="62">
        <f>B20/B7</f>
        <v>5.650954658152562E-05</v>
      </c>
      <c r="D20" s="61">
        <v>2.1</v>
      </c>
      <c r="E20" s="62">
        <f>D20/D7</f>
        <v>6.675928192444756E-05</v>
      </c>
      <c r="F20" s="63"/>
      <c r="G20" s="63">
        <v>1.2</v>
      </c>
      <c r="H20" s="62">
        <f>G20/G7</f>
        <v>2.0555336679285358E-05</v>
      </c>
    </row>
    <row r="21" spans="1:8" ht="18.75">
      <c r="A21" s="40" t="s">
        <v>183</v>
      </c>
      <c r="B21" s="61">
        <v>10.4</v>
      </c>
      <c r="C21" s="62">
        <f>B21/B8</f>
        <v>0.02653061224489796</v>
      </c>
      <c r="D21" s="61">
        <v>10.5</v>
      </c>
      <c r="E21" s="62">
        <f>D21/D7</f>
        <v>0.0003337964096222378</v>
      </c>
      <c r="F21" s="63"/>
      <c r="G21" s="63">
        <v>21.3</v>
      </c>
      <c r="H21" s="62">
        <f>G21/G7</f>
        <v>0.0003648572260573151</v>
      </c>
    </row>
    <row r="22" spans="1:8" ht="18.75">
      <c r="A22" s="40" t="s">
        <v>106</v>
      </c>
      <c r="B22" s="61">
        <v>37</v>
      </c>
      <c r="C22" s="62">
        <f>B22/B7</f>
        <v>0.00130678326469778</v>
      </c>
      <c r="D22" s="61">
        <v>36.7</v>
      </c>
      <c r="E22" s="62">
        <f>D22/D7</f>
        <v>0.0011666979269653456</v>
      </c>
      <c r="F22" s="63"/>
      <c r="G22" s="63">
        <v>39.2</v>
      </c>
      <c r="H22" s="62">
        <f>G22/G7</f>
        <v>0.0006714743315233218</v>
      </c>
    </row>
    <row r="23" spans="1:8" ht="18.75">
      <c r="A23" s="40" t="s">
        <v>107</v>
      </c>
      <c r="B23" s="61">
        <v>149.4</v>
      </c>
      <c r="C23" s="62">
        <f>B23/B7</f>
        <v>0.005276578912049955</v>
      </c>
      <c r="D23" s="61">
        <v>146.9</v>
      </c>
      <c r="E23" s="62">
        <f>D23/D7</f>
        <v>0.004669970721286356</v>
      </c>
      <c r="F23" s="63"/>
      <c r="G23" s="63">
        <v>135.2</v>
      </c>
      <c r="H23" s="62">
        <f>G23/G7</f>
        <v>0.0023159012658661503</v>
      </c>
    </row>
    <row r="24" spans="1:8" ht="37.5">
      <c r="A24" s="40" t="s">
        <v>108</v>
      </c>
      <c r="B24" s="61">
        <v>4.6</v>
      </c>
      <c r="C24" s="62">
        <f>B24/B7</f>
        <v>0.00016246494642188614</v>
      </c>
      <c r="D24" s="61">
        <v>3.3</v>
      </c>
      <c r="E24" s="62">
        <f>D24/D7</f>
        <v>0.00010490744302413187</v>
      </c>
      <c r="F24" s="63"/>
      <c r="G24" s="63">
        <v>11.1</v>
      </c>
      <c r="H24" s="62">
        <f>G24/G7</f>
        <v>0.00019013686428338958</v>
      </c>
    </row>
    <row r="25" spans="1:8" ht="18.75">
      <c r="A25" s="40" t="s">
        <v>109</v>
      </c>
      <c r="B25" s="61">
        <v>58.5</v>
      </c>
      <c r="C25" s="62">
        <f>B25/B7</f>
        <v>0.0020661302968870304</v>
      </c>
      <c r="D25" s="61">
        <v>50</v>
      </c>
      <c r="E25" s="62">
        <f>D25/D7</f>
        <v>0.0015895067124868467</v>
      </c>
      <c r="F25" s="63"/>
      <c r="G25" s="63">
        <v>54.1</v>
      </c>
      <c r="H25" s="62">
        <f>G25/G7</f>
        <v>0.000926703095291115</v>
      </c>
    </row>
    <row r="26" spans="1:8" ht="18.75">
      <c r="A26" s="40" t="s">
        <v>110</v>
      </c>
      <c r="B26" s="61">
        <v>9.7</v>
      </c>
      <c r="C26" s="62">
        <f>B26/B7</f>
        <v>0.00034258912615049903</v>
      </c>
      <c r="D26" s="61">
        <v>5.6</v>
      </c>
      <c r="E26" s="62">
        <f>D26/D7</f>
        <v>0.00017802475179852682</v>
      </c>
      <c r="F26" s="63"/>
      <c r="G26" s="63">
        <v>12.9</v>
      </c>
      <c r="H26" s="62">
        <f>G26/G7</f>
        <v>0.0002209698693023176</v>
      </c>
    </row>
    <row r="27" spans="1:8" ht="18.75">
      <c r="A27" s="40" t="s">
        <v>111</v>
      </c>
      <c r="B27" s="61">
        <v>4.2</v>
      </c>
      <c r="C27" s="62">
        <f>B27/B7</f>
        <v>0.00014833755977650476</v>
      </c>
      <c r="D27" s="61">
        <v>4.5</v>
      </c>
      <c r="E27" s="62">
        <f>D27/D7</f>
        <v>0.0001430556041238162</v>
      </c>
      <c r="F27" s="63"/>
      <c r="G27" s="63">
        <v>0</v>
      </c>
      <c r="H27" s="62">
        <f>G27/G7</f>
        <v>0</v>
      </c>
    </row>
    <row r="28" spans="1:8" ht="18.75">
      <c r="A28" s="40" t="s">
        <v>112</v>
      </c>
      <c r="B28" s="61">
        <v>33.1</v>
      </c>
      <c r="C28" s="62">
        <f>B28/B7</f>
        <v>0.0011690412449053113</v>
      </c>
      <c r="D28" s="61">
        <v>31.6</v>
      </c>
      <c r="E28" s="62">
        <f>D28/D7</f>
        <v>0.001004568242291687</v>
      </c>
      <c r="F28" s="63"/>
      <c r="G28" s="63">
        <v>257.6</v>
      </c>
      <c r="H28" s="62">
        <f>G28/G7</f>
        <v>0.004412545607153258</v>
      </c>
    </row>
    <row r="29" spans="1:8" ht="18.75">
      <c r="A29" s="40" t="s">
        <v>113</v>
      </c>
      <c r="B29" s="61">
        <v>48.1</v>
      </c>
      <c r="C29" s="62">
        <f>B29/B7</f>
        <v>0.001698818244107114</v>
      </c>
      <c r="D29" s="61">
        <v>59.7</v>
      </c>
      <c r="E29" s="62">
        <f>D29/D7</f>
        <v>0.001897871014709295</v>
      </c>
      <c r="F29" s="63"/>
      <c r="G29" s="63">
        <v>67.8</v>
      </c>
      <c r="H29" s="62">
        <f>G29/G7</f>
        <v>0.0011613765223796228</v>
      </c>
    </row>
    <row r="30" spans="1:8" ht="37.5">
      <c r="A30" s="40" t="s">
        <v>114</v>
      </c>
      <c r="B30" s="61">
        <v>25.2</v>
      </c>
      <c r="C30" s="62">
        <f>B30/B7</f>
        <v>0.0008900253586590285</v>
      </c>
      <c r="D30" s="61">
        <v>22.7</v>
      </c>
      <c r="E30" s="62">
        <f>D30/D7</f>
        <v>0.0007216360474690284</v>
      </c>
      <c r="F30" s="63"/>
      <c r="G30" s="63">
        <v>99</v>
      </c>
      <c r="H30" s="62">
        <f>G30/G7</f>
        <v>0.001695815276041042</v>
      </c>
    </row>
    <row r="31" spans="1:8" ht="18.75">
      <c r="A31" s="40" t="s">
        <v>115</v>
      </c>
      <c r="B31" s="61">
        <v>3.1</v>
      </c>
      <c r="C31" s="62">
        <f>B31/B7</f>
        <v>0.00010948724650170589</v>
      </c>
      <c r="D31" s="61">
        <v>3.1</v>
      </c>
      <c r="E31" s="62">
        <f>D31/D7</f>
        <v>9.854941617418449E-05</v>
      </c>
      <c r="F31" s="63"/>
      <c r="G31" s="63">
        <v>0</v>
      </c>
      <c r="H31" s="62">
        <f>G31/G7</f>
        <v>0</v>
      </c>
    </row>
    <row r="32" spans="1:8" ht="37.5">
      <c r="A32" s="40" t="s">
        <v>116</v>
      </c>
      <c r="B32" s="61">
        <v>1.8</v>
      </c>
      <c r="C32" s="62">
        <f>B32/B7</f>
        <v>6.357323990421632E-05</v>
      </c>
      <c r="D32" s="61">
        <v>1.7</v>
      </c>
      <c r="E32" s="62">
        <f>D32/D7</f>
        <v>5.4043228224552786E-05</v>
      </c>
      <c r="F32" s="63"/>
      <c r="G32" s="63">
        <v>1.8</v>
      </c>
      <c r="H32" s="62">
        <f>G32/G7</f>
        <v>3.083300501892804E-05</v>
      </c>
    </row>
    <row r="33" spans="1:8" ht="18.75">
      <c r="A33" s="40" t="s">
        <v>117</v>
      </c>
      <c r="B33" s="61">
        <v>0</v>
      </c>
      <c r="C33" s="62">
        <f>B33/B7</f>
        <v>0</v>
      </c>
      <c r="D33" s="61">
        <v>2.1</v>
      </c>
      <c r="E33" s="62">
        <f>D33/D7</f>
        <v>6.675928192444756E-05</v>
      </c>
      <c r="F33" s="63"/>
      <c r="G33" s="63">
        <v>0</v>
      </c>
      <c r="H33" s="62">
        <f>G33/G7</f>
        <v>0</v>
      </c>
    </row>
    <row r="34" spans="1:8" ht="18.75">
      <c r="A34" s="40" t="s">
        <v>118</v>
      </c>
      <c r="B34" s="61">
        <v>8.6</v>
      </c>
      <c r="C34" s="62">
        <f>B34/B7</f>
        <v>0.0003037388128757002</v>
      </c>
      <c r="D34" s="61">
        <v>8.3</v>
      </c>
      <c r="E34" s="62">
        <f>D34/D7</f>
        <v>0.0002638581142728166</v>
      </c>
      <c r="F34" s="63"/>
      <c r="G34" s="63">
        <v>10.9</v>
      </c>
      <c r="H34" s="62">
        <f>G34/G7</f>
        <v>0.00018671097483684203</v>
      </c>
    </row>
    <row r="35" spans="1:8" ht="37.5">
      <c r="A35" s="40" t="s">
        <v>182</v>
      </c>
      <c r="B35" s="61">
        <v>8.6</v>
      </c>
      <c r="C35" s="62">
        <f>B35/B7</f>
        <v>0.0003037388128757002</v>
      </c>
      <c r="D35" s="61">
        <v>7.6</v>
      </c>
      <c r="E35" s="62">
        <f>D35/D7</f>
        <v>0.00024160502029800068</v>
      </c>
      <c r="F35" s="63"/>
      <c r="G35" s="63">
        <v>23.8</v>
      </c>
      <c r="H35" s="62">
        <f>G35/G7</f>
        <v>0.00040768084413915967</v>
      </c>
    </row>
    <row r="36" spans="1:8" ht="56.25">
      <c r="A36" s="40" t="s">
        <v>119</v>
      </c>
      <c r="B36" s="61">
        <v>16.5</v>
      </c>
      <c r="C36" s="62">
        <f>B36/B7</f>
        <v>0.000582754699121983</v>
      </c>
      <c r="D36" s="61">
        <v>12.7</v>
      </c>
      <c r="E36" s="62">
        <f>D36/D7</f>
        <v>0.00040373470497165906</v>
      </c>
      <c r="F36" s="63"/>
      <c r="G36" s="63">
        <v>12.6</v>
      </c>
      <c r="H36" s="62">
        <f>G36/G7</f>
        <v>0.00021583103513249626</v>
      </c>
    </row>
    <row r="37" spans="1:8" ht="18.75">
      <c r="A37" s="40" t="s">
        <v>120</v>
      </c>
      <c r="B37" s="61">
        <v>6.5</v>
      </c>
      <c r="C37" s="62">
        <f>B37/B7</f>
        <v>0.00022957003298744783</v>
      </c>
      <c r="D37" s="61">
        <v>6.5</v>
      </c>
      <c r="E37" s="62">
        <f>D37/D7</f>
        <v>0.00020663587262329008</v>
      </c>
      <c r="F37" s="63"/>
      <c r="G37" s="63">
        <v>6.9</v>
      </c>
      <c r="H37" s="62">
        <f>G37/G7</f>
        <v>0.00011819318590589082</v>
      </c>
    </row>
    <row r="38" spans="1:8" ht="18.75">
      <c r="A38" s="40" t="s">
        <v>121</v>
      </c>
      <c r="B38" s="61">
        <v>2.2</v>
      </c>
      <c r="C38" s="62">
        <f>B38/B7</f>
        <v>7.770062654959773E-05</v>
      </c>
      <c r="D38" s="61">
        <v>13.1</v>
      </c>
      <c r="E38" s="62">
        <f>D38/D7</f>
        <v>0.0004164507586715538</v>
      </c>
      <c r="F38" s="63"/>
      <c r="G38" s="63">
        <v>1.7</v>
      </c>
      <c r="H38" s="62">
        <f>G38/G7</f>
        <v>2.9120060295654258E-05</v>
      </c>
    </row>
    <row r="39" spans="1:8" ht="18.75">
      <c r="A39" s="40" t="s">
        <v>122</v>
      </c>
      <c r="B39" s="61">
        <v>4.1</v>
      </c>
      <c r="C39" s="62">
        <f>B39/B7</f>
        <v>0.0001448057131151594</v>
      </c>
      <c r="D39" s="61">
        <v>4.3</v>
      </c>
      <c r="E39" s="62">
        <f>D39/D7</f>
        <v>0.0001366975772738688</v>
      </c>
      <c r="F39" s="63"/>
      <c r="G39" s="63">
        <v>1.2</v>
      </c>
      <c r="H39" s="62">
        <f>G39/G7</f>
        <v>2.0555336679285358E-05</v>
      </c>
    </row>
    <row r="40" spans="1:8" ht="18.75">
      <c r="A40" s="40" t="s">
        <v>123</v>
      </c>
      <c r="B40" s="61">
        <v>25.3</v>
      </c>
      <c r="C40" s="62">
        <f>B40/B7</f>
        <v>0.0008935572053203739</v>
      </c>
      <c r="D40" s="61">
        <v>1</v>
      </c>
      <c r="E40" s="62">
        <f>D40/D7</f>
        <v>3.1790134249736936E-05</v>
      </c>
      <c r="F40" s="63"/>
      <c r="G40" s="63">
        <v>56.4</v>
      </c>
      <c r="H40" s="62">
        <f>G40/G7</f>
        <v>0.0009661008239264119</v>
      </c>
    </row>
    <row r="41" spans="1:8" ht="37.5">
      <c r="A41" s="14" t="s">
        <v>40</v>
      </c>
      <c r="B41" s="48">
        <f>B42+B43+B44+B45+B46+B47+B48+B49+B50+B51+B52+B53+B54+B55+B56+B57+B58+B59+B60+B61+B66</f>
        <v>2209</v>
      </c>
      <c r="C41" s="49">
        <f>B41/B7</f>
        <v>0.0780184927491188</v>
      </c>
      <c r="D41" s="48">
        <f>D42+D43+D44+D45+D46+D47+D48+D49+D50+D51+D52+D53+D54+D55+D56+D57+D58+D59+D60+D61+D66</f>
        <v>2155.7000000000003</v>
      </c>
      <c r="E41" s="49">
        <f>D41/D7</f>
        <v>0.06852999240215792</v>
      </c>
      <c r="F41" s="48">
        <f>F42+F46+F47+F48+F49+F50+F51+F56+F60+F61+F66</f>
        <v>0</v>
      </c>
      <c r="G41" s="79">
        <f>G42+G46+G47+G48+G49+G50+G51+G56+G60+G61+G66</f>
        <v>2866.7999999999997</v>
      </c>
      <c r="H41" s="49">
        <f>G41/G7</f>
        <v>0.04910669932681272</v>
      </c>
    </row>
    <row r="42" spans="1:8" ht="47.25" customHeight="1">
      <c r="A42" s="26" t="s">
        <v>124</v>
      </c>
      <c r="B42" s="51">
        <v>119.1</v>
      </c>
      <c r="C42" s="49">
        <f>B42/B7</f>
        <v>0.004206429373662313</v>
      </c>
      <c r="D42" s="51">
        <v>112.4</v>
      </c>
      <c r="E42" s="49">
        <f>D42/D7</f>
        <v>0.0035732110896704314</v>
      </c>
      <c r="F42" s="72"/>
      <c r="G42" s="52">
        <v>124.6</v>
      </c>
      <c r="H42" s="49">
        <f>G42/G7</f>
        <v>0.0021343291251991296</v>
      </c>
    </row>
    <row r="43" spans="1:8" ht="36" customHeight="1">
      <c r="A43" s="26" t="s">
        <v>125</v>
      </c>
      <c r="B43" s="51">
        <v>0</v>
      </c>
      <c r="C43" s="49"/>
      <c r="D43" s="51">
        <v>0</v>
      </c>
      <c r="E43" s="49"/>
      <c r="F43" s="72">
        <v>0</v>
      </c>
      <c r="G43" s="52">
        <v>0</v>
      </c>
      <c r="H43" s="49"/>
    </row>
    <row r="44" spans="1:8" ht="18.75">
      <c r="A44" s="26" t="s">
        <v>126</v>
      </c>
      <c r="B44" s="51">
        <v>0</v>
      </c>
      <c r="C44" s="49"/>
      <c r="D44" s="51">
        <v>0</v>
      </c>
      <c r="E44" s="49"/>
      <c r="F44" s="72">
        <v>0</v>
      </c>
      <c r="G44" s="52">
        <v>0</v>
      </c>
      <c r="H44" s="49"/>
    </row>
    <row r="45" spans="1:8" ht="18.75">
      <c r="A45" s="26" t="s">
        <v>127</v>
      </c>
      <c r="B45" s="51">
        <v>0</v>
      </c>
      <c r="C45" s="49"/>
      <c r="D45" s="51">
        <v>0</v>
      </c>
      <c r="E45" s="49"/>
      <c r="F45" s="72">
        <v>0</v>
      </c>
      <c r="G45" s="52">
        <v>0</v>
      </c>
      <c r="H45" s="49"/>
    </row>
    <row r="46" spans="1:8" ht="37.5">
      <c r="A46" s="26" t="s">
        <v>128</v>
      </c>
      <c r="B46" s="51">
        <v>26.1</v>
      </c>
      <c r="C46" s="49">
        <f>B46/B7</f>
        <v>0.0009218119786111367</v>
      </c>
      <c r="D46" s="51">
        <v>26.1</v>
      </c>
      <c r="E46" s="49">
        <f>D46/D7</f>
        <v>0.000829722503918134</v>
      </c>
      <c r="F46" s="72"/>
      <c r="G46" s="52">
        <v>24</v>
      </c>
      <c r="H46" s="49">
        <f>G46/G7</f>
        <v>0.0004111067335857072</v>
      </c>
    </row>
    <row r="47" spans="1:8" ht="18.75">
      <c r="A47" s="26" t="s">
        <v>129</v>
      </c>
      <c r="B47" s="53">
        <v>0.3</v>
      </c>
      <c r="C47" s="49"/>
      <c r="D47" s="53">
        <v>0.4</v>
      </c>
      <c r="E47" s="49"/>
      <c r="F47" s="72"/>
      <c r="G47" s="52">
        <v>10</v>
      </c>
      <c r="H47" s="49"/>
    </row>
    <row r="48" spans="1:8" ht="18.75">
      <c r="A48" s="26" t="s">
        <v>130</v>
      </c>
      <c r="B48" s="53">
        <v>6.2</v>
      </c>
      <c r="C48" s="49">
        <f>B48/B7</f>
        <v>0.00021897449300341178</v>
      </c>
      <c r="D48" s="53">
        <v>6</v>
      </c>
      <c r="E48" s="49"/>
      <c r="F48" s="72"/>
      <c r="G48" s="52">
        <v>6.2</v>
      </c>
      <c r="H48" s="49">
        <f>G48/G7</f>
        <v>0.00010620257284297436</v>
      </c>
    </row>
    <row r="49" spans="1:8" ht="18.75">
      <c r="A49" s="26" t="s">
        <v>35</v>
      </c>
      <c r="B49" s="53">
        <v>1055.7</v>
      </c>
      <c r="C49" s="49">
        <f>B49/B7</f>
        <v>0.03728570520382287</v>
      </c>
      <c r="D49" s="53">
        <v>1206.8</v>
      </c>
      <c r="E49" s="49">
        <f>D49/D7</f>
        <v>0.03836433401258253</v>
      </c>
      <c r="F49" s="72"/>
      <c r="G49" s="52">
        <v>1549.8</v>
      </c>
      <c r="H49" s="49">
        <f>G49/G7</f>
        <v>0.026547217321297042</v>
      </c>
    </row>
    <row r="50" spans="1:8" ht="18.75">
      <c r="A50" s="26" t="s">
        <v>36</v>
      </c>
      <c r="B50" s="53">
        <v>381.8</v>
      </c>
      <c r="C50" s="49">
        <f>B50/B7</f>
        <v>0.01348459055301655</v>
      </c>
      <c r="D50" s="53">
        <v>265.6</v>
      </c>
      <c r="E50" s="49">
        <f>D50/D7</f>
        <v>0.00844345965673013</v>
      </c>
      <c r="F50" s="72"/>
      <c r="G50" s="52">
        <v>341</v>
      </c>
      <c r="H50" s="49">
        <f>G50/G7</f>
        <v>0.005841141506363589</v>
      </c>
    </row>
    <row r="51" spans="1:8" ht="75">
      <c r="A51" s="26" t="s">
        <v>131</v>
      </c>
      <c r="B51" s="53">
        <v>74.9</v>
      </c>
      <c r="C51" s="49">
        <f>B51/B7</f>
        <v>0.0026453531493476684</v>
      </c>
      <c r="D51" s="53">
        <v>26.2</v>
      </c>
      <c r="E51" s="49">
        <f>D51/D7</f>
        <v>0.0008329015173431076</v>
      </c>
      <c r="F51" s="50"/>
      <c r="G51" s="52">
        <v>21.5</v>
      </c>
      <c r="H51" s="49">
        <f>G51/G7</f>
        <v>0.00036828311550386267</v>
      </c>
    </row>
    <row r="52" spans="1:8" ht="75">
      <c r="A52" s="26" t="s">
        <v>132</v>
      </c>
      <c r="B52" s="53">
        <v>0</v>
      </c>
      <c r="C52" s="49">
        <v>0</v>
      </c>
      <c r="D52" s="53">
        <v>0</v>
      </c>
      <c r="E52" s="49"/>
      <c r="F52" s="50">
        <v>0</v>
      </c>
      <c r="G52" s="54">
        <v>0</v>
      </c>
      <c r="H52" s="49"/>
    </row>
    <row r="53" spans="1:8" ht="56.25">
      <c r="A53" s="26" t="s">
        <v>133</v>
      </c>
      <c r="B53" s="53">
        <v>0</v>
      </c>
      <c r="C53" s="49"/>
      <c r="D53" s="53">
        <v>0</v>
      </c>
      <c r="E53" s="49"/>
      <c r="F53" s="50">
        <v>0</v>
      </c>
      <c r="G53" s="54">
        <v>0</v>
      </c>
      <c r="H53" s="49"/>
    </row>
    <row r="54" spans="1:8" ht="37.5">
      <c r="A54" s="26" t="s">
        <v>134</v>
      </c>
      <c r="B54" s="53">
        <v>0</v>
      </c>
      <c r="C54" s="49"/>
      <c r="D54" s="53">
        <v>0</v>
      </c>
      <c r="E54" s="49"/>
      <c r="F54" s="50">
        <v>0</v>
      </c>
      <c r="G54" s="54">
        <v>0</v>
      </c>
      <c r="H54" s="49"/>
    </row>
    <row r="55" spans="1:8" ht="18.75">
      <c r="A55" s="26" t="s">
        <v>135</v>
      </c>
      <c r="B55" s="53">
        <v>0</v>
      </c>
      <c r="C55" s="49"/>
      <c r="D55" s="53">
        <v>0</v>
      </c>
      <c r="E55" s="49"/>
      <c r="F55" s="50">
        <v>0</v>
      </c>
      <c r="G55" s="54">
        <v>0</v>
      </c>
      <c r="H55" s="49"/>
    </row>
    <row r="56" spans="1:8" ht="37.5">
      <c r="A56" s="26" t="s">
        <v>136</v>
      </c>
      <c r="B56" s="53">
        <v>118.9</v>
      </c>
      <c r="C56" s="49">
        <f>B56/B7</f>
        <v>0.004199365680339622</v>
      </c>
      <c r="D56" s="53">
        <v>0</v>
      </c>
      <c r="E56" s="49">
        <f>D56/D7</f>
        <v>0</v>
      </c>
      <c r="F56" s="72"/>
      <c r="G56" s="72">
        <v>20</v>
      </c>
      <c r="H56" s="49"/>
    </row>
    <row r="57" spans="1:8" ht="18.75">
      <c r="A57" s="26" t="s">
        <v>137</v>
      </c>
      <c r="B57" s="53">
        <v>8.8</v>
      </c>
      <c r="C57" s="49"/>
      <c r="D57" s="53">
        <v>0</v>
      </c>
      <c r="E57" s="49"/>
      <c r="F57" s="50"/>
      <c r="G57" s="54">
        <v>0</v>
      </c>
      <c r="H57" s="49"/>
    </row>
    <row r="58" spans="1:8" ht="18.75">
      <c r="A58" s="26" t="s">
        <v>138</v>
      </c>
      <c r="B58" s="53">
        <v>0</v>
      </c>
      <c r="C58" s="49"/>
      <c r="D58" s="53">
        <v>0</v>
      </c>
      <c r="E58" s="49"/>
      <c r="F58" s="50"/>
      <c r="G58" s="54">
        <v>0</v>
      </c>
      <c r="H58" s="49"/>
    </row>
    <row r="59" spans="1:8" ht="37.5">
      <c r="A59" s="26" t="s">
        <v>139</v>
      </c>
      <c r="B59" s="53">
        <v>0</v>
      </c>
      <c r="C59" s="49"/>
      <c r="D59" s="53">
        <v>0</v>
      </c>
      <c r="E59" s="49"/>
      <c r="F59" s="50"/>
      <c r="G59" s="54">
        <v>0</v>
      </c>
      <c r="H59" s="49"/>
    </row>
    <row r="60" spans="1:8" ht="37.5">
      <c r="A60" s="26" t="s">
        <v>140</v>
      </c>
      <c r="B60" s="53">
        <v>2.7</v>
      </c>
      <c r="C60" s="49">
        <f>B60/B7</f>
        <v>9.535985985632448E-05</v>
      </c>
      <c r="D60" s="53">
        <v>3.1</v>
      </c>
      <c r="E60" s="49">
        <f>D60/D7</f>
        <v>9.854941617418449E-05</v>
      </c>
      <c r="F60" s="50"/>
      <c r="G60" s="54">
        <v>2.2</v>
      </c>
      <c r="H60" s="49">
        <f>G60/G7</f>
        <v>3.7684783912023165E-05</v>
      </c>
    </row>
    <row r="61" spans="1:8" ht="75">
      <c r="A61" s="26" t="s">
        <v>141</v>
      </c>
      <c r="B61" s="53">
        <f>B62+B63+B64</f>
        <v>184.1</v>
      </c>
      <c r="C61" s="49">
        <f>B61/B7</f>
        <v>0.006502129703536791</v>
      </c>
      <c r="D61" s="53">
        <f>D62+D63+D64</f>
        <v>264.2</v>
      </c>
      <c r="E61" s="49">
        <f>D61/D7</f>
        <v>0.008398953468780498</v>
      </c>
      <c r="F61" s="53">
        <f>F62+F63+F64</f>
        <v>0</v>
      </c>
      <c r="G61" s="53">
        <f>G62+G63+G64</f>
        <v>575.9000000000001</v>
      </c>
      <c r="H61" s="49">
        <f>G61/G7</f>
        <v>0.0098648486613337</v>
      </c>
    </row>
    <row r="62" spans="1:8" ht="19.5">
      <c r="A62" s="40" t="s">
        <v>99</v>
      </c>
      <c r="B62" s="55">
        <v>160.1</v>
      </c>
      <c r="C62" s="49">
        <f>B62/B7</f>
        <v>0.005654486504813907</v>
      </c>
      <c r="D62" s="55">
        <v>240.2</v>
      </c>
      <c r="E62" s="49">
        <f>D62/D7</f>
        <v>0.007635990246786811</v>
      </c>
      <c r="F62" s="50"/>
      <c r="G62" s="56">
        <v>546.2</v>
      </c>
      <c r="H62" s="49">
        <f>G62/G7</f>
        <v>0.009356104078521386</v>
      </c>
    </row>
    <row r="63" spans="1:8" ht="19.5">
      <c r="A63" s="40" t="s">
        <v>118</v>
      </c>
      <c r="B63" s="55">
        <v>13.8</v>
      </c>
      <c r="C63" s="49">
        <f>B63/B7</f>
        <v>0.0004873948392656585</v>
      </c>
      <c r="D63" s="55">
        <v>13.6</v>
      </c>
      <c r="E63" s="49">
        <f>D63/D7</f>
        <v>0.0004323458257964223</v>
      </c>
      <c r="F63" s="50"/>
      <c r="G63" s="56">
        <v>22.5</v>
      </c>
      <c r="H63" s="49">
        <f>G63/G7</f>
        <v>0.0003854125627366005</v>
      </c>
    </row>
    <row r="64" spans="1:8" ht="19.5">
      <c r="A64" s="40" t="s">
        <v>142</v>
      </c>
      <c r="B64" s="55">
        <v>10.2</v>
      </c>
      <c r="C64" s="49">
        <f>B64/B7</f>
        <v>0.0003602483594572258</v>
      </c>
      <c r="D64" s="55">
        <v>10.4</v>
      </c>
      <c r="E64" s="49">
        <f>D64/D7</f>
        <v>0.00033061739619726413</v>
      </c>
      <c r="F64" s="50"/>
      <c r="G64" s="56">
        <v>7.2</v>
      </c>
      <c r="H64" s="49">
        <f>G64/G7</f>
        <v>0.00012333202007571215</v>
      </c>
    </row>
    <row r="65" spans="1:8" ht="37.5">
      <c r="A65" s="40" t="s">
        <v>143</v>
      </c>
      <c r="B65" s="55">
        <v>0</v>
      </c>
      <c r="C65" s="49"/>
      <c r="D65" s="55">
        <v>0</v>
      </c>
      <c r="E65" s="49"/>
      <c r="F65" s="50"/>
      <c r="G65" s="56">
        <v>0</v>
      </c>
      <c r="H65" s="49"/>
    </row>
    <row r="66" spans="1:8" ht="19.5">
      <c r="A66" s="26" t="s">
        <v>144</v>
      </c>
      <c r="B66" s="57">
        <f>B67+B68+B69+B70+B72+B74+B75+B76+B77+B78+B73+B71</f>
        <v>230.40000000000003</v>
      </c>
      <c r="C66" s="49">
        <f>B66/B7</f>
        <v>0.00813737470773969</v>
      </c>
      <c r="D66" s="57">
        <f>D67+D68+D69+D70+D72+D74+D75+D76+D77+D78+D73+D71</f>
        <v>244.90000000000003</v>
      </c>
      <c r="E66" s="49">
        <f>D66/D7</f>
        <v>0.007785403877760576</v>
      </c>
      <c r="F66" s="57">
        <f>F67+F68+F69+F70+F72+F74+F75+F76+F77+F78+F73+F71</f>
        <v>0</v>
      </c>
      <c r="G66" s="57">
        <f>G67+G68+G69+G70+G72+G74+G75+G76+G77+G78+G73+G71</f>
        <v>191.6</v>
      </c>
      <c r="H66" s="49">
        <f>G66/G7</f>
        <v>0.0032820020897925623</v>
      </c>
    </row>
    <row r="67" spans="1:8" ht="19.5">
      <c r="A67" s="40" t="s">
        <v>145</v>
      </c>
      <c r="B67" s="55">
        <v>10.8</v>
      </c>
      <c r="C67" s="65"/>
      <c r="D67" s="55">
        <v>9.9</v>
      </c>
      <c r="E67" s="49"/>
      <c r="F67" s="50"/>
      <c r="G67" s="56">
        <v>15.2</v>
      </c>
      <c r="H67" s="49">
        <f>G67/G7</f>
        <v>0.0002603675979376145</v>
      </c>
    </row>
    <row r="68" spans="1:8" ht="19.5">
      <c r="A68" s="40" t="s">
        <v>146</v>
      </c>
      <c r="B68" s="64">
        <v>3.9</v>
      </c>
      <c r="C68" s="65">
        <f>B68/B7</f>
        <v>0.00013774201979246869</v>
      </c>
      <c r="D68" s="64">
        <v>3.6</v>
      </c>
      <c r="E68" s="65">
        <f>D68/D7</f>
        <v>0.00011444448329905296</v>
      </c>
      <c r="F68" s="66"/>
      <c r="G68" s="67">
        <v>4.3</v>
      </c>
      <c r="H68" s="65">
        <f>G68/G7</f>
        <v>7.365662310077253E-05</v>
      </c>
    </row>
    <row r="69" spans="1:8" ht="19.5">
      <c r="A69" s="40" t="s">
        <v>147</v>
      </c>
      <c r="B69" s="64">
        <v>57</v>
      </c>
      <c r="C69" s="65">
        <f>B69/B7</f>
        <v>0.0020131525969668503</v>
      </c>
      <c r="D69" s="64">
        <v>27</v>
      </c>
      <c r="E69" s="65">
        <f>D69/D7</f>
        <v>0.0008583336247428972</v>
      </c>
      <c r="F69" s="66"/>
      <c r="G69" s="67">
        <v>7.8</v>
      </c>
      <c r="H69" s="65">
        <f>G69/G7</f>
        <v>0.00013360968841535483</v>
      </c>
    </row>
    <row r="70" spans="1:8" ht="19.5">
      <c r="A70" s="40" t="s">
        <v>148</v>
      </c>
      <c r="B70" s="64">
        <v>1.3</v>
      </c>
      <c r="C70" s="65">
        <f>B70/B7</f>
        <v>4.5914006597489564E-05</v>
      </c>
      <c r="D70" s="64">
        <v>1.7</v>
      </c>
      <c r="E70" s="65">
        <f>D70/D7</f>
        <v>5.4043228224552786E-05</v>
      </c>
      <c r="F70" s="66"/>
      <c r="G70" s="67">
        <v>10.9</v>
      </c>
      <c r="H70" s="65">
        <f>G70/G7</f>
        <v>0.00018671097483684203</v>
      </c>
    </row>
    <row r="71" spans="1:8" ht="19.5">
      <c r="A71" s="40" t="s">
        <v>149</v>
      </c>
      <c r="B71" s="64">
        <v>26.3</v>
      </c>
      <c r="C71" s="65">
        <f>B71/B7</f>
        <v>0.0009288756719338274</v>
      </c>
      <c r="D71" s="64">
        <v>25</v>
      </c>
      <c r="E71" s="65">
        <f>D71/D7</f>
        <v>0.0007947533562434234</v>
      </c>
      <c r="F71" s="74"/>
      <c r="G71" s="67">
        <v>29.1</v>
      </c>
      <c r="H71" s="65">
        <f>G71/G7</f>
        <v>0.00049846691447267</v>
      </c>
    </row>
    <row r="72" spans="1:8" ht="19.5">
      <c r="A72" s="40" t="s">
        <v>150</v>
      </c>
      <c r="B72" s="64">
        <v>50.9</v>
      </c>
      <c r="C72" s="65">
        <f>B72/B7</f>
        <v>0.0017977099506247837</v>
      </c>
      <c r="D72" s="64">
        <v>50</v>
      </c>
      <c r="E72" s="65">
        <f>D72/D7</f>
        <v>0.0015895067124868467</v>
      </c>
      <c r="F72" s="74"/>
      <c r="G72" s="67">
        <v>39.3</v>
      </c>
      <c r="H72" s="65">
        <f>G72/G7</f>
        <v>0.0006731872762465955</v>
      </c>
    </row>
    <row r="73" spans="1:8" ht="19.5">
      <c r="A73" s="40" t="s">
        <v>151</v>
      </c>
      <c r="B73" s="64">
        <v>3.4</v>
      </c>
      <c r="C73" s="65">
        <f>B73/B7</f>
        <v>0.00012008278648574194</v>
      </c>
      <c r="D73" s="64">
        <v>3.5</v>
      </c>
      <c r="E73" s="65">
        <f>D73/D7</f>
        <v>0.00011126546987407927</v>
      </c>
      <c r="F73" s="66"/>
      <c r="G73" s="67">
        <v>7.2</v>
      </c>
      <c r="H73" s="65">
        <f>G73/G7</f>
        <v>0.00012333202007571215</v>
      </c>
    </row>
    <row r="74" spans="1:8" ht="19.5">
      <c r="A74" s="40" t="s">
        <v>152</v>
      </c>
      <c r="B74" s="64">
        <v>15.9</v>
      </c>
      <c r="C74" s="65">
        <f>B74/B7</f>
        <v>0.0005615636191539108</v>
      </c>
      <c r="D74" s="64">
        <v>15.9</v>
      </c>
      <c r="E74" s="65">
        <f>D74/D7</f>
        <v>0.0005054631345708172</v>
      </c>
      <c r="F74" s="66"/>
      <c r="G74" s="67">
        <v>17.3</v>
      </c>
      <c r="H74" s="65">
        <f>G74/G7</f>
        <v>0.0002963394371263639</v>
      </c>
    </row>
    <row r="75" spans="1:8" ht="19.5">
      <c r="A75" s="40" t="s">
        <v>153</v>
      </c>
      <c r="B75" s="64">
        <v>22.9</v>
      </c>
      <c r="C75" s="65"/>
      <c r="D75" s="64">
        <v>26.5</v>
      </c>
      <c r="E75" s="65"/>
      <c r="F75" s="66"/>
      <c r="G75" s="67">
        <v>27.1</v>
      </c>
      <c r="H75" s="65">
        <f>G75/G7</f>
        <v>0.0004642080200071944</v>
      </c>
    </row>
    <row r="76" spans="1:8" ht="37.5">
      <c r="A76" s="40" t="s">
        <v>154</v>
      </c>
      <c r="B76" s="64">
        <v>13.5</v>
      </c>
      <c r="C76" s="65"/>
      <c r="D76" s="64">
        <v>38.5</v>
      </c>
      <c r="E76" s="65"/>
      <c r="F76" s="66"/>
      <c r="G76" s="67">
        <v>7.8</v>
      </c>
      <c r="H76" s="65">
        <f>G76/G7</f>
        <v>0.00013360968841535483</v>
      </c>
    </row>
    <row r="77" spans="1:8" ht="19.5">
      <c r="A77" s="40" t="s">
        <v>155</v>
      </c>
      <c r="B77" s="64">
        <v>17.4</v>
      </c>
      <c r="C77" s="65"/>
      <c r="D77" s="64">
        <v>21.3</v>
      </c>
      <c r="E77" s="65"/>
      <c r="F77" s="66"/>
      <c r="G77" s="67">
        <v>1.7</v>
      </c>
      <c r="H77" s="65"/>
    </row>
    <row r="78" spans="1:8" ht="19.5">
      <c r="A78" s="40" t="s">
        <v>123</v>
      </c>
      <c r="B78" s="64">
        <v>7.1</v>
      </c>
      <c r="C78" s="65">
        <f>B78/B7</f>
        <v>0.0002507611129555199</v>
      </c>
      <c r="D78" s="64">
        <v>22</v>
      </c>
      <c r="E78" s="65">
        <f>D78/D7</f>
        <v>0.0006993829534942125</v>
      </c>
      <c r="F78" s="66"/>
      <c r="G78" s="67">
        <v>23.9</v>
      </c>
      <c r="H78" s="65">
        <f>G78/G7</f>
        <v>0.00040939378886243336</v>
      </c>
    </row>
    <row r="79" spans="1:8" ht="18.75">
      <c r="A79" s="13" t="s">
        <v>39</v>
      </c>
      <c r="B79" s="50"/>
      <c r="C79" s="49"/>
      <c r="D79" s="50"/>
      <c r="E79" s="50"/>
      <c r="F79" s="50"/>
      <c r="G79" s="50"/>
      <c r="H79" s="50"/>
    </row>
    <row r="80" spans="1:8" ht="18.75">
      <c r="A80" s="13" t="s">
        <v>38</v>
      </c>
      <c r="B80" s="50"/>
      <c r="C80" s="49"/>
      <c r="D80" s="50"/>
      <c r="E80" s="50"/>
      <c r="F80" s="50"/>
      <c r="G80" s="50"/>
      <c r="H80" s="50"/>
    </row>
    <row r="81" spans="1:8" ht="18.75">
      <c r="A81" s="13" t="s">
        <v>35</v>
      </c>
      <c r="B81" s="50"/>
      <c r="C81" s="49"/>
      <c r="D81" s="50"/>
      <c r="E81" s="50"/>
      <c r="F81" s="50"/>
      <c r="G81" s="50"/>
      <c r="H81" s="50"/>
    </row>
    <row r="82" spans="1:8" ht="18.75">
      <c r="A82" s="14" t="s">
        <v>36</v>
      </c>
      <c r="B82" s="50"/>
      <c r="C82" s="49"/>
      <c r="D82" s="50"/>
      <c r="E82" s="50"/>
      <c r="F82" s="50"/>
      <c r="G82" s="50"/>
      <c r="H82" s="50"/>
    </row>
    <row r="83" spans="1:8" ht="18.75">
      <c r="A83" s="13" t="s">
        <v>37</v>
      </c>
      <c r="B83" s="50"/>
      <c r="C83" s="49"/>
      <c r="D83" s="50"/>
      <c r="E83" s="50"/>
      <c r="F83" s="50"/>
      <c r="G83" s="50"/>
      <c r="H83" s="50"/>
    </row>
    <row r="84" spans="1:8" ht="18.75">
      <c r="A84" s="13" t="s">
        <v>78</v>
      </c>
      <c r="B84" s="50"/>
      <c r="C84" s="49"/>
      <c r="D84" s="50"/>
      <c r="E84" s="50"/>
      <c r="F84" s="50"/>
      <c r="G84" s="50"/>
      <c r="H84" s="50"/>
    </row>
    <row r="85" spans="1:8" ht="37.5">
      <c r="A85" s="14" t="s">
        <v>156</v>
      </c>
      <c r="B85" s="53">
        <f>B86+B87+B88+B89+B90</f>
        <v>1502.0000000000005</v>
      </c>
      <c r="C85" s="49">
        <f>B85/B7</f>
        <v>0.05304833685340719</v>
      </c>
      <c r="D85" s="53">
        <f>D86+D87+D88+D89+D90</f>
        <v>1221.1999999999998</v>
      </c>
      <c r="E85" s="49">
        <f>D85/D7</f>
        <v>0.03882211194577874</v>
      </c>
      <c r="F85" s="53">
        <f>F86+F87+F88+F89+F90</f>
        <v>0</v>
      </c>
      <c r="G85" s="53">
        <f>G86+G87+G88+G89+G90</f>
        <v>1634.2</v>
      </c>
      <c r="H85" s="49">
        <f>G85/G7</f>
        <v>0.027992942667740113</v>
      </c>
    </row>
    <row r="86" spans="1:8" ht="18.75">
      <c r="A86" s="26" t="s">
        <v>157</v>
      </c>
      <c r="B86" s="53"/>
      <c r="C86" s="58"/>
      <c r="D86" s="53"/>
      <c r="E86" s="59"/>
      <c r="F86" s="59"/>
      <c r="G86" s="59"/>
      <c r="H86" s="59"/>
    </row>
    <row r="87" spans="1:8" ht="37.5">
      <c r="A87" s="26" t="s">
        <v>158</v>
      </c>
      <c r="B87" s="53"/>
      <c r="C87" s="58"/>
      <c r="D87" s="53"/>
      <c r="E87" s="59"/>
      <c r="F87" s="59"/>
      <c r="G87" s="59"/>
      <c r="H87" s="59"/>
    </row>
    <row r="88" spans="1:8" ht="37.5">
      <c r="A88" s="26" t="s">
        <v>159</v>
      </c>
      <c r="B88" s="53"/>
      <c r="C88" s="58"/>
      <c r="D88" s="53"/>
      <c r="E88" s="59"/>
      <c r="F88" s="59"/>
      <c r="G88" s="59"/>
      <c r="H88" s="59"/>
    </row>
    <row r="89" spans="1:8" ht="18.75">
      <c r="A89" s="26" t="s">
        <v>160</v>
      </c>
      <c r="B89" s="53"/>
      <c r="C89" s="58"/>
      <c r="D89" s="53"/>
      <c r="E89" s="59"/>
      <c r="F89" s="59"/>
      <c r="G89" s="59"/>
      <c r="H89" s="59"/>
    </row>
    <row r="90" spans="1:8" ht="18.75">
      <c r="A90" s="26" t="s">
        <v>161</v>
      </c>
      <c r="B90" s="53">
        <f>B91+B92+B93+B94+B96+B97+B98+B99+B100+B101+B102+B103+B104+B105+B107+B108+B95+B106+B109+B110</f>
        <v>1502.0000000000005</v>
      </c>
      <c r="C90" s="58">
        <f>B90/B7</f>
        <v>0.05304833685340719</v>
      </c>
      <c r="D90" s="53">
        <f>D91+D92+D93+D94+D96+D97+D98+D99+D100+D101+D102+D103+D104+D105+D107+D108+D95+D106+D109+D110</f>
        <v>1221.1999999999998</v>
      </c>
      <c r="E90" s="58">
        <f>D90/D7</f>
        <v>0.03882211194577874</v>
      </c>
      <c r="F90" s="53">
        <f>F91+F92+F93+F94+F96+F97+F98+F99+F100+F101+F102+F103+F104+F105+F107+F108+F95+F106</f>
        <v>0</v>
      </c>
      <c r="G90" s="53">
        <f>G91+G92+G93+G94+G96+G97+G98+G99+G100+G101+G102+G103+G104+G105+G107+G108+G95+G106+G109+G110</f>
        <v>1634.2</v>
      </c>
      <c r="H90" s="58">
        <f>G90/G7</f>
        <v>0.027992942667740113</v>
      </c>
    </row>
    <row r="91" spans="1:8" ht="18.75">
      <c r="A91" s="40" t="s">
        <v>162</v>
      </c>
      <c r="B91" s="64">
        <v>887.7</v>
      </c>
      <c r="C91" s="68">
        <f>B91/B7</f>
        <v>0.031352202812762686</v>
      </c>
      <c r="D91" s="64">
        <v>717.3</v>
      </c>
      <c r="E91" s="68">
        <f>D91/D7</f>
        <v>0.0228030632973363</v>
      </c>
      <c r="F91" s="69"/>
      <c r="G91" s="69">
        <v>790</v>
      </c>
      <c r="H91" s="68">
        <f>G91/G7</f>
        <v>0.013532263313862862</v>
      </c>
    </row>
    <row r="92" spans="1:8" ht="18.75">
      <c r="A92" s="44" t="s">
        <v>163</v>
      </c>
      <c r="B92" s="64">
        <v>224.8</v>
      </c>
      <c r="C92" s="68">
        <f>B92/B7</f>
        <v>0.00793959129470435</v>
      </c>
      <c r="D92" s="64">
        <v>232.3</v>
      </c>
      <c r="E92" s="68">
        <f>D92/D7</f>
        <v>0.00738484818621389</v>
      </c>
      <c r="F92" s="69"/>
      <c r="G92" s="69">
        <v>349.9</v>
      </c>
      <c r="H92" s="68">
        <f>G92/G7</f>
        <v>0.005993593586734956</v>
      </c>
    </row>
    <row r="93" spans="1:8" ht="18.75">
      <c r="A93" s="44" t="s">
        <v>164</v>
      </c>
      <c r="B93" s="64">
        <v>156.7</v>
      </c>
      <c r="C93" s="68">
        <f>B93/B7</f>
        <v>0.0055344037183281646</v>
      </c>
      <c r="D93" s="64">
        <v>114.8</v>
      </c>
      <c r="E93" s="68">
        <f>D93/D7</f>
        <v>0.0036495074118697997</v>
      </c>
      <c r="F93" s="69"/>
      <c r="G93" s="69">
        <v>175.8</v>
      </c>
      <c r="H93" s="68">
        <f>G93/G7</f>
        <v>0.003011356823515305</v>
      </c>
    </row>
    <row r="94" spans="1:8" ht="18.75">
      <c r="A94" s="45" t="s">
        <v>165</v>
      </c>
      <c r="B94" s="64">
        <v>29</v>
      </c>
      <c r="C94" s="68"/>
      <c r="D94" s="64">
        <v>39</v>
      </c>
      <c r="E94" s="68"/>
      <c r="F94" s="69"/>
      <c r="G94" s="69">
        <v>0</v>
      </c>
      <c r="H94" s="68">
        <f>G94/G7</f>
        <v>0</v>
      </c>
    </row>
    <row r="95" spans="1:8" ht="18.75">
      <c r="A95" s="45" t="s">
        <v>166</v>
      </c>
      <c r="B95" s="64">
        <v>34.9</v>
      </c>
      <c r="C95" s="68">
        <f>B95/B7</f>
        <v>0.0012326144848095275</v>
      </c>
      <c r="D95" s="64">
        <v>0</v>
      </c>
      <c r="E95" s="68">
        <f>D95/D7</f>
        <v>0</v>
      </c>
      <c r="F95" s="69"/>
      <c r="G95" s="69">
        <v>0</v>
      </c>
      <c r="H95" s="68">
        <f>G95/G7</f>
        <v>0</v>
      </c>
    </row>
    <row r="96" spans="1:8" ht="18.75">
      <c r="A96" s="45" t="s">
        <v>184</v>
      </c>
      <c r="B96" s="64">
        <v>69.9</v>
      </c>
      <c r="C96" s="68">
        <f>B96/B7</f>
        <v>0.0024687608162804004</v>
      </c>
      <c r="D96" s="64">
        <v>81.5</v>
      </c>
      <c r="E96" s="68">
        <f>D96/D7</f>
        <v>0.00259089594135356</v>
      </c>
      <c r="F96" s="69"/>
      <c r="G96" s="69">
        <v>100.7</v>
      </c>
      <c r="H96" s="68">
        <f>G96/G7</f>
        <v>0.0017249353363366965</v>
      </c>
    </row>
    <row r="97" spans="1:8" ht="18.75">
      <c r="A97" s="45" t="s">
        <v>167</v>
      </c>
      <c r="B97" s="64">
        <v>5.8</v>
      </c>
      <c r="C97" s="68">
        <f>B97/B7</f>
        <v>0.00020484710635803035</v>
      </c>
      <c r="D97" s="64">
        <v>9.6</v>
      </c>
      <c r="E97" s="68">
        <f>D97/D7</f>
        <v>0.00030518528879747457</v>
      </c>
      <c r="F97" s="69"/>
      <c r="G97" s="69">
        <v>7.1</v>
      </c>
      <c r="H97" s="68">
        <f>G97/G7</f>
        <v>0.00012161907535243838</v>
      </c>
    </row>
    <row r="98" spans="1:8" ht="18.75">
      <c r="A98" s="45" t="s">
        <v>168</v>
      </c>
      <c r="B98" s="64">
        <v>59.5</v>
      </c>
      <c r="C98" s="68">
        <f>B98/B7</f>
        <v>0.002101448763500484</v>
      </c>
      <c r="D98" s="64">
        <v>0</v>
      </c>
      <c r="E98" s="68">
        <f>D98/D7</f>
        <v>0</v>
      </c>
      <c r="F98" s="69"/>
      <c r="G98" s="69">
        <v>20</v>
      </c>
      <c r="H98" s="68">
        <f>G98/G7</f>
        <v>0.000342588944654756</v>
      </c>
    </row>
    <row r="99" spans="1:8" ht="18.75">
      <c r="A99" s="45" t="s">
        <v>169</v>
      </c>
      <c r="B99" s="64">
        <v>10.5</v>
      </c>
      <c r="C99" s="68">
        <f>B99/B7</f>
        <v>0.00037084389944126185</v>
      </c>
      <c r="D99" s="64">
        <v>9</v>
      </c>
      <c r="E99" s="68">
        <f>D99/D7</f>
        <v>0.0002861112082476324</v>
      </c>
      <c r="F99" s="69"/>
      <c r="G99" s="69">
        <v>9</v>
      </c>
      <c r="H99" s="68">
        <f>G99/G7</f>
        <v>0.0001541650250946402</v>
      </c>
    </row>
    <row r="100" spans="1:8" ht="18.75">
      <c r="A100" s="45" t="s">
        <v>170</v>
      </c>
      <c r="B100" s="64">
        <v>1.5</v>
      </c>
      <c r="C100" s="68">
        <f>B100/B7</f>
        <v>5.297769992018027E-05</v>
      </c>
      <c r="D100" s="64">
        <v>1</v>
      </c>
      <c r="E100" s="68">
        <f>D100/D7</f>
        <v>3.1790134249736936E-05</v>
      </c>
      <c r="F100" s="69"/>
      <c r="G100" s="69">
        <v>0.9</v>
      </c>
      <c r="H100" s="68">
        <f>G100/G7</f>
        <v>1.541650250946402E-05</v>
      </c>
    </row>
    <row r="101" spans="1:8" ht="37.5">
      <c r="A101" s="46" t="s">
        <v>171</v>
      </c>
      <c r="B101" s="64">
        <v>9.4</v>
      </c>
      <c r="C101" s="68"/>
      <c r="D101" s="64">
        <v>0</v>
      </c>
      <c r="E101" s="68"/>
      <c r="F101" s="69"/>
      <c r="G101" s="69">
        <v>0</v>
      </c>
      <c r="H101" s="68"/>
    </row>
    <row r="102" spans="1:8" ht="37.5">
      <c r="A102" s="46" t="s">
        <v>172</v>
      </c>
      <c r="B102" s="64">
        <v>7</v>
      </c>
      <c r="C102" s="68"/>
      <c r="D102" s="64">
        <v>9.2</v>
      </c>
      <c r="E102" s="68"/>
      <c r="F102" s="69"/>
      <c r="G102" s="69">
        <v>8.5</v>
      </c>
      <c r="H102" s="68">
        <f>G102/G7</f>
        <v>0.0001456003014782713</v>
      </c>
    </row>
    <row r="103" spans="1:8" ht="18.75">
      <c r="A103" s="45" t="s">
        <v>173</v>
      </c>
      <c r="B103" s="64">
        <v>0.9</v>
      </c>
      <c r="C103" s="68"/>
      <c r="D103" s="64">
        <v>0.8</v>
      </c>
      <c r="E103" s="68"/>
      <c r="F103" s="69"/>
      <c r="G103" s="69">
        <v>20</v>
      </c>
      <c r="H103" s="68">
        <f>G103/G7</f>
        <v>0.000342588944654756</v>
      </c>
    </row>
    <row r="104" spans="1:8" ht="18.75">
      <c r="A104" s="45" t="s">
        <v>174</v>
      </c>
      <c r="B104" s="64">
        <v>0.8</v>
      </c>
      <c r="C104" s="68">
        <f>B104/B7</f>
        <v>2.825477329076281E-05</v>
      </c>
      <c r="D104" s="64">
        <v>0.3</v>
      </c>
      <c r="E104" s="68">
        <f>D104/D7</f>
        <v>9.53704027492108E-06</v>
      </c>
      <c r="F104" s="69"/>
      <c r="G104" s="69">
        <v>3</v>
      </c>
      <c r="H104" s="68">
        <f>G104/G7</f>
        <v>5.13883416982134E-05</v>
      </c>
    </row>
    <row r="105" spans="1:8" ht="18.75">
      <c r="A105" s="45" t="s">
        <v>175</v>
      </c>
      <c r="B105" s="64">
        <v>2.4</v>
      </c>
      <c r="C105" s="68">
        <f>B105/B7</f>
        <v>8.476431987228842E-05</v>
      </c>
      <c r="D105" s="64">
        <v>3.2</v>
      </c>
      <c r="E105" s="68">
        <f>D105/D7</f>
        <v>0.0001017284295991582</v>
      </c>
      <c r="F105" s="69"/>
      <c r="G105" s="69">
        <v>1</v>
      </c>
      <c r="H105" s="68">
        <f>G105/G7</f>
        <v>1.71294472327378E-05</v>
      </c>
    </row>
    <row r="106" spans="1:8" ht="18.75">
      <c r="A106" s="92" t="s">
        <v>200</v>
      </c>
      <c r="B106" s="64">
        <v>0</v>
      </c>
      <c r="C106" s="68">
        <v>0</v>
      </c>
      <c r="D106" s="64"/>
      <c r="E106" s="68">
        <f>D106/D7</f>
        <v>0</v>
      </c>
      <c r="F106" s="69"/>
      <c r="G106" s="69">
        <v>0</v>
      </c>
      <c r="H106" s="68">
        <f>G106/G7</f>
        <v>0</v>
      </c>
    </row>
    <row r="107" spans="1:8" ht="18.75">
      <c r="A107" s="45" t="s">
        <v>155</v>
      </c>
      <c r="B107" s="64">
        <v>0.5</v>
      </c>
      <c r="C107" s="68">
        <f>B107/B7</f>
        <v>1.7659233306726757E-05</v>
      </c>
      <c r="D107" s="64">
        <v>0.7</v>
      </c>
      <c r="E107" s="68">
        <f>D107/D7</f>
        <v>2.2253093974815853E-05</v>
      </c>
      <c r="F107" s="69"/>
      <c r="G107" s="69">
        <v>0.5</v>
      </c>
      <c r="H107" s="68">
        <f>G107/G7</f>
        <v>8.5647236163689E-06</v>
      </c>
    </row>
    <row r="108" spans="1:8" ht="18.75">
      <c r="A108" s="45" t="s">
        <v>176</v>
      </c>
      <c r="B108" s="64">
        <v>0.7</v>
      </c>
      <c r="C108" s="68">
        <f>B108/B7</f>
        <v>2.4722926629417455E-05</v>
      </c>
      <c r="D108" s="64">
        <v>2.5</v>
      </c>
      <c r="E108" s="68">
        <f>D108/D7</f>
        <v>7.947533562434233E-05</v>
      </c>
      <c r="F108" s="69"/>
      <c r="G108" s="69">
        <v>14.8</v>
      </c>
      <c r="H108" s="68">
        <f>G108/G7</f>
        <v>0.00025351581904451944</v>
      </c>
    </row>
    <row r="109" spans="1:8" ht="18.75">
      <c r="A109" s="93" t="s">
        <v>201</v>
      </c>
      <c r="B109" s="94">
        <v>0</v>
      </c>
      <c r="C109" s="68"/>
      <c r="D109" s="94">
        <v>0</v>
      </c>
      <c r="E109" s="68"/>
      <c r="F109" s="69">
        <v>0</v>
      </c>
      <c r="G109" s="69">
        <v>109</v>
      </c>
      <c r="H109" s="68"/>
    </row>
    <row r="110" spans="1:8" ht="18.75">
      <c r="A110" s="93" t="s">
        <v>202</v>
      </c>
      <c r="B110" s="94">
        <v>0</v>
      </c>
      <c r="C110" s="68"/>
      <c r="D110" s="94">
        <v>0</v>
      </c>
      <c r="E110" s="68"/>
      <c r="F110" s="69">
        <v>0</v>
      </c>
      <c r="G110" s="69">
        <v>24</v>
      </c>
      <c r="H110" s="68"/>
    </row>
    <row r="111" spans="1:8" ht="37.5">
      <c r="A111" s="17" t="s">
        <v>79</v>
      </c>
      <c r="B111" s="59">
        <v>0</v>
      </c>
      <c r="C111" s="58">
        <v>0</v>
      </c>
      <c r="D111" s="59"/>
      <c r="E111" s="59">
        <v>0</v>
      </c>
      <c r="F111" s="59">
        <v>0</v>
      </c>
      <c r="G111" s="59"/>
      <c r="H111" s="59">
        <v>0</v>
      </c>
    </row>
    <row r="112" spans="1:8" ht="18.75">
      <c r="A112" s="14" t="s">
        <v>177</v>
      </c>
      <c r="B112" s="60">
        <f>B113+B114</f>
        <v>237.3</v>
      </c>
      <c r="C112" s="49">
        <f>C113</f>
        <v>4.944585325883491E-05</v>
      </c>
      <c r="D112" s="49">
        <f>D113+D114</f>
        <v>236</v>
      </c>
      <c r="E112" s="49">
        <f>E113</f>
        <v>0</v>
      </c>
      <c r="F112" s="49">
        <f>F113+F114</f>
        <v>0</v>
      </c>
      <c r="G112" s="49">
        <f>G113+G114</f>
        <v>0</v>
      </c>
      <c r="H112" s="49">
        <f>H114</f>
        <v>0</v>
      </c>
    </row>
    <row r="113" spans="1:8" ht="18.75">
      <c r="A113" s="45" t="s">
        <v>178</v>
      </c>
      <c r="B113" s="60">
        <v>1.4</v>
      </c>
      <c r="C113" s="49">
        <f>B113/B7</f>
        <v>4.944585325883491E-05</v>
      </c>
      <c r="D113" s="49">
        <v>0</v>
      </c>
      <c r="E113" s="49">
        <f>D113/D7</f>
        <v>0</v>
      </c>
      <c r="F113" s="49"/>
      <c r="G113" s="49">
        <v>0</v>
      </c>
      <c r="H113" s="49"/>
    </row>
    <row r="114" spans="1:8" ht="33" customHeight="1">
      <c r="A114" s="47" t="s">
        <v>179</v>
      </c>
      <c r="B114" s="49">
        <v>235.9</v>
      </c>
      <c r="C114" s="49"/>
      <c r="D114" s="49">
        <v>236</v>
      </c>
      <c r="E114" s="49"/>
      <c r="F114" s="49"/>
      <c r="G114" s="49"/>
      <c r="H114" s="49">
        <f>G114/G7</f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H116" s="1"/>
    </row>
    <row r="117" spans="1:8" ht="12.75">
      <c r="A117" s="3"/>
      <c r="B117" s="3"/>
      <c r="C117" s="3"/>
      <c r="D117" s="3"/>
      <c r="E117" s="3"/>
      <c r="F117" s="107"/>
      <c r="G117" s="107"/>
      <c r="H117" s="107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</sheetData>
  <mergeCells count="7">
    <mergeCell ref="A4:H4"/>
    <mergeCell ref="F117:H117"/>
    <mergeCell ref="A5:A6"/>
    <mergeCell ref="B5:C5"/>
    <mergeCell ref="D5:E5"/>
    <mergeCell ref="F5:F6"/>
    <mergeCell ref="G5:H5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&amp;C&amp;"Times New Roman,обычный"&amp;16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4">
      <selection activeCell="H14" sqref="H14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18" t="s">
        <v>10</v>
      </c>
    </row>
    <row r="2" spans="1:7" ht="18.75">
      <c r="A2" s="8"/>
      <c r="B2" s="8"/>
      <c r="C2" s="8"/>
      <c r="D2" s="8"/>
      <c r="E2" s="18" t="s">
        <v>14</v>
      </c>
      <c r="F2" s="2"/>
      <c r="G2" s="2"/>
    </row>
    <row r="3" spans="1:7" ht="18.75">
      <c r="A3" s="8"/>
      <c r="B3" s="8"/>
      <c r="C3" s="8"/>
      <c r="D3" s="8"/>
      <c r="E3" s="19"/>
      <c r="F3" s="2"/>
      <c r="G3" s="2"/>
    </row>
    <row r="4" spans="1:7" ht="18.75">
      <c r="A4" s="8"/>
      <c r="B4" s="8"/>
      <c r="C4" s="8"/>
      <c r="D4" s="8"/>
      <c r="E4" s="19"/>
      <c r="F4" s="2"/>
      <c r="G4" s="2"/>
    </row>
    <row r="5" spans="1:5" ht="18.75">
      <c r="A5" s="102" t="s">
        <v>41</v>
      </c>
      <c r="B5" s="102"/>
      <c r="C5" s="102"/>
      <c r="D5" s="102"/>
      <c r="E5" s="102"/>
    </row>
    <row r="6" spans="1:5" ht="18.75">
      <c r="A6" s="11" t="s">
        <v>42</v>
      </c>
      <c r="B6" s="13"/>
      <c r="C6" s="13"/>
      <c r="D6" s="13"/>
      <c r="E6" s="11" t="s">
        <v>22</v>
      </c>
    </row>
    <row r="7" spans="1:5" ht="37.5">
      <c r="A7" s="14" t="s">
        <v>203</v>
      </c>
      <c r="B7" s="13"/>
      <c r="C7" s="13"/>
      <c r="D7" s="13"/>
      <c r="E7" s="39">
        <f>'таб 1 до пояс'!E8</f>
        <v>58379</v>
      </c>
    </row>
    <row r="8" spans="1:5" ht="37.5">
      <c r="A8" s="14" t="s">
        <v>180</v>
      </c>
      <c r="B8" s="13"/>
      <c r="C8" s="13"/>
      <c r="D8" s="13"/>
      <c r="E8" s="86">
        <v>30480.3</v>
      </c>
    </row>
    <row r="9" spans="1:5" ht="37.5">
      <c r="A9" s="14" t="s">
        <v>43</v>
      </c>
      <c r="B9" s="13"/>
      <c r="C9" s="13"/>
      <c r="D9" s="13"/>
      <c r="E9" s="75">
        <f>E7/E8*100</f>
        <v>191.530267090547</v>
      </c>
    </row>
    <row r="10" spans="1:5" ht="18.75">
      <c r="A10" s="14" t="s">
        <v>204</v>
      </c>
      <c r="B10" s="13"/>
      <c r="C10" s="13"/>
      <c r="D10" s="13"/>
      <c r="E10" s="86">
        <f>'[1]1.1. Фін результат_табл. 1'!$F$166</f>
        <v>20489.8</v>
      </c>
    </row>
    <row r="11" spans="1:5" ht="18.75">
      <c r="A11" s="14" t="s">
        <v>181</v>
      </c>
      <c r="B11" s="13"/>
      <c r="C11" s="13"/>
      <c r="D11" s="13"/>
      <c r="E11" s="86">
        <f>'[1]1.1. Фін результат_табл. 1'!$E$166</f>
        <v>18240.7</v>
      </c>
    </row>
    <row r="12" spans="1:5" ht="18.75">
      <c r="A12" s="14" t="s">
        <v>44</v>
      </c>
      <c r="B12" s="13"/>
      <c r="C12" s="13"/>
      <c r="D12" s="13"/>
      <c r="E12" s="75">
        <f>E10/E11*100</f>
        <v>112.33011890991025</v>
      </c>
    </row>
    <row r="13" spans="1:5" ht="75">
      <c r="A13" s="14" t="s">
        <v>45</v>
      </c>
      <c r="B13" s="13"/>
      <c r="C13" s="13"/>
      <c r="D13" s="13"/>
      <c r="E13" s="75">
        <f>E9-E12</f>
        <v>79.20014818063675</v>
      </c>
    </row>
    <row r="14" spans="1:5" ht="18.75">
      <c r="A14" s="8"/>
      <c r="B14" s="8"/>
      <c r="C14" s="8"/>
      <c r="D14" s="8"/>
      <c r="E14" s="8"/>
    </row>
    <row r="15" spans="1:5" ht="18.75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18" t="s">
        <v>46</v>
      </c>
    </row>
    <row r="17" spans="1:5" ht="18.75">
      <c r="A17" s="8"/>
      <c r="B17" s="8"/>
      <c r="C17" s="8"/>
      <c r="D17" s="8"/>
      <c r="E17" s="18" t="s">
        <v>14</v>
      </c>
    </row>
    <row r="18" spans="1:5" ht="18.75">
      <c r="A18" s="8"/>
      <c r="B18" s="8"/>
      <c r="C18" s="8"/>
      <c r="D18" s="8"/>
      <c r="E18" s="19"/>
    </row>
    <row r="19" spans="1:5" ht="7.5" customHeight="1">
      <c r="A19" s="8"/>
      <c r="B19" s="8"/>
      <c r="C19" s="8"/>
      <c r="D19" s="8"/>
      <c r="E19" s="19"/>
    </row>
    <row r="20" spans="1:5" ht="18.75">
      <c r="A20" s="102" t="s">
        <v>47</v>
      </c>
      <c r="B20" s="102"/>
      <c r="C20" s="102"/>
      <c r="D20" s="102"/>
      <c r="E20" s="102"/>
    </row>
    <row r="21" spans="1:5" ht="18.75">
      <c r="A21" s="11" t="s">
        <v>22</v>
      </c>
      <c r="B21" s="13"/>
      <c r="C21" s="13"/>
      <c r="D21" s="13"/>
      <c r="E21" s="12" t="s">
        <v>205</v>
      </c>
    </row>
    <row r="22" spans="1:5" ht="37.5">
      <c r="A22" s="76" t="s">
        <v>48</v>
      </c>
      <c r="B22" s="86"/>
      <c r="C22" s="86"/>
      <c r="D22" s="86"/>
      <c r="E22" s="86">
        <f>E23+E27</f>
        <v>11337.5</v>
      </c>
    </row>
    <row r="23" spans="1:5" ht="18.75">
      <c r="A23" s="76" t="s">
        <v>49</v>
      </c>
      <c r="B23" s="86"/>
      <c r="C23" s="86"/>
      <c r="D23" s="86"/>
      <c r="E23" s="86">
        <f>E24+E25+E26</f>
        <v>5367.5</v>
      </c>
    </row>
    <row r="24" spans="1:5" ht="18.75">
      <c r="A24" s="95" t="s">
        <v>50</v>
      </c>
      <c r="B24" s="86"/>
      <c r="C24" s="86"/>
      <c r="D24" s="86"/>
      <c r="E24" s="86">
        <v>5367.5</v>
      </c>
    </row>
    <row r="25" spans="1:5" ht="18.75">
      <c r="A25" s="95" t="s">
        <v>51</v>
      </c>
      <c r="B25" s="86"/>
      <c r="C25" s="86"/>
      <c r="D25" s="86"/>
      <c r="E25" s="86"/>
    </row>
    <row r="26" spans="1:5" ht="18.75">
      <c r="A26" s="95" t="s">
        <v>52</v>
      </c>
      <c r="B26" s="86"/>
      <c r="C26" s="86"/>
      <c r="D26" s="86"/>
      <c r="E26" s="86"/>
    </row>
    <row r="27" spans="1:5" ht="18.75">
      <c r="A27" s="95" t="s">
        <v>53</v>
      </c>
      <c r="B27" s="86"/>
      <c r="C27" s="86"/>
      <c r="D27" s="86"/>
      <c r="E27" s="86">
        <f>E28+E29+E30</f>
        <v>5970</v>
      </c>
    </row>
    <row r="28" spans="1:5" ht="18.75">
      <c r="A28" s="95" t="s">
        <v>50</v>
      </c>
      <c r="B28" s="86"/>
      <c r="C28" s="86"/>
      <c r="D28" s="86"/>
      <c r="E28" s="86">
        <v>5970</v>
      </c>
    </row>
    <row r="29" spans="1:5" ht="18.75">
      <c r="A29" s="95" t="s">
        <v>51</v>
      </c>
      <c r="B29" s="86"/>
      <c r="C29" s="86"/>
      <c r="D29" s="86"/>
      <c r="E29" s="86"/>
    </row>
    <row r="30" spans="1:5" ht="18.75">
      <c r="A30" s="95" t="s">
        <v>52</v>
      </c>
      <c r="B30" s="86"/>
      <c r="C30" s="86"/>
      <c r="D30" s="86"/>
      <c r="E30" s="86"/>
    </row>
    <row r="31" spans="1:5" ht="18.75">
      <c r="A31" s="95" t="s">
        <v>54</v>
      </c>
      <c r="B31" s="86"/>
      <c r="C31" s="86"/>
      <c r="D31" s="86"/>
      <c r="E31" s="86">
        <f>E32+E33</f>
        <v>5367.5</v>
      </c>
    </row>
    <row r="32" spans="1:5" ht="18.75">
      <c r="A32" s="97" t="s">
        <v>55</v>
      </c>
      <c r="B32" s="86"/>
      <c r="C32" s="86"/>
      <c r="D32" s="86"/>
      <c r="E32" s="86">
        <v>5367.5</v>
      </c>
    </row>
    <row r="33" spans="1:5" ht="18.75">
      <c r="A33" s="97" t="s">
        <v>56</v>
      </c>
      <c r="B33" s="86"/>
      <c r="C33" s="86"/>
      <c r="D33" s="86"/>
      <c r="E33" s="86"/>
    </row>
    <row r="34" spans="1:5" ht="18.75">
      <c r="A34" s="8"/>
      <c r="B34" s="8"/>
      <c r="C34" s="8"/>
      <c r="D34" s="8"/>
      <c r="E34" s="8"/>
    </row>
    <row r="35" spans="1:5" ht="18.75">
      <c r="A35" s="8"/>
      <c r="B35" s="8"/>
      <c r="C35" s="8"/>
      <c r="D35" s="8"/>
      <c r="E35" s="8"/>
    </row>
    <row r="36" spans="1:5" ht="18.75">
      <c r="A36" s="8"/>
      <c r="B36" s="8"/>
      <c r="C36" s="8"/>
      <c r="D36" s="8"/>
      <c r="E36" s="8"/>
    </row>
  </sheetData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8" t="s">
        <v>57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18" t="s">
        <v>14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19"/>
    </row>
    <row r="4" spans="1:13" ht="18.75">
      <c r="A4" s="102" t="s">
        <v>80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33" customHeight="1">
      <c r="A5" s="111" t="s">
        <v>22</v>
      </c>
      <c r="B5" s="86"/>
      <c r="C5" s="86"/>
      <c r="D5" s="86"/>
      <c r="E5" s="86"/>
      <c r="F5" s="110" t="s">
        <v>209</v>
      </c>
      <c r="G5" s="110" t="s">
        <v>96</v>
      </c>
      <c r="H5" s="110" t="s">
        <v>210</v>
      </c>
      <c r="I5" s="110" t="s">
        <v>212</v>
      </c>
      <c r="J5" s="110"/>
      <c r="K5" s="110"/>
      <c r="L5" s="110" t="s">
        <v>61</v>
      </c>
      <c r="M5" s="110"/>
    </row>
    <row r="6" spans="1:13" ht="36.75" customHeight="1">
      <c r="A6" s="111"/>
      <c r="B6" s="86"/>
      <c r="C6" s="86"/>
      <c r="D6" s="86"/>
      <c r="E6" s="86"/>
      <c r="F6" s="110"/>
      <c r="G6" s="110"/>
      <c r="H6" s="110"/>
      <c r="I6" s="110" t="s">
        <v>211</v>
      </c>
      <c r="J6" s="110" t="s">
        <v>58</v>
      </c>
      <c r="K6" s="110"/>
      <c r="L6" s="110" t="s">
        <v>213</v>
      </c>
      <c r="M6" s="110" t="s">
        <v>214</v>
      </c>
    </row>
    <row r="7" spans="1:13" ht="57" customHeight="1">
      <c r="A7" s="111"/>
      <c r="B7" s="86"/>
      <c r="C7" s="86"/>
      <c r="D7" s="86"/>
      <c r="E7" s="86"/>
      <c r="F7" s="110"/>
      <c r="G7" s="110"/>
      <c r="H7" s="110"/>
      <c r="I7" s="110"/>
      <c r="J7" s="86" t="s">
        <v>59</v>
      </c>
      <c r="K7" s="86" t="s">
        <v>60</v>
      </c>
      <c r="L7" s="110"/>
      <c r="M7" s="110"/>
    </row>
    <row r="8" spans="1:13" ht="112.5">
      <c r="A8" s="76" t="s">
        <v>62</v>
      </c>
      <c r="B8" s="86"/>
      <c r="C8" s="86"/>
      <c r="D8" s="86"/>
      <c r="E8" s="86"/>
      <c r="F8" s="86">
        <f>'[1]1.1. Фін результат_табл. 1'!$C$8</f>
        <v>28313.8</v>
      </c>
      <c r="G8" s="86">
        <f>'[1]1.1. Фін результат_табл. 1'!$D$8</f>
        <v>31456.300000000003</v>
      </c>
      <c r="H8" s="86">
        <f>'таб 3 до пояс'!F7</f>
        <v>8805.5</v>
      </c>
      <c r="I8" s="75">
        <f>'таб 4,5 до пояс'!E7</f>
        <v>58379</v>
      </c>
      <c r="J8" s="86"/>
      <c r="K8" s="86"/>
      <c r="L8" s="75">
        <f aca="true" t="shared" si="0" ref="L8:L13">I8/F8*100</f>
        <v>206.18567624268027</v>
      </c>
      <c r="M8" s="75">
        <f aca="true" t="shared" si="1" ref="M8:M13">I8/G8*100</f>
        <v>185.58762473653925</v>
      </c>
    </row>
    <row r="9" spans="1:13" ht="75">
      <c r="A9" s="76" t="s">
        <v>63</v>
      </c>
      <c r="B9" s="86"/>
      <c r="C9" s="86"/>
      <c r="D9" s="86"/>
      <c r="E9" s="86"/>
      <c r="F9" s="86">
        <f>'таб 3 до пояс'!B8</f>
        <v>392</v>
      </c>
      <c r="G9" s="86">
        <f>'таб 3 до пояс'!D8</f>
        <v>397</v>
      </c>
      <c r="H9" s="86">
        <f>'таб 3 до пояс'!F8</f>
        <v>378.5</v>
      </c>
      <c r="I9" s="86">
        <f>J9+K9</f>
        <v>405.5</v>
      </c>
      <c r="J9" s="86">
        <v>77.5</v>
      </c>
      <c r="K9" s="86">
        <v>328</v>
      </c>
      <c r="L9" s="75">
        <f t="shared" si="0"/>
        <v>103.4438775510204</v>
      </c>
      <c r="M9" s="75">
        <f t="shared" si="1"/>
        <v>102.14105793450881</v>
      </c>
    </row>
    <row r="10" spans="1:13" ht="75">
      <c r="A10" s="95" t="s">
        <v>64</v>
      </c>
      <c r="B10" s="96"/>
      <c r="C10" s="96"/>
      <c r="D10" s="96"/>
      <c r="E10" s="96"/>
      <c r="F10" s="75">
        <f>F11+F12</f>
        <v>16497.6</v>
      </c>
      <c r="G10" s="86">
        <f>G11+G12</f>
        <v>16309.7</v>
      </c>
      <c r="H10" s="86">
        <f>H11+H12</f>
        <v>8882.2</v>
      </c>
      <c r="I10" s="86">
        <f>I11+I12</f>
        <v>20030.9</v>
      </c>
      <c r="J10" s="86">
        <v>4197.7</v>
      </c>
      <c r="K10" s="86">
        <f>I10-J10</f>
        <v>15833.2</v>
      </c>
      <c r="L10" s="75">
        <f t="shared" si="0"/>
        <v>121.4170546018815</v>
      </c>
      <c r="M10" s="75">
        <f t="shared" si="1"/>
        <v>122.81587031030614</v>
      </c>
    </row>
    <row r="11" spans="1:13" ht="37.5">
      <c r="A11" s="95" t="s">
        <v>66</v>
      </c>
      <c r="B11" s="96"/>
      <c r="C11" s="96"/>
      <c r="D11" s="96"/>
      <c r="E11" s="96"/>
      <c r="F11" s="86">
        <v>9634.6</v>
      </c>
      <c r="G11" s="86">
        <v>9524.7</v>
      </c>
      <c r="H11" s="86">
        <v>5133.9</v>
      </c>
      <c r="I11" s="86">
        <v>11577.8</v>
      </c>
      <c r="J11" s="86">
        <v>2426.3</v>
      </c>
      <c r="K11" s="86">
        <v>9151.5</v>
      </c>
      <c r="L11" s="75">
        <f t="shared" si="0"/>
        <v>120.16897432171547</v>
      </c>
      <c r="M11" s="75">
        <f t="shared" si="1"/>
        <v>121.55553455751887</v>
      </c>
    </row>
    <row r="12" spans="1:13" ht="37.5">
      <c r="A12" s="95" t="s">
        <v>65</v>
      </c>
      <c r="B12" s="96"/>
      <c r="C12" s="96"/>
      <c r="D12" s="96"/>
      <c r="E12" s="96"/>
      <c r="F12" s="75">
        <v>6863</v>
      </c>
      <c r="G12" s="86">
        <v>6785</v>
      </c>
      <c r="H12" s="86">
        <v>3748.3</v>
      </c>
      <c r="I12" s="86">
        <v>8453.1</v>
      </c>
      <c r="J12" s="86">
        <f>J10-J11</f>
        <v>1771.3999999999996</v>
      </c>
      <c r="K12" s="86">
        <f>K10-K11</f>
        <v>6681.700000000001</v>
      </c>
      <c r="L12" s="75">
        <f t="shared" si="0"/>
        <v>123.16916800233135</v>
      </c>
      <c r="M12" s="75">
        <f t="shared" si="1"/>
        <v>124.58511422254975</v>
      </c>
    </row>
    <row r="13" spans="1:13" ht="75">
      <c r="A13" s="95" t="s">
        <v>67</v>
      </c>
      <c r="B13" s="86"/>
      <c r="C13" s="86"/>
      <c r="D13" s="86"/>
      <c r="E13" s="86"/>
      <c r="F13" s="98">
        <v>3507</v>
      </c>
      <c r="G13" s="98">
        <v>3424</v>
      </c>
      <c r="H13" s="98">
        <v>3820</v>
      </c>
      <c r="I13" s="98">
        <v>4122</v>
      </c>
      <c r="J13" s="86"/>
      <c r="K13" s="86"/>
      <c r="L13" s="75">
        <f t="shared" si="0"/>
        <v>117.53635585970916</v>
      </c>
      <c r="M13" s="75">
        <f t="shared" si="1"/>
        <v>120.3855140186916</v>
      </c>
    </row>
    <row r="14" spans="1:13" ht="56.25">
      <c r="A14" s="95" t="s">
        <v>68</v>
      </c>
      <c r="B14" s="86"/>
      <c r="C14" s="86"/>
      <c r="D14" s="86"/>
      <c r="E14" s="86"/>
      <c r="F14" s="99">
        <v>2068.2</v>
      </c>
      <c r="G14" s="86"/>
      <c r="H14" s="86"/>
      <c r="I14" s="86"/>
      <c r="J14" s="86"/>
      <c r="K14" s="86"/>
      <c r="L14" s="86"/>
      <c r="M14" s="86"/>
    </row>
    <row r="15" spans="1:13" ht="75">
      <c r="A15" s="95" t="s">
        <v>69</v>
      </c>
      <c r="B15" s="86"/>
      <c r="C15" s="86"/>
      <c r="D15" s="86"/>
      <c r="E15" s="86"/>
      <c r="F15" s="98">
        <f>F8/F9/12*1000</f>
        <v>6019.090136054422</v>
      </c>
      <c r="G15" s="98">
        <f>G8/G9/12*1000</f>
        <v>6602.91771620487</v>
      </c>
      <c r="H15" s="98">
        <f>H8/H9/12*1000</f>
        <v>1938.6833993835314</v>
      </c>
      <c r="I15" s="98">
        <f>I8/I9/12*1000</f>
        <v>11997.328401150844</v>
      </c>
      <c r="J15" s="98"/>
      <c r="K15" s="98"/>
      <c r="L15" s="75">
        <f>I15/F15*100</f>
        <v>199.32129491277598</v>
      </c>
      <c r="M15" s="75">
        <f>I15/G15*100</f>
        <v>181.69737859532947</v>
      </c>
    </row>
    <row r="16" spans="1:13" ht="18.75">
      <c r="A16" s="5"/>
      <c r="B16" s="3"/>
      <c r="C16" s="3"/>
      <c r="D16" s="3"/>
      <c r="E16" s="3"/>
      <c r="F16" s="87"/>
      <c r="G16" s="87"/>
      <c r="H16" s="88"/>
      <c r="I16" s="3"/>
      <c r="J16" s="3"/>
      <c r="K16" s="3"/>
      <c r="L16" s="3"/>
      <c r="M16" s="3"/>
    </row>
    <row r="17" spans="1:13" ht="12.75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mergeCells count="11">
    <mergeCell ref="M6:M7"/>
    <mergeCell ref="A4:M4"/>
    <mergeCell ref="H5:H7"/>
    <mergeCell ref="I5:K5"/>
    <mergeCell ref="I6:I7"/>
    <mergeCell ref="J6:K6"/>
    <mergeCell ref="A5:A7"/>
    <mergeCell ref="F5:F7"/>
    <mergeCell ref="G5:G7"/>
    <mergeCell ref="L5:M5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63" r:id="rId1"/>
  <headerFooter alignWithMargins="0">
    <oddHeader>&amp;C&amp;"Times New Roman,обычный"&amp;16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4">
      <selection activeCell="H9" sqref="H9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18" t="s">
        <v>70</v>
      </c>
      <c r="M1" s="8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 t="s">
        <v>14</v>
      </c>
      <c r="L2" s="20"/>
      <c r="M2" s="8"/>
    </row>
    <row r="3" spans="1:13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  <c r="M3" s="8"/>
    </row>
    <row r="4" spans="1:13" ht="46.5" customHeight="1">
      <c r="A4" s="114" t="s">
        <v>71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8"/>
    </row>
    <row r="5" spans="1:13" ht="24" customHeight="1">
      <c r="A5" s="118"/>
      <c r="B5" s="15"/>
      <c r="C5" s="15"/>
      <c r="D5" s="15"/>
      <c r="E5" s="15"/>
      <c r="F5" s="117" t="s">
        <v>206</v>
      </c>
      <c r="G5" s="117" t="s">
        <v>207</v>
      </c>
      <c r="H5" s="117" t="s">
        <v>208</v>
      </c>
      <c r="I5" s="117" t="s">
        <v>72</v>
      </c>
      <c r="J5" s="117"/>
      <c r="K5" s="117"/>
      <c r="L5" s="117"/>
      <c r="M5" s="8"/>
    </row>
    <row r="6" spans="1:13" ht="27.75" customHeight="1">
      <c r="A6" s="118"/>
      <c r="B6" s="15"/>
      <c r="C6" s="15"/>
      <c r="D6" s="15"/>
      <c r="E6" s="15"/>
      <c r="F6" s="117"/>
      <c r="G6" s="117"/>
      <c r="H6" s="117"/>
      <c r="I6" s="117" t="s">
        <v>0</v>
      </c>
      <c r="J6" s="117" t="s">
        <v>1</v>
      </c>
      <c r="K6" s="117" t="s">
        <v>2</v>
      </c>
      <c r="L6" s="117" t="s">
        <v>3</v>
      </c>
      <c r="M6" s="8"/>
    </row>
    <row r="7" spans="1:13" ht="48" customHeight="1">
      <c r="A7" s="118"/>
      <c r="B7" s="15"/>
      <c r="C7" s="15"/>
      <c r="D7" s="15"/>
      <c r="E7" s="15"/>
      <c r="F7" s="117"/>
      <c r="G7" s="117"/>
      <c r="H7" s="117"/>
      <c r="I7" s="117"/>
      <c r="J7" s="117"/>
      <c r="K7" s="117"/>
      <c r="L7" s="117"/>
      <c r="M7" s="8"/>
    </row>
    <row r="8" spans="1:13" ht="32.25" customHeight="1">
      <c r="A8" s="108" t="s">
        <v>74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8"/>
    </row>
    <row r="9" spans="1:13" ht="93.75">
      <c r="A9" s="76" t="s">
        <v>73</v>
      </c>
      <c r="B9" s="86"/>
      <c r="C9" s="86"/>
      <c r="D9" s="86"/>
      <c r="E9" s="86"/>
      <c r="F9" s="86">
        <v>40661.8</v>
      </c>
      <c r="G9" s="86">
        <v>51400</v>
      </c>
      <c r="H9" s="86">
        <f>I9+J9+K9+L9</f>
        <v>29100</v>
      </c>
      <c r="I9" s="75">
        <v>525</v>
      </c>
      <c r="J9" s="86">
        <f>525+20000</f>
        <v>20525</v>
      </c>
      <c r="K9" s="86">
        <v>7525</v>
      </c>
      <c r="L9" s="86">
        <v>525</v>
      </c>
      <c r="M9" s="8"/>
    </row>
    <row r="10" spans="1:13" ht="18.75">
      <c r="A10" s="110" t="s">
        <v>75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8"/>
    </row>
    <row r="11" spans="1:13" ht="93.75">
      <c r="A11" s="95" t="s">
        <v>76</v>
      </c>
      <c r="B11" s="86"/>
      <c r="C11" s="86"/>
      <c r="D11" s="86"/>
      <c r="E11" s="86"/>
      <c r="F11" s="86">
        <f>F12+F13+F14+F15</f>
        <v>40661.8</v>
      </c>
      <c r="G11" s="86">
        <f>G12+G13+G14+G15</f>
        <v>51400</v>
      </c>
      <c r="H11" s="75">
        <f>I11+J11+K11+L11</f>
        <v>29100</v>
      </c>
      <c r="I11" s="75">
        <f>I12+I13+I14+I15</f>
        <v>525</v>
      </c>
      <c r="J11" s="86">
        <f>J12+J13+J14+J15</f>
        <v>20525</v>
      </c>
      <c r="K11" s="86">
        <f>K12+K13+K14+K15</f>
        <v>7525</v>
      </c>
      <c r="L11" s="86">
        <f>L12+L13+L14+L15</f>
        <v>525</v>
      </c>
      <c r="M11" s="8"/>
    </row>
    <row r="12" spans="1:13" ht="18.75">
      <c r="A12" s="95" t="s">
        <v>185</v>
      </c>
      <c r="B12" s="86"/>
      <c r="C12" s="86"/>
      <c r="D12" s="86"/>
      <c r="E12" s="86"/>
      <c r="F12" s="86">
        <v>40661.8</v>
      </c>
      <c r="G12" s="86">
        <v>36127</v>
      </c>
      <c r="H12" s="86">
        <f>I12+J12+K12+L12</f>
        <v>20000</v>
      </c>
      <c r="I12" s="86"/>
      <c r="J12" s="86">
        <v>20000</v>
      </c>
      <c r="K12" s="86"/>
      <c r="L12" s="86"/>
      <c r="M12" s="8"/>
    </row>
    <row r="13" spans="1:13" ht="18.75">
      <c r="A13" s="95" t="s">
        <v>186</v>
      </c>
      <c r="B13" s="86"/>
      <c r="C13" s="86"/>
      <c r="D13" s="86"/>
      <c r="E13" s="86"/>
      <c r="F13" s="86"/>
      <c r="G13" s="86">
        <v>13100</v>
      </c>
      <c r="H13" s="86">
        <f>I13+J13+K13+L13</f>
        <v>7000</v>
      </c>
      <c r="I13" s="86"/>
      <c r="J13" s="86"/>
      <c r="K13" s="86">
        <v>7000</v>
      </c>
      <c r="L13" s="86"/>
      <c r="M13" s="8"/>
    </row>
    <row r="14" spans="1:13" ht="18.75">
      <c r="A14" s="22" t="s">
        <v>188</v>
      </c>
      <c r="B14" s="86"/>
      <c r="C14" s="86"/>
      <c r="D14" s="86"/>
      <c r="E14" s="86"/>
      <c r="F14" s="86"/>
      <c r="G14" s="86">
        <v>1350</v>
      </c>
      <c r="H14" s="86">
        <f>I14+J14+K14+L14</f>
        <v>0</v>
      </c>
      <c r="I14" s="86"/>
      <c r="J14" s="86"/>
      <c r="K14" s="86"/>
      <c r="L14" s="86"/>
      <c r="M14" s="8"/>
    </row>
    <row r="15" spans="1:13" ht="56.25">
      <c r="A15" s="95" t="s">
        <v>187</v>
      </c>
      <c r="B15" s="86"/>
      <c r="C15" s="86"/>
      <c r="D15" s="86"/>
      <c r="E15" s="86"/>
      <c r="F15" s="86"/>
      <c r="G15" s="86">
        <v>823</v>
      </c>
      <c r="H15" s="86">
        <f>I15+J15+K15+L15</f>
        <v>2100</v>
      </c>
      <c r="I15" s="86">
        <v>525</v>
      </c>
      <c r="J15" s="86">
        <v>525</v>
      </c>
      <c r="K15" s="86">
        <v>525</v>
      </c>
      <c r="L15" s="86">
        <v>525</v>
      </c>
      <c r="M15" s="8"/>
    </row>
    <row r="16" spans="1:13" ht="18.75">
      <c r="A16" s="2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8"/>
    </row>
    <row r="17" spans="1:13" ht="18.75">
      <c r="A17" s="2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8"/>
    </row>
    <row r="18" spans="1:13" ht="39" customHeight="1">
      <c r="A18" s="113" t="s">
        <v>190</v>
      </c>
      <c r="B18" s="113"/>
      <c r="C18" s="113"/>
      <c r="D18" s="113"/>
      <c r="E18" s="113"/>
      <c r="F18" s="113"/>
      <c r="G18" s="113"/>
      <c r="H18" s="16" t="s">
        <v>77</v>
      </c>
      <c r="I18" s="16"/>
      <c r="J18" s="16"/>
      <c r="K18" s="16" t="s">
        <v>189</v>
      </c>
      <c r="L18" s="16"/>
      <c r="M18" s="8"/>
    </row>
    <row r="19" spans="1:13" ht="18.75">
      <c r="A19" s="22"/>
      <c r="B19" s="16"/>
      <c r="C19" s="16"/>
      <c r="D19" s="16"/>
      <c r="E19" s="16"/>
      <c r="F19" s="16"/>
      <c r="G19" s="16"/>
      <c r="H19" s="112" t="s">
        <v>13</v>
      </c>
      <c r="I19" s="112"/>
      <c r="J19" s="16"/>
      <c r="K19" s="112" t="s">
        <v>12</v>
      </c>
      <c r="L19" s="112"/>
      <c r="M19" s="8"/>
    </row>
    <row r="20" spans="1:12" ht="12.75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</sheetData>
  <mergeCells count="15"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  <mergeCell ref="A8:L8"/>
    <mergeCell ref="A10:L10"/>
    <mergeCell ref="K19:L19"/>
    <mergeCell ref="H19:I19"/>
    <mergeCell ref="A18:G18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 26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PLANOVIY_KOVTYNENKO</cp:lastModifiedBy>
  <cp:lastPrinted>2017-01-20T13:12:28Z</cp:lastPrinted>
  <dcterms:created xsi:type="dcterms:W3CDTF">1996-10-08T23:32:33Z</dcterms:created>
  <dcterms:modified xsi:type="dcterms:W3CDTF">2017-01-20T13:13:59Z</dcterms:modified>
  <cp:category/>
  <cp:version/>
  <cp:contentType/>
  <cp:contentStatus/>
</cp:coreProperties>
</file>