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(в)'!$11:$11</definedName>
    <definedName name="_xlnm.Print_Area" localSheetId="0">' дод 1 (в)'!$A$1:$G$156</definedName>
  </definedNames>
  <calcPr fullCalcOnLoad="1"/>
</workbook>
</file>

<file path=xl/sharedStrings.xml><?xml version="1.0" encoding="utf-8"?>
<sst xmlns="http://schemas.openxmlformats.org/spreadsheetml/2006/main" count="190" uniqueCount="186">
  <si>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</si>
  <si>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</si>
  <si>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</si>
  <si>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</si>
  <si>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</si>
  <si>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</si>
  <si>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</si>
  <si>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</si>
  <si>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</si>
  <si>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</si>
  <si>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</si>
  <si>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</si>
  <si>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</si>
  <si>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</si>
  <si>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</si>
  <si>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</si>
  <si>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</si>
  <si>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</si>
  <si>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</si>
  <si>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</si>
  <si>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</si>
  <si>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</si>
  <si>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</si>
  <si>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</si>
  <si>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</si>
  <si>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</si>
  <si>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</si>
  <si>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</si>
  <si>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</si>
  <si>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</si>
  <si>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</si>
  <si>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</si>
  <si>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</si>
  <si>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</si>
  <si>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</si>
  <si>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</si>
  <si>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</si>
  <si>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</si>
  <si>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</si>
  <si>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</si>
  <si>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</si>
  <si>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</si>
  <si>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</si>
  <si>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</si>
  <si>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</si>
  <si>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</si>
  <si>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</si>
  <si>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</si>
  <si>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</si>
  <si>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</si>
  <si>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</si>
  <si>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</si>
  <si>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</si>
  <si>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</si>
  <si>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</si>
  <si>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</si>
  <si>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</si>
  <si>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</si>
  <si>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</si>
  <si>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</si>
  <si>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</si>
  <si>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</si>
  <si>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</si>
  <si>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</si>
  <si>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</si>
  <si>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</si>
  <si>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</si>
  <si>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</si>
  <si>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</si>
  <si>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</si>
  <si>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</si>
  <si>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</si>
  <si>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</si>
  <si>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</si>
  <si>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</si>
  <si>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</si>
  <si>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</si>
  <si>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</si>
  <si>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</si>
  <si>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</si>
  <si>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</si>
  <si>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</si>
  <si>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</si>
  <si>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</si>
  <si>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</si>
  <si>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</si>
  <si>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</si>
  <si>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</si>
  <si>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</si>
  <si>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</si>
  <si>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</si>
  <si>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</si>
  <si>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</si>
  <si>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</si>
  <si>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</si>
  <si>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</si>
  <si>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</si>
  <si>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</si>
  <si>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</si>
  <si>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</si>
  <si>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</si>
  <si>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</si>
  <si>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</si>
  <si>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</si>
  <si>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</si>
  <si>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</si>
  <si>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</si>
  <si>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</si>
  <si>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</si>
  <si>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</si>
  <si>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</si>
  <si>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</si>
  <si>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</si>
  <si>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</si>
  <si>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</si>
  <si>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</si>
  <si>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</si>
  <si>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</si>
  <si>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</si>
  <si>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</si>
  <si>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</si>
  <si>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</si>
  <si>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</si>
  <si>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</si>
  <si>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</si>
  <si>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</si>
  <si>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</si>
  <si>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</si>
  <si>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</si>
  <si>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Медична субвенція з державного бюджету місцевим бюджетам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</si>
  <si>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</si>
  <si>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</si>
  <si>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</si>
  <si>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</si>
  <si>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</si>
  <si>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</si>
  <si>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</si>
  <si>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</si>
  <si>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</si>
  <si>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</si>
  <si>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</si>
  <si>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</si>
  <si>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</si>
  <si>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</si>
  <si>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</si>
  <si>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</si>
  <si>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</si>
  <si>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</si>
  <si>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</si>
  <si>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</si>
  <si>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</si>
  <si>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</si>
  <si>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</si>
  <si>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забезпечення твердим паливом (дровами) сімей учасників антитерористичної операції</t>
  </si>
  <si>
    <t xml:space="preserve">Адміністративний збір за державну реєстрацію речових прав на нерухоме майно та їх обтяжень 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</si>
  <si>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</si>
  <si>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</si>
  <si>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</si>
  <si>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</si>
  <si>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видання, придбання, зберігання і доставку підручників і посібників для учнів загальноосвітніх навчальних закладів</t>
  </si>
  <si>
    <t>для компенсаційних виплат за пільговий проїзд інвалідам війни та учасникам бойових дій з числа учасників антитерористичної операції</t>
  </si>
  <si>
    <t>виконання депутатських повноважень депутатів Сумської обласної ради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</si>
  <si>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періоду, на:</t>
  </si>
  <si>
    <t xml:space="preserve">виконання Обласної програми надання медичної допомоги нефрологічним хворим методом гемодіалізу у Сумській області на 2014-2016 роки 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</si>
  <si>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періоду, на:</t>
  </si>
  <si>
    <t>Плата за розміщення тимчасово вільних коштів місцевих бюджетів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</si>
  <si>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</si>
  <si>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для компенсаційних виплат за пільговий проїзд особам, які брали участь в антитерористичній операції у складі добровольчих формувань,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</si>
  <si>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Дотації</t>
  </si>
  <si>
    <t>Стабілізаційна дотація</t>
  </si>
  <si>
    <t>Освітня субвенція з державного бюджету місцевим бюджетам</t>
  </si>
  <si>
    <t>Доходи міського бюджету на 2016 рік</t>
  </si>
  <si>
    <t xml:space="preserve"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 - II групи з числа військовослужбовців, які брали участь у зазначеній операції, та потребують поліпшення житлових умов </t>
  </si>
  <si>
    <t>Освітня субвенція з державного бюджету місцевим бюджетам (кошти отримані з обласного бюджету) на:</t>
  </si>
  <si>
    <t>видатки споживання (поточні видатки) та оновлення матеріально-технічної бази (видатки розвитку)</t>
  </si>
  <si>
    <t xml:space="preserve">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І-ІІІ ступенів з поглибленим вивченням окремих предметів та курсів, гімназій (гімназій-інтернатів), ліцеїв (ліцеїв-інтернатів) та опорних закладів засобами навчання, у тому числі кабінетами фізики, хімії,біології географії, математики, навчальними комп'ютерними комплексами з мультимедійними засобами навчання; впровадження енергозберігаючих технологій </t>
  </si>
  <si>
    <t>Медична субвенція з державного бюджету місцевим бюджетам (кошти отримані з обласного бюджету) на: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</si>
  <si>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</si>
  <si>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соціально-економічний розвиток регіонів Сумської області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</si>
  <si>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клінічна лікарня Святої Зінаїди»</t>
  </si>
  <si>
    <t xml:space="preserve">                       Додаток  1</t>
  </si>
  <si>
    <t>до рішення  виконавчого комітету</t>
  </si>
  <si>
    <t>Директор департаменту фінансів,</t>
  </si>
  <si>
    <t>С.А. Липова</t>
  </si>
  <si>
    <t xml:space="preserve"> економіки та інвестицій</t>
  </si>
  <si>
    <t xml:space="preserve">від 20.12.2016  № 657 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</si>
</sst>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6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  <font>
      <sz val="15"/>
      <name val="Times New Roman"/>
      <family val="0"/>
    </font>
    <font>
      <sz val="15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47" borderId="9" applyNumberFormat="0" applyAlignment="0" applyProtection="0"/>
    <xf numFmtId="0" fontId="10" fillId="48" borderId="10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7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6" fillId="3" borderId="0" applyNumberFormat="0" applyBorder="0" applyAlignment="0" applyProtection="0"/>
    <xf numFmtId="0" fontId="5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0" fillId="50" borderId="14" applyNumberFormat="0" applyAlignment="0" applyProtection="0"/>
    <xf numFmtId="0" fontId="18" fillId="0" borderId="15" applyNumberFormat="0" applyFill="0" applyAlignment="0" applyProtection="0"/>
    <xf numFmtId="0" fontId="61" fillId="54" borderId="0" applyNumberFormat="0" applyBorder="0" applyAlignment="0" applyProtection="0"/>
    <xf numFmtId="0" fontId="2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4" fontId="27" fillId="0" borderId="16" xfId="0" applyNumberFormat="1" applyFont="1" applyFill="1" applyBorder="1" applyAlignment="1" applyProtection="1">
      <alignment horizontal="right" vertical="center" wrapText="1"/>
      <protection/>
    </xf>
    <xf numFmtId="4" fontId="29" fillId="0" borderId="16" xfId="0" applyNumberFormat="1" applyFont="1" applyFill="1" applyBorder="1" applyAlignment="1" applyProtection="1">
      <alignment horizontal="right" vertical="center" wrapText="1"/>
      <protection/>
    </xf>
    <xf numFmtId="4" fontId="30" fillId="0" borderId="16" xfId="0" applyNumberFormat="1" applyFont="1" applyFill="1" applyBorder="1" applyAlignment="1">
      <alignment vertical="center" wrapText="1"/>
    </xf>
    <xf numFmtId="4" fontId="27" fillId="0" borderId="16" xfId="0" applyNumberFormat="1" applyFont="1" applyFill="1" applyBorder="1" applyAlignment="1" applyProtection="1">
      <alignment horizontal="right"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16" xfId="0" applyNumberFormat="1" applyFont="1" applyFill="1" applyBorder="1" applyAlignment="1" applyProtection="1">
      <alignment horizontal="right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38" fillId="0" borderId="0" xfId="0" applyNumberFormat="1" applyFont="1" applyFill="1" applyAlignment="1" applyProtection="1">
      <alignment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38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4" fontId="19" fillId="0" borderId="0" xfId="0" applyNumberFormat="1" applyFont="1" applyFill="1" applyAlignment="1" applyProtection="1">
      <alignment wrapText="1"/>
      <protection/>
    </xf>
    <xf numFmtId="4" fontId="31" fillId="0" borderId="16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 applyProtection="1">
      <alignment wrapText="1"/>
      <protection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49" fontId="29" fillId="0" borderId="16" xfId="0" applyNumberFormat="1" applyFont="1" applyFill="1" applyBorder="1" applyAlignment="1" applyProtection="1">
      <alignment vertical="center" readingOrder="1"/>
      <protection/>
    </xf>
    <xf numFmtId="0" fontId="29" fillId="0" borderId="16" xfId="0" applyNumberFormat="1" applyFont="1" applyFill="1" applyBorder="1" applyAlignment="1" applyProtection="1">
      <alignment vertical="center"/>
      <protection/>
    </xf>
    <xf numFmtId="4" fontId="35" fillId="0" borderId="16" xfId="0" applyNumberFormat="1" applyFont="1" applyFill="1" applyBorder="1" applyAlignment="1" applyProtection="1">
      <alignment horizontal="right" vertical="center" wrapText="1"/>
      <protection/>
    </xf>
    <xf numFmtId="4" fontId="36" fillId="0" borderId="16" xfId="0" applyNumberFormat="1" applyFont="1" applyFill="1" applyBorder="1" applyAlignment="1">
      <alignment vertical="center" wrapText="1"/>
    </xf>
    <xf numFmtId="4" fontId="32" fillId="0" borderId="16" xfId="0" applyNumberFormat="1" applyFont="1" applyFill="1" applyBorder="1" applyAlignment="1">
      <alignment vertical="center" wrapText="1"/>
    </xf>
    <xf numFmtId="4" fontId="30" fillId="0" borderId="16" xfId="0" applyNumberFormat="1" applyFont="1" applyFill="1" applyBorder="1" applyAlignment="1">
      <alignment vertical="center" wrapText="1"/>
    </xf>
    <xf numFmtId="4" fontId="31" fillId="0" borderId="16" xfId="0" applyNumberFormat="1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vertical="center" wrapText="1"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NumberFormat="1" applyFont="1" applyFill="1" applyBorder="1" applyAlignment="1" applyProtection="1">
      <alignment vertical="top" wrapText="1"/>
      <protection/>
    </xf>
    <xf numFmtId="0" fontId="29" fillId="0" borderId="16" xfId="0" applyNumberFormat="1" applyFont="1" applyFill="1" applyBorder="1" applyAlignment="1" applyProtection="1">
      <alignment horizontal="left" vertical="top" wrapText="1"/>
      <protection/>
    </xf>
    <xf numFmtId="4" fontId="37" fillId="0" borderId="16" xfId="0" applyNumberFormat="1" applyFont="1" applyFill="1" applyBorder="1" applyAlignment="1">
      <alignment vertical="center" wrapText="1"/>
    </xf>
    <xf numFmtId="0" fontId="29" fillId="0" borderId="16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Font="1" applyFill="1" applyAlignment="1">
      <alignment/>
    </xf>
    <xf numFmtId="0" fontId="39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vertical="center" wrapText="1"/>
      <protection/>
    </xf>
    <xf numFmtId="4" fontId="20" fillId="0" borderId="16" xfId="0" applyNumberFormat="1" applyFont="1" applyFill="1" applyBorder="1" applyAlignment="1" applyProtection="1">
      <alignment horizontal="right" vertical="center" wrapText="1"/>
      <protection/>
    </xf>
    <xf numFmtId="4" fontId="27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vertical="center" textRotation="180"/>
    </xf>
    <xf numFmtId="0" fontId="26" fillId="0" borderId="0" xfId="0" applyFont="1" applyFill="1" applyAlignment="1">
      <alignment horizontal="center" vertical="center" textRotation="180"/>
    </xf>
    <xf numFmtId="0" fontId="34" fillId="0" borderId="0" xfId="0" applyFont="1" applyFill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0" xfId="0" applyFont="1" applyFill="1" applyAlignment="1">
      <alignment vertical="center"/>
    </xf>
    <xf numFmtId="0" fontId="40" fillId="0" borderId="0" xfId="0" applyFont="1" applyFill="1" applyBorder="1" applyAlignment="1">
      <alignment horizontal="left" vertical="top"/>
    </xf>
    <xf numFmtId="0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29" fillId="0" borderId="16" xfId="0" applyNumberFormat="1" applyFont="1" applyFill="1" applyBorder="1" applyAlignment="1" applyProtection="1">
      <alignment vertical="top" wrapText="1"/>
      <protection/>
    </xf>
    <xf numFmtId="0" fontId="26" fillId="0" borderId="19" xfId="0" applyFont="1" applyFill="1" applyBorder="1" applyAlignment="1">
      <alignment horizontal="center" vertical="center" textRotation="180"/>
    </xf>
    <xf numFmtId="0" fontId="26" fillId="0" borderId="0" xfId="0" applyFont="1" applyFill="1" applyBorder="1" applyAlignment="1">
      <alignment horizontal="center" vertical="center" textRotation="180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14" fontId="34" fillId="0" borderId="0" xfId="0" applyNumberFormat="1" applyFont="1" applyFill="1" applyBorder="1" applyAlignment="1">
      <alignment horizontal="left"/>
    </xf>
    <xf numFmtId="0" fontId="29" fillId="0" borderId="20" xfId="0" applyNumberFormat="1" applyFont="1" applyFill="1" applyBorder="1" applyAlignment="1" applyProtection="1">
      <alignment horizontal="center" vertical="top" wrapText="1"/>
      <protection/>
    </xf>
    <xf numFmtId="0" fontId="29" fillId="0" borderId="21" xfId="0" applyNumberFormat="1" applyFont="1" applyFill="1" applyBorder="1" applyAlignment="1" applyProtection="1">
      <alignment horizontal="center" vertical="top" wrapText="1"/>
      <protection/>
    </xf>
    <xf numFmtId="0" fontId="29" fillId="0" borderId="22" xfId="0" applyNumberFormat="1" applyFont="1" applyFill="1" applyBorder="1" applyAlignment="1" applyProtection="1">
      <alignment horizontal="center" vertical="top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2" fontId="39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 textRotation="180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3"/>
  <sheetViews>
    <sheetView showGridLines="0" showZeros="0" tabSelected="1" view="pageBreakPreview" zoomScale="65" zoomScaleNormal="60" zoomScaleSheetLayoutView="65" zoomScalePageLayoutView="0" workbookViewId="0" topLeftCell="A1">
      <pane xSplit="3" ySplit="12" topLeftCell="D145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4" sqref="D4"/>
    </sheetView>
  </sheetViews>
  <sheetFormatPr defaultColWidth="9.16015625" defaultRowHeight="12.75"/>
  <cols>
    <col min="1" max="1" width="11.83203125" style="25" customWidth="1"/>
    <col min="2" max="2" width="60" style="1" customWidth="1"/>
    <col min="3" max="3" width="20.83203125" style="1" customWidth="1"/>
    <col min="4" max="4" width="19.66015625" style="1" customWidth="1"/>
    <col min="5" max="5" width="16.83203125" style="1" customWidth="1"/>
    <col min="6" max="6" width="17.16015625" style="1" customWidth="1"/>
    <col min="7" max="7" width="6" style="69" customWidth="1"/>
    <col min="8" max="8" width="22.33203125" style="1" customWidth="1"/>
    <col min="9" max="9" width="21" style="1" customWidth="1"/>
    <col min="10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4:7" ht="23.25" customHeight="1">
      <c r="D1" s="31" t="s">
        <v>180</v>
      </c>
      <c r="E1" s="31"/>
      <c r="G1" s="91">
        <v>5</v>
      </c>
    </row>
    <row r="2" spans="4:7" ht="18.75" customHeight="1">
      <c r="D2" s="39" t="s">
        <v>181</v>
      </c>
      <c r="E2" s="31"/>
      <c r="G2" s="91"/>
    </row>
    <row r="3" spans="4:7" ht="18.75" customHeight="1">
      <c r="D3" s="75" t="s">
        <v>185</v>
      </c>
      <c r="E3" s="72"/>
      <c r="F3" s="73"/>
      <c r="G3" s="91"/>
    </row>
    <row r="4" spans="4:7" ht="18.75" customHeight="1">
      <c r="D4" s="39"/>
      <c r="E4" s="31"/>
      <c r="G4" s="91"/>
    </row>
    <row r="5" spans="3:7" ht="18.75" hidden="1">
      <c r="C5" s="15"/>
      <c r="D5" s="39"/>
      <c r="G5" s="91"/>
    </row>
    <row r="6" spans="3:7" ht="18.75">
      <c r="C6" s="15"/>
      <c r="D6" s="39"/>
      <c r="G6" s="91"/>
    </row>
    <row r="7" spans="1:7" ht="20.25">
      <c r="A7" s="92" t="s">
        <v>171</v>
      </c>
      <c r="B7" s="92"/>
      <c r="C7" s="92"/>
      <c r="D7" s="92"/>
      <c r="E7" s="92"/>
      <c r="F7" s="92"/>
      <c r="G7" s="91"/>
    </row>
    <row r="8" spans="2:7" ht="15.75">
      <c r="B8" s="14"/>
      <c r="C8" s="14"/>
      <c r="D8" s="14"/>
      <c r="E8" s="14"/>
      <c r="F8" s="21" t="s">
        <v>27</v>
      </c>
      <c r="G8" s="91"/>
    </row>
    <row r="9" spans="1:7" ht="21.75" customHeight="1">
      <c r="A9" s="93" t="s">
        <v>0</v>
      </c>
      <c r="B9" s="82" t="s">
        <v>1</v>
      </c>
      <c r="C9" s="82" t="s">
        <v>17</v>
      </c>
      <c r="D9" s="94" t="s">
        <v>15</v>
      </c>
      <c r="E9" s="82" t="s">
        <v>16</v>
      </c>
      <c r="F9" s="82"/>
      <c r="G9" s="91"/>
    </row>
    <row r="10" spans="1:7" ht="35.25" customHeight="1">
      <c r="A10" s="93"/>
      <c r="B10" s="82"/>
      <c r="C10" s="82"/>
      <c r="D10" s="95"/>
      <c r="E10" s="10" t="s">
        <v>17</v>
      </c>
      <c r="F10" s="9" t="s">
        <v>18</v>
      </c>
      <c r="G10" s="91"/>
    </row>
    <row r="11" spans="1:253" s="23" customFormat="1" ht="17.25" customHeight="1">
      <c r="A11" s="4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91"/>
      <c r="H11" s="22"/>
      <c r="I11" s="22"/>
      <c r="J11" s="22"/>
      <c r="K11" s="22"/>
      <c r="L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7" customFormat="1" ht="14.25">
      <c r="A12" s="4">
        <v>10000000</v>
      </c>
      <c r="B12" s="5" t="s">
        <v>3</v>
      </c>
      <c r="C12" s="17">
        <f>D12+E12</f>
        <v>866778542.25</v>
      </c>
      <c r="D12" s="43">
        <f>D13+D22++D27+D29+D48</f>
        <v>864405142.25</v>
      </c>
      <c r="E12" s="43">
        <f>E13+E22++E27+E29+E48</f>
        <v>2373400</v>
      </c>
      <c r="F12" s="43">
        <f>F13+F22++F27+F29+F48</f>
        <v>0</v>
      </c>
      <c r="G12" s="91"/>
      <c r="H12" s="6"/>
      <c r="I12" s="6"/>
      <c r="J12" s="6"/>
      <c r="K12" s="6"/>
      <c r="L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3" customFormat="1" ht="30">
      <c r="A13" s="26">
        <v>11000000</v>
      </c>
      <c r="B13" s="11" t="s">
        <v>4</v>
      </c>
      <c r="C13" s="18">
        <f aca="true" t="shared" si="0" ref="C13:C86">D13+E13</f>
        <v>549108001</v>
      </c>
      <c r="D13" s="19">
        <f>D14+D20</f>
        <v>549108001</v>
      </c>
      <c r="E13" s="19"/>
      <c r="F13" s="19"/>
      <c r="G13" s="91"/>
      <c r="H13" s="12"/>
      <c r="I13" s="12"/>
      <c r="J13" s="12"/>
      <c r="K13" s="12"/>
      <c r="L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3" customFormat="1" ht="15">
      <c r="A14" s="26">
        <v>11010000</v>
      </c>
      <c r="B14" s="11" t="s">
        <v>130</v>
      </c>
      <c r="C14" s="18">
        <f t="shared" si="0"/>
        <v>548750501</v>
      </c>
      <c r="D14" s="18">
        <f>D15++D16+D17+D18+D19</f>
        <v>548750501</v>
      </c>
      <c r="E14" s="19"/>
      <c r="F14" s="19"/>
      <c r="G14" s="91"/>
      <c r="H14" s="12"/>
      <c r="I14" s="12"/>
      <c r="J14" s="12"/>
      <c r="K14" s="12"/>
      <c r="L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45">
      <c r="A15" s="26">
        <v>11010100</v>
      </c>
      <c r="B15" s="11" t="s">
        <v>23</v>
      </c>
      <c r="C15" s="19">
        <f t="shared" si="0"/>
        <v>475549201</v>
      </c>
      <c r="D15" s="19">
        <f>394062100+62463900+4596470+6386278+8040453</f>
        <v>475549201</v>
      </c>
      <c r="E15" s="19"/>
      <c r="F15" s="19"/>
      <c r="G15" s="91"/>
      <c r="H15" s="12"/>
      <c r="I15" s="12"/>
      <c r="J15" s="12"/>
      <c r="K15" s="12"/>
      <c r="L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62.25" customHeight="1">
      <c r="A16" s="26">
        <v>11010200</v>
      </c>
      <c r="B16" s="11" t="s">
        <v>24</v>
      </c>
      <c r="C16" s="18">
        <f t="shared" si="0"/>
        <v>48287700</v>
      </c>
      <c r="D16" s="19">
        <f>45585500+1314500+1387700</f>
        <v>48287700</v>
      </c>
      <c r="E16" s="19"/>
      <c r="F16" s="19"/>
      <c r="G16" s="91"/>
      <c r="H16" s="12"/>
      <c r="I16" s="12"/>
      <c r="J16" s="12"/>
      <c r="K16" s="12"/>
      <c r="L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45" customHeight="1">
      <c r="A17" s="26">
        <v>11010400</v>
      </c>
      <c r="B17" s="11" t="s">
        <v>25</v>
      </c>
      <c r="C17" s="18">
        <f t="shared" si="0"/>
        <v>15500000</v>
      </c>
      <c r="D17" s="19">
        <f>14515900+984100</f>
        <v>15500000</v>
      </c>
      <c r="E17" s="19"/>
      <c r="F17" s="19"/>
      <c r="G17" s="91"/>
      <c r="H17" s="12"/>
      <c r="I17" s="12"/>
      <c r="J17" s="12"/>
      <c r="K17" s="12"/>
      <c r="L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33.75" customHeight="1">
      <c r="A18" s="26">
        <v>11010500</v>
      </c>
      <c r="B18" s="11" t="s">
        <v>26</v>
      </c>
      <c r="C18" s="18">
        <f t="shared" si="0"/>
        <v>7200000</v>
      </c>
      <c r="D18" s="19">
        <f>6962500+237500</f>
        <v>7200000</v>
      </c>
      <c r="E18" s="19"/>
      <c r="F18" s="19"/>
      <c r="G18" s="91"/>
      <c r="H18" s="12"/>
      <c r="I18" s="12"/>
      <c r="J18" s="12"/>
      <c r="K18" s="12"/>
      <c r="L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63.75" customHeight="1">
      <c r="A19" s="26">
        <v>11010900</v>
      </c>
      <c r="B19" s="11" t="s">
        <v>156</v>
      </c>
      <c r="C19" s="18">
        <f t="shared" si="0"/>
        <v>2213600</v>
      </c>
      <c r="D19" s="19">
        <f>5974000-3760400</f>
        <v>2213600</v>
      </c>
      <c r="E19" s="19"/>
      <c r="F19" s="19"/>
      <c r="G19" s="80">
        <v>6</v>
      </c>
      <c r="H19" s="12"/>
      <c r="I19" s="12"/>
      <c r="J19" s="12"/>
      <c r="K19" s="12"/>
      <c r="L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7" s="12" customFormat="1" ht="15">
      <c r="A20" s="26">
        <v>11020000</v>
      </c>
      <c r="B20" s="11" t="s">
        <v>5</v>
      </c>
      <c r="C20" s="18">
        <f t="shared" si="0"/>
        <v>357500</v>
      </c>
      <c r="D20" s="18">
        <f>D21</f>
        <v>357500</v>
      </c>
      <c r="E20" s="18"/>
      <c r="F20" s="18"/>
      <c r="G20" s="80"/>
    </row>
    <row r="21" spans="1:253" s="13" customFormat="1" ht="30">
      <c r="A21" s="26">
        <v>11020200</v>
      </c>
      <c r="B21" s="11" t="s">
        <v>28</v>
      </c>
      <c r="C21" s="18">
        <f t="shared" si="0"/>
        <v>357500</v>
      </c>
      <c r="D21" s="19">
        <v>357500</v>
      </c>
      <c r="E21" s="19"/>
      <c r="F21" s="19"/>
      <c r="G21" s="80"/>
      <c r="H21" s="12"/>
      <c r="I21" s="12"/>
      <c r="J21" s="12"/>
      <c r="K21" s="12"/>
      <c r="L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3" customFormat="1" ht="30">
      <c r="A22" s="26">
        <v>13000000</v>
      </c>
      <c r="B22" s="11" t="s">
        <v>29</v>
      </c>
      <c r="C22" s="18">
        <f t="shared" si="0"/>
        <v>158800</v>
      </c>
      <c r="D22" s="19">
        <f>D23+D25</f>
        <v>158800</v>
      </c>
      <c r="E22" s="19"/>
      <c r="F22" s="19"/>
      <c r="G22" s="80"/>
      <c r="H22" s="12"/>
      <c r="I22" s="12"/>
      <c r="J22" s="12"/>
      <c r="K22" s="12"/>
      <c r="L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16.5" customHeight="1">
      <c r="A23" s="26">
        <v>13010000</v>
      </c>
      <c r="B23" s="11" t="s">
        <v>30</v>
      </c>
      <c r="C23" s="18">
        <f t="shared" si="0"/>
        <v>38800</v>
      </c>
      <c r="D23" s="19">
        <f>D24</f>
        <v>38800</v>
      </c>
      <c r="E23" s="19"/>
      <c r="F23" s="19"/>
      <c r="G23" s="80"/>
      <c r="H23" s="12"/>
      <c r="I23" s="12"/>
      <c r="J23" s="12"/>
      <c r="K23" s="12"/>
      <c r="L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60.75" customHeight="1">
      <c r="A24" s="26">
        <v>13010200</v>
      </c>
      <c r="B24" s="11" t="s">
        <v>31</v>
      </c>
      <c r="C24" s="18">
        <f t="shared" si="0"/>
        <v>38800</v>
      </c>
      <c r="D24" s="19">
        <v>38800</v>
      </c>
      <c r="E24" s="19"/>
      <c r="F24" s="19"/>
      <c r="G24" s="80"/>
      <c r="H24" s="12"/>
      <c r="I24" s="12"/>
      <c r="J24" s="12"/>
      <c r="K24" s="12"/>
      <c r="L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15">
      <c r="A25" s="26">
        <v>13030000</v>
      </c>
      <c r="B25" s="11" t="s">
        <v>32</v>
      </c>
      <c r="C25" s="18">
        <f t="shared" si="0"/>
        <v>120000</v>
      </c>
      <c r="D25" s="19">
        <f>D26</f>
        <v>120000</v>
      </c>
      <c r="E25" s="19"/>
      <c r="F25" s="19"/>
      <c r="G25" s="80"/>
      <c r="H25" s="12"/>
      <c r="I25" s="12"/>
      <c r="J25" s="12"/>
      <c r="K25" s="12"/>
      <c r="L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35.25" customHeight="1">
      <c r="A26" s="26">
        <v>13030200</v>
      </c>
      <c r="B26" s="11" t="s">
        <v>33</v>
      </c>
      <c r="C26" s="18">
        <f t="shared" si="0"/>
        <v>120000</v>
      </c>
      <c r="D26" s="19">
        <v>120000</v>
      </c>
      <c r="E26" s="19"/>
      <c r="F26" s="19"/>
      <c r="G26" s="80"/>
      <c r="H26" s="12"/>
      <c r="I26" s="12"/>
      <c r="J26" s="12"/>
      <c r="K26" s="12"/>
      <c r="L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15">
      <c r="A27" s="26">
        <v>14000000</v>
      </c>
      <c r="B27" s="11" t="s">
        <v>11</v>
      </c>
      <c r="C27" s="18">
        <f t="shared" si="0"/>
        <v>88630465.29</v>
      </c>
      <c r="D27" s="19">
        <f>D28</f>
        <v>88630465.29</v>
      </c>
      <c r="E27" s="19"/>
      <c r="F27" s="19"/>
      <c r="G27" s="80"/>
      <c r="H27" s="12"/>
      <c r="I27" s="12"/>
      <c r="J27" s="12"/>
      <c r="K27" s="12"/>
      <c r="L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33.75" customHeight="1">
      <c r="A28" s="26">
        <v>14040000</v>
      </c>
      <c r="B28" s="11" t="s">
        <v>34</v>
      </c>
      <c r="C28" s="18">
        <f t="shared" si="0"/>
        <v>88630465.29</v>
      </c>
      <c r="D28" s="19">
        <f>73300000+8379590+6950875.29</f>
        <v>88630465.29</v>
      </c>
      <c r="E28" s="19"/>
      <c r="F28" s="19"/>
      <c r="G28" s="80"/>
      <c r="H28" s="12"/>
      <c r="I28" s="12"/>
      <c r="J28" s="12"/>
      <c r="K28" s="12"/>
      <c r="L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15">
      <c r="A29" s="26">
        <v>18000000</v>
      </c>
      <c r="B29" s="11" t="s">
        <v>131</v>
      </c>
      <c r="C29" s="18">
        <f t="shared" si="0"/>
        <v>226507875.96</v>
      </c>
      <c r="D29" s="19">
        <f>D30+D41+D44</f>
        <v>226507875.96</v>
      </c>
      <c r="E29" s="19"/>
      <c r="F29" s="19"/>
      <c r="G29" s="80"/>
      <c r="H29" s="12"/>
      <c r="I29" s="12"/>
      <c r="J29" s="12"/>
      <c r="K29" s="12"/>
      <c r="L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15">
      <c r="A30" s="26" t="s">
        <v>35</v>
      </c>
      <c r="B30" s="11" t="s">
        <v>132</v>
      </c>
      <c r="C30" s="18">
        <f t="shared" si="0"/>
        <v>134411641.96</v>
      </c>
      <c r="D30" s="19">
        <f>D31+D32+D34+D35+D36+D37+D38+D39+D40+D33</f>
        <v>134411641.96</v>
      </c>
      <c r="E30" s="19"/>
      <c r="F30" s="19"/>
      <c r="G30" s="80"/>
      <c r="H30" s="12"/>
      <c r="I30" s="12"/>
      <c r="J30" s="12"/>
      <c r="K30" s="12"/>
      <c r="L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47.25" customHeight="1">
      <c r="A31" s="26" t="s">
        <v>36</v>
      </c>
      <c r="B31" s="11" t="s">
        <v>38</v>
      </c>
      <c r="C31" s="18">
        <f t="shared" si="0"/>
        <v>85000</v>
      </c>
      <c r="D31" s="19">
        <v>85000</v>
      </c>
      <c r="E31" s="19"/>
      <c r="F31" s="19"/>
      <c r="G31" s="80"/>
      <c r="H31" s="44"/>
      <c r="I31" s="12"/>
      <c r="J31" s="12"/>
      <c r="K31" s="12"/>
      <c r="L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39.75" customHeight="1">
      <c r="A32" s="26" t="s">
        <v>37</v>
      </c>
      <c r="B32" s="11" t="s">
        <v>39</v>
      </c>
      <c r="C32" s="18">
        <f t="shared" si="0"/>
        <v>606900</v>
      </c>
      <c r="D32" s="19">
        <v>606900</v>
      </c>
      <c r="E32" s="19"/>
      <c r="F32" s="19"/>
      <c r="G32" s="80"/>
      <c r="H32" s="12"/>
      <c r="I32" s="12"/>
      <c r="J32" s="12"/>
      <c r="K32" s="12"/>
      <c r="L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50.25" customHeight="1">
      <c r="A33" s="26" t="s">
        <v>40</v>
      </c>
      <c r="B33" s="11" t="s">
        <v>42</v>
      </c>
      <c r="C33" s="18">
        <f t="shared" si="0"/>
        <v>403800</v>
      </c>
      <c r="D33" s="19">
        <f>3800+400000</f>
        <v>403800</v>
      </c>
      <c r="E33" s="19"/>
      <c r="F33" s="19"/>
      <c r="G33" s="80">
        <v>7</v>
      </c>
      <c r="H33" s="12"/>
      <c r="I33" s="12"/>
      <c r="J33" s="12"/>
      <c r="K33" s="12"/>
      <c r="L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48" customHeight="1">
      <c r="A34" s="26" t="s">
        <v>41</v>
      </c>
      <c r="B34" s="11" t="s">
        <v>43</v>
      </c>
      <c r="C34" s="18">
        <f t="shared" si="0"/>
        <v>3799446</v>
      </c>
      <c r="D34" s="19">
        <f>3169600+629846</f>
        <v>3799446</v>
      </c>
      <c r="E34" s="19"/>
      <c r="F34" s="19"/>
      <c r="G34" s="80"/>
      <c r="H34" s="12"/>
      <c r="I34" s="12"/>
      <c r="J34" s="12"/>
      <c r="K34" s="12"/>
      <c r="L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15">
      <c r="A35" s="26">
        <v>18010500</v>
      </c>
      <c r="B35" s="11" t="s">
        <v>44</v>
      </c>
      <c r="C35" s="18">
        <f t="shared" si="0"/>
        <v>35178381.96</v>
      </c>
      <c r="D35" s="19">
        <f>25621600+6956781.96+2600000</f>
        <v>35178381.96</v>
      </c>
      <c r="E35" s="19"/>
      <c r="F35" s="19"/>
      <c r="G35" s="80"/>
      <c r="H35" s="12"/>
      <c r="I35" s="12"/>
      <c r="J35" s="12"/>
      <c r="K35" s="12"/>
      <c r="L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15">
      <c r="A36" s="26">
        <v>18010600</v>
      </c>
      <c r="B36" s="11" t="s">
        <v>45</v>
      </c>
      <c r="C36" s="18">
        <f t="shared" si="0"/>
        <v>79714914</v>
      </c>
      <c r="D36" s="19">
        <f>72193100+3440959+4080855</f>
        <v>79714914</v>
      </c>
      <c r="E36" s="19"/>
      <c r="F36" s="19"/>
      <c r="G36" s="80"/>
      <c r="H36" s="12"/>
      <c r="I36" s="12"/>
      <c r="J36" s="12"/>
      <c r="K36" s="12"/>
      <c r="L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3" customFormat="1" ht="15">
      <c r="A37" s="26">
        <v>18010700</v>
      </c>
      <c r="B37" s="11" t="s">
        <v>46</v>
      </c>
      <c r="C37" s="18">
        <f t="shared" si="0"/>
        <v>2529700</v>
      </c>
      <c r="D37" s="19">
        <v>2529700</v>
      </c>
      <c r="E37" s="19"/>
      <c r="F37" s="19"/>
      <c r="G37" s="80"/>
      <c r="H37" s="12"/>
      <c r="I37" s="12"/>
      <c r="J37" s="12"/>
      <c r="K37" s="12"/>
      <c r="L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17.25" customHeight="1">
      <c r="A38" s="26">
        <v>18010900</v>
      </c>
      <c r="B38" s="11" t="s">
        <v>47</v>
      </c>
      <c r="C38" s="18">
        <f t="shared" si="0"/>
        <v>10000000</v>
      </c>
      <c r="D38" s="19">
        <v>10000000</v>
      </c>
      <c r="E38" s="19"/>
      <c r="F38" s="19"/>
      <c r="G38" s="80"/>
      <c r="H38" s="12"/>
      <c r="I38" s="12"/>
      <c r="J38" s="12"/>
      <c r="K38" s="12"/>
      <c r="L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15" customHeight="1">
      <c r="A39" s="26">
        <v>18011000</v>
      </c>
      <c r="B39" s="11" t="s">
        <v>48</v>
      </c>
      <c r="C39" s="18">
        <f t="shared" si="0"/>
        <v>1593500</v>
      </c>
      <c r="D39" s="19">
        <v>1593500</v>
      </c>
      <c r="E39" s="19"/>
      <c r="F39" s="19"/>
      <c r="G39" s="80"/>
      <c r="H39" s="12"/>
      <c r="I39" s="12"/>
      <c r="J39" s="12"/>
      <c r="K39" s="12"/>
      <c r="L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15" customHeight="1">
      <c r="A40" s="26">
        <v>18011100</v>
      </c>
      <c r="B40" s="11" t="s">
        <v>49</v>
      </c>
      <c r="C40" s="18">
        <f t="shared" si="0"/>
        <v>500000</v>
      </c>
      <c r="D40" s="19">
        <v>500000</v>
      </c>
      <c r="E40" s="19"/>
      <c r="F40" s="19"/>
      <c r="G40" s="80"/>
      <c r="H40" s="12"/>
      <c r="I40" s="12"/>
      <c r="J40" s="12"/>
      <c r="K40" s="12"/>
      <c r="L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15">
      <c r="A41" s="26">
        <v>18030000</v>
      </c>
      <c r="B41" s="11" t="s">
        <v>52</v>
      </c>
      <c r="C41" s="18">
        <f t="shared" si="0"/>
        <v>88200</v>
      </c>
      <c r="D41" s="19">
        <f>D42+D43</f>
        <v>88200</v>
      </c>
      <c r="E41" s="19"/>
      <c r="F41" s="19"/>
      <c r="G41" s="80"/>
      <c r="H41" s="12"/>
      <c r="I41" s="12"/>
      <c r="J41" s="12"/>
      <c r="K41" s="12"/>
      <c r="L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17.25" customHeight="1">
      <c r="A42" s="26">
        <v>18030100</v>
      </c>
      <c r="B42" s="11" t="s">
        <v>50</v>
      </c>
      <c r="C42" s="18">
        <f t="shared" si="0"/>
        <v>65200</v>
      </c>
      <c r="D42" s="19">
        <v>65200</v>
      </c>
      <c r="E42" s="19"/>
      <c r="F42" s="19"/>
      <c r="G42" s="80"/>
      <c r="H42" s="12"/>
      <c r="I42" s="12"/>
      <c r="J42" s="12"/>
      <c r="K42" s="12"/>
      <c r="L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15.75" customHeight="1">
      <c r="A43" s="26">
        <v>18030200</v>
      </c>
      <c r="B43" s="11" t="s">
        <v>51</v>
      </c>
      <c r="C43" s="18">
        <f t="shared" si="0"/>
        <v>23000</v>
      </c>
      <c r="D43" s="19">
        <v>23000</v>
      </c>
      <c r="E43" s="19"/>
      <c r="F43" s="19"/>
      <c r="G43" s="80"/>
      <c r="H43" s="12"/>
      <c r="I43" s="12"/>
      <c r="J43" s="12"/>
      <c r="K43" s="12"/>
      <c r="L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13" customFormat="1" ht="15">
      <c r="A44" s="26" t="s">
        <v>53</v>
      </c>
      <c r="B44" s="11" t="s">
        <v>54</v>
      </c>
      <c r="C44" s="18">
        <f>D44+E44</f>
        <v>92008034</v>
      </c>
      <c r="D44" s="19">
        <f>D45+D46+D47</f>
        <v>92008034</v>
      </c>
      <c r="E44" s="19"/>
      <c r="F44" s="19"/>
      <c r="G44" s="80"/>
      <c r="H44" s="12"/>
      <c r="I44" s="12"/>
      <c r="J44" s="12"/>
      <c r="K44" s="12"/>
      <c r="L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13" customFormat="1" ht="15">
      <c r="A45" s="26" t="s">
        <v>55</v>
      </c>
      <c r="B45" s="11" t="s">
        <v>56</v>
      </c>
      <c r="C45" s="18">
        <f t="shared" si="0"/>
        <v>21071400</v>
      </c>
      <c r="D45" s="19">
        <f>19945000-1333100+2459500</f>
        <v>21071400</v>
      </c>
      <c r="E45" s="19"/>
      <c r="F45" s="19"/>
      <c r="G45" s="80"/>
      <c r="H45" s="12"/>
      <c r="I45" s="12"/>
      <c r="J45" s="12"/>
      <c r="K45" s="12"/>
      <c r="L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13" customFormat="1" ht="15">
      <c r="A46" s="26" t="s">
        <v>57</v>
      </c>
      <c r="B46" s="11" t="s">
        <v>58</v>
      </c>
      <c r="C46" s="18">
        <f t="shared" si="0"/>
        <v>70778734</v>
      </c>
      <c r="D46" s="19">
        <f>59510200+3989800+583500+5798800+896434</f>
        <v>70778734</v>
      </c>
      <c r="E46" s="19"/>
      <c r="F46" s="19"/>
      <c r="G46" s="80"/>
      <c r="H46" s="12"/>
      <c r="I46" s="12"/>
      <c r="J46" s="12"/>
      <c r="K46" s="12"/>
      <c r="L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13" customFormat="1" ht="60.75" customHeight="1">
      <c r="A47" s="26">
        <v>18050500</v>
      </c>
      <c r="B47" s="11" t="s">
        <v>136</v>
      </c>
      <c r="C47" s="18">
        <f t="shared" si="0"/>
        <v>157900</v>
      </c>
      <c r="D47" s="19">
        <f>94800+63100</f>
        <v>157900</v>
      </c>
      <c r="E47" s="19"/>
      <c r="F47" s="19"/>
      <c r="G47" s="80"/>
      <c r="H47" s="12"/>
      <c r="I47" s="12"/>
      <c r="J47" s="12"/>
      <c r="K47" s="12"/>
      <c r="L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13" customFormat="1" ht="15">
      <c r="A48" s="26">
        <v>19000000</v>
      </c>
      <c r="B48" s="11" t="s">
        <v>6</v>
      </c>
      <c r="C48" s="18">
        <f t="shared" si="0"/>
        <v>2373400</v>
      </c>
      <c r="D48" s="19">
        <f>D49</f>
        <v>0</v>
      </c>
      <c r="E48" s="19">
        <f>E49</f>
        <v>2373400</v>
      </c>
      <c r="F48" s="19"/>
      <c r="G48" s="80"/>
      <c r="H48" s="12"/>
      <c r="I48" s="12"/>
      <c r="J48" s="12"/>
      <c r="K48" s="12"/>
      <c r="L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13" customFormat="1" ht="15">
      <c r="A49" s="26" t="s">
        <v>59</v>
      </c>
      <c r="B49" s="11" t="s">
        <v>60</v>
      </c>
      <c r="C49" s="18">
        <f t="shared" si="0"/>
        <v>2373400</v>
      </c>
      <c r="D49" s="19">
        <f>D50+D51+D52</f>
        <v>0</v>
      </c>
      <c r="E49" s="19">
        <f>E50+E51+E52</f>
        <v>2373400</v>
      </c>
      <c r="F49" s="19"/>
      <c r="G49" s="80"/>
      <c r="H49" s="12"/>
      <c r="I49" s="12"/>
      <c r="J49" s="12"/>
      <c r="K49" s="12"/>
      <c r="L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33.75" customHeight="1">
      <c r="A50" s="26" t="s">
        <v>61</v>
      </c>
      <c r="B50" s="11" t="s">
        <v>62</v>
      </c>
      <c r="C50" s="18">
        <f t="shared" si="0"/>
        <v>1805300</v>
      </c>
      <c r="D50" s="19"/>
      <c r="E50" s="19">
        <v>1805300</v>
      </c>
      <c r="F50" s="19"/>
      <c r="G50" s="80"/>
      <c r="H50" s="12"/>
      <c r="I50" s="12"/>
      <c r="J50" s="12"/>
      <c r="K50" s="12"/>
      <c r="L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13" customFormat="1" ht="30">
      <c r="A51" s="26">
        <v>19010200</v>
      </c>
      <c r="B51" s="11" t="s">
        <v>63</v>
      </c>
      <c r="C51" s="18">
        <f t="shared" si="0"/>
        <v>168100</v>
      </c>
      <c r="D51" s="19"/>
      <c r="E51" s="19">
        <v>168100</v>
      </c>
      <c r="F51" s="19"/>
      <c r="G51" s="80"/>
      <c r="H51" s="12"/>
      <c r="I51" s="12"/>
      <c r="J51" s="12"/>
      <c r="K51" s="12"/>
      <c r="L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13" customFormat="1" ht="48.75" customHeight="1">
      <c r="A52" s="26">
        <v>19010300</v>
      </c>
      <c r="B52" s="11" t="s">
        <v>64</v>
      </c>
      <c r="C52" s="18">
        <f t="shared" si="0"/>
        <v>400000</v>
      </c>
      <c r="D52" s="19"/>
      <c r="E52" s="19">
        <v>400000</v>
      </c>
      <c r="F52" s="19"/>
      <c r="G52" s="80">
        <v>8</v>
      </c>
      <c r="H52" s="12"/>
      <c r="I52" s="12"/>
      <c r="J52" s="12"/>
      <c r="K52" s="12"/>
      <c r="L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s="8" customFormat="1" ht="23.25" customHeight="1">
      <c r="A53" s="4">
        <v>20000000</v>
      </c>
      <c r="B53" s="5" t="s">
        <v>7</v>
      </c>
      <c r="C53" s="20">
        <f t="shared" si="0"/>
        <v>110663829.55</v>
      </c>
      <c r="D53" s="43">
        <f>D54+D63+D76+D86</f>
        <v>56964678</v>
      </c>
      <c r="E53" s="43">
        <f>E78+E85+E86+E82</f>
        <v>53699151.55</v>
      </c>
      <c r="F53" s="43">
        <f>F78+F85+F86+F82</f>
        <v>1130416.55</v>
      </c>
      <c r="G53" s="80"/>
      <c r="H53" s="2"/>
      <c r="I53" s="2"/>
      <c r="J53" s="2"/>
      <c r="K53" s="2"/>
      <c r="L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13" customFormat="1" ht="20.25" customHeight="1">
      <c r="A54" s="26">
        <v>21000000</v>
      </c>
      <c r="B54" s="11" t="s">
        <v>8</v>
      </c>
      <c r="C54" s="18">
        <f t="shared" si="0"/>
        <v>23016278</v>
      </c>
      <c r="D54" s="19">
        <f>D55+D58+D57</f>
        <v>23016278</v>
      </c>
      <c r="E54" s="19"/>
      <c r="F54" s="19"/>
      <c r="G54" s="80"/>
      <c r="H54" s="12"/>
      <c r="I54" s="12"/>
      <c r="J54" s="12"/>
      <c r="K54" s="12"/>
      <c r="L54" s="12"/>
      <c r="IK54" s="12"/>
      <c r="IL54" s="12"/>
      <c r="IM54" s="12"/>
      <c r="IN54" s="12"/>
      <c r="IO54" s="12"/>
      <c r="IP54" s="12"/>
      <c r="IQ54" s="12"/>
      <c r="IR54" s="12"/>
      <c r="IS54" s="12"/>
    </row>
    <row r="55" spans="1:253" s="13" customFormat="1" ht="83.25" customHeight="1">
      <c r="A55" s="26" t="s">
        <v>65</v>
      </c>
      <c r="B55" s="11" t="s">
        <v>66</v>
      </c>
      <c r="C55" s="18">
        <f t="shared" si="0"/>
        <v>52199</v>
      </c>
      <c r="D55" s="19">
        <f>D56</f>
        <v>52199</v>
      </c>
      <c r="E55" s="19"/>
      <c r="F55" s="19"/>
      <c r="G55" s="80"/>
      <c r="H55" s="12"/>
      <c r="I55" s="12"/>
      <c r="J55" s="12"/>
      <c r="K55" s="12"/>
      <c r="L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s="13" customFormat="1" ht="47.25" customHeight="1">
      <c r="A56" s="26" t="s">
        <v>67</v>
      </c>
      <c r="B56" s="11" t="s">
        <v>68</v>
      </c>
      <c r="C56" s="18">
        <f t="shared" si="0"/>
        <v>52199</v>
      </c>
      <c r="D56" s="19">
        <v>52199</v>
      </c>
      <c r="E56" s="19"/>
      <c r="F56" s="19"/>
      <c r="G56" s="80"/>
      <c r="H56" s="12"/>
      <c r="I56" s="12"/>
      <c r="J56" s="12"/>
      <c r="K56" s="12"/>
      <c r="L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13" customFormat="1" ht="27.75" customHeight="1">
      <c r="A57" s="26">
        <v>21050000</v>
      </c>
      <c r="B57" s="11" t="s">
        <v>165</v>
      </c>
      <c r="C57" s="18">
        <f>D57</f>
        <v>22439079</v>
      </c>
      <c r="D57" s="19">
        <f>6144243+7000000+3032898+100000+4900000+1261938</f>
        <v>22439079</v>
      </c>
      <c r="E57" s="19"/>
      <c r="F57" s="19"/>
      <c r="G57" s="80"/>
      <c r="H57" s="12"/>
      <c r="I57" s="12"/>
      <c r="J57" s="12"/>
      <c r="K57" s="12"/>
      <c r="L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s="13" customFormat="1" ht="15">
      <c r="A58" s="26" t="s">
        <v>69</v>
      </c>
      <c r="B58" s="11" t="s">
        <v>70</v>
      </c>
      <c r="C58" s="18">
        <f t="shared" si="0"/>
        <v>525000</v>
      </c>
      <c r="D58" s="19">
        <f>D61+D60+D59+D62</f>
        <v>525000</v>
      </c>
      <c r="E58" s="19"/>
      <c r="F58" s="19"/>
      <c r="G58" s="80"/>
      <c r="H58" s="12"/>
      <c r="I58" s="12"/>
      <c r="J58" s="12"/>
      <c r="K58" s="12"/>
      <c r="L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s="13" customFormat="1" ht="15" customHeight="1">
      <c r="A59" s="26">
        <v>21080500</v>
      </c>
      <c r="B59" s="11" t="s">
        <v>74</v>
      </c>
      <c r="C59" s="18">
        <f t="shared" si="0"/>
        <v>40000</v>
      </c>
      <c r="D59" s="19">
        <v>40000</v>
      </c>
      <c r="E59" s="19"/>
      <c r="F59" s="19"/>
      <c r="G59" s="80"/>
      <c r="H59" s="12"/>
      <c r="I59" s="12"/>
      <c r="J59" s="12"/>
      <c r="K59" s="12"/>
      <c r="L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s="13" customFormat="1" ht="63.75" customHeight="1">
      <c r="A60" s="26">
        <v>21080900</v>
      </c>
      <c r="B60" s="11" t="s">
        <v>71</v>
      </c>
      <c r="C60" s="18">
        <f t="shared" si="0"/>
        <v>5000</v>
      </c>
      <c r="D60" s="19">
        <v>5000</v>
      </c>
      <c r="E60" s="19"/>
      <c r="F60" s="19"/>
      <c r="G60" s="80"/>
      <c r="H60" s="12"/>
      <c r="I60" s="12"/>
      <c r="J60" s="12"/>
      <c r="K60" s="12"/>
      <c r="L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s="13" customFormat="1" ht="15">
      <c r="A61" s="26" t="s">
        <v>72</v>
      </c>
      <c r="B61" s="11" t="s">
        <v>73</v>
      </c>
      <c r="C61" s="18">
        <f t="shared" si="0"/>
        <v>240000</v>
      </c>
      <c r="D61" s="19">
        <v>240000</v>
      </c>
      <c r="E61" s="19"/>
      <c r="F61" s="19"/>
      <c r="G61" s="80"/>
      <c r="H61" s="12"/>
      <c r="I61" s="12"/>
      <c r="J61" s="12"/>
      <c r="K61" s="12"/>
      <c r="L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s="13" customFormat="1" ht="45">
      <c r="A62" s="26">
        <v>21081500</v>
      </c>
      <c r="B62" s="11" t="s">
        <v>150</v>
      </c>
      <c r="C62" s="18">
        <f t="shared" si="0"/>
        <v>240000</v>
      </c>
      <c r="D62" s="19">
        <v>240000</v>
      </c>
      <c r="E62" s="19"/>
      <c r="F62" s="19"/>
      <c r="G62" s="80"/>
      <c r="H62" s="12"/>
      <c r="I62" s="12"/>
      <c r="J62" s="12"/>
      <c r="K62" s="12"/>
      <c r="L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30">
      <c r="A63" s="26">
        <v>22000000</v>
      </c>
      <c r="B63" s="11" t="s">
        <v>9</v>
      </c>
      <c r="C63" s="18">
        <f>D63+E63</f>
        <v>31905000</v>
      </c>
      <c r="D63" s="19">
        <f>D69+D71+D64</f>
        <v>31905000</v>
      </c>
      <c r="E63" s="19"/>
      <c r="F63" s="19"/>
      <c r="G63" s="80"/>
      <c r="H63" s="12"/>
      <c r="I63" s="12"/>
      <c r="J63" s="12"/>
      <c r="K63" s="12"/>
      <c r="L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18" customHeight="1">
      <c r="A64" s="45" t="s">
        <v>145</v>
      </c>
      <c r="B64" s="11" t="s">
        <v>146</v>
      </c>
      <c r="C64" s="18">
        <f>C66+C65+C67+C68</f>
        <v>10805000</v>
      </c>
      <c r="D64" s="19">
        <f>D66+D65+D67+D68</f>
        <v>10805000</v>
      </c>
      <c r="E64" s="19"/>
      <c r="F64" s="19"/>
      <c r="G64" s="80">
        <v>9</v>
      </c>
      <c r="H64" s="12"/>
      <c r="I64" s="12"/>
      <c r="J64" s="12"/>
      <c r="K64" s="12"/>
      <c r="L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45.75" customHeight="1">
      <c r="A65" s="45">
        <v>22010300</v>
      </c>
      <c r="B65" s="58" t="s">
        <v>157</v>
      </c>
      <c r="C65" s="18">
        <f t="shared" si="0"/>
        <v>200000</v>
      </c>
      <c r="D65" s="19">
        <v>200000</v>
      </c>
      <c r="E65" s="19"/>
      <c r="F65" s="19"/>
      <c r="G65" s="80"/>
      <c r="H65" s="12"/>
      <c r="I65" s="12"/>
      <c r="J65" s="12"/>
      <c r="K65" s="12"/>
      <c r="L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13" customFormat="1" ht="24" customHeight="1">
      <c r="A66" s="26">
        <v>22012500</v>
      </c>
      <c r="B66" s="11" t="s">
        <v>147</v>
      </c>
      <c r="C66" s="18">
        <f t="shared" si="0"/>
        <v>9100000</v>
      </c>
      <c r="D66" s="19">
        <v>9100000</v>
      </c>
      <c r="E66" s="19"/>
      <c r="F66" s="19"/>
      <c r="G66" s="80"/>
      <c r="H66" s="12"/>
      <c r="I66" s="12"/>
      <c r="J66" s="12"/>
      <c r="K66" s="12"/>
      <c r="L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s="13" customFormat="1" ht="33" customHeight="1">
      <c r="A67" s="26">
        <v>22012600</v>
      </c>
      <c r="B67" s="58" t="s">
        <v>154</v>
      </c>
      <c r="C67" s="18">
        <f t="shared" si="0"/>
        <v>1500000</v>
      </c>
      <c r="D67" s="19">
        <v>1500000</v>
      </c>
      <c r="E67" s="19"/>
      <c r="F67" s="19"/>
      <c r="G67" s="80"/>
      <c r="H67" s="12"/>
      <c r="I67" s="12"/>
      <c r="J67" s="12"/>
      <c r="K67" s="12"/>
      <c r="L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s="13" customFormat="1" ht="84.75" customHeight="1">
      <c r="A68" s="26">
        <v>22012900</v>
      </c>
      <c r="B68" s="58" t="s">
        <v>158</v>
      </c>
      <c r="C68" s="18">
        <f t="shared" si="0"/>
        <v>5000</v>
      </c>
      <c r="D68" s="19">
        <v>5000</v>
      </c>
      <c r="E68" s="19"/>
      <c r="F68" s="19"/>
      <c r="G68" s="80"/>
      <c r="H68" s="12"/>
      <c r="I68" s="12"/>
      <c r="J68" s="12"/>
      <c r="K68" s="12"/>
      <c r="L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s="13" customFormat="1" ht="33" customHeight="1">
      <c r="A69" s="26" t="s">
        <v>75</v>
      </c>
      <c r="B69" s="11" t="s">
        <v>76</v>
      </c>
      <c r="C69" s="18">
        <f t="shared" si="0"/>
        <v>15000000</v>
      </c>
      <c r="D69" s="19">
        <f>D70</f>
        <v>15000000</v>
      </c>
      <c r="E69" s="19"/>
      <c r="F69" s="19"/>
      <c r="G69" s="80"/>
      <c r="H69" s="12"/>
      <c r="I69" s="12"/>
      <c r="J69" s="12"/>
      <c r="K69" s="12"/>
      <c r="L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s="13" customFormat="1" ht="48.75" customHeight="1">
      <c r="A70" s="26" t="s">
        <v>77</v>
      </c>
      <c r="B70" s="11" t="s">
        <v>78</v>
      </c>
      <c r="C70" s="18">
        <f t="shared" si="0"/>
        <v>15000000</v>
      </c>
      <c r="D70" s="19">
        <v>15000000</v>
      </c>
      <c r="E70" s="19"/>
      <c r="F70" s="19"/>
      <c r="G70" s="80"/>
      <c r="H70" s="12"/>
      <c r="I70" s="12"/>
      <c r="J70" s="12"/>
      <c r="K70" s="12"/>
      <c r="L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15">
      <c r="A71" s="26" t="s">
        <v>79</v>
      </c>
      <c r="B71" s="11" t="s">
        <v>80</v>
      </c>
      <c r="C71" s="18">
        <f>C72+C73+C74+C75</f>
        <v>6100000</v>
      </c>
      <c r="D71" s="18">
        <f>D72+D73+D74+D75</f>
        <v>6100000</v>
      </c>
      <c r="E71" s="19"/>
      <c r="F71" s="19"/>
      <c r="G71" s="80"/>
      <c r="H71" s="12"/>
      <c r="I71" s="12"/>
      <c r="J71" s="12"/>
      <c r="K71" s="12"/>
      <c r="L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13" customFormat="1" ht="45" customHeight="1">
      <c r="A72" s="26" t="s">
        <v>81</v>
      </c>
      <c r="B72" s="11" t="s">
        <v>82</v>
      </c>
      <c r="C72" s="18">
        <f t="shared" si="0"/>
        <v>274800</v>
      </c>
      <c r="D72" s="19">
        <v>274800</v>
      </c>
      <c r="E72" s="19"/>
      <c r="F72" s="19"/>
      <c r="G72" s="80"/>
      <c r="H72" s="12"/>
      <c r="I72" s="12"/>
      <c r="J72" s="12"/>
      <c r="K72" s="12"/>
      <c r="L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s="13" customFormat="1" ht="22.5" customHeight="1">
      <c r="A73" s="26">
        <v>22090200</v>
      </c>
      <c r="B73" s="11" t="s">
        <v>148</v>
      </c>
      <c r="C73" s="18">
        <f t="shared" si="0"/>
        <v>18600</v>
      </c>
      <c r="D73" s="19">
        <v>18600</v>
      </c>
      <c r="E73" s="19"/>
      <c r="F73" s="19"/>
      <c r="G73" s="80"/>
      <c r="H73" s="12"/>
      <c r="I73" s="12"/>
      <c r="J73" s="12"/>
      <c r="K73" s="12"/>
      <c r="L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s="13" customFormat="1" ht="45" customHeight="1">
      <c r="A74" s="26">
        <v>22090300</v>
      </c>
      <c r="B74" s="11" t="s">
        <v>149</v>
      </c>
      <c r="C74" s="18">
        <f t="shared" si="0"/>
        <v>600</v>
      </c>
      <c r="D74" s="19">
        <v>600</v>
      </c>
      <c r="E74" s="19"/>
      <c r="F74" s="19"/>
      <c r="G74" s="80"/>
      <c r="H74" s="12"/>
      <c r="I74" s="12"/>
      <c r="J74" s="12"/>
      <c r="K74" s="12"/>
      <c r="L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s="13" customFormat="1" ht="45">
      <c r="A75" s="26" t="s">
        <v>83</v>
      </c>
      <c r="B75" s="11" t="s">
        <v>84</v>
      </c>
      <c r="C75" s="18">
        <f t="shared" si="0"/>
        <v>5806000</v>
      </c>
      <c r="D75" s="19">
        <v>5806000</v>
      </c>
      <c r="E75" s="19"/>
      <c r="F75" s="19"/>
      <c r="G75" s="80">
        <v>10</v>
      </c>
      <c r="H75" s="12"/>
      <c r="I75" s="12"/>
      <c r="J75" s="12"/>
      <c r="K75" s="12"/>
      <c r="L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s="13" customFormat="1" ht="15" customHeight="1">
      <c r="A76" s="26">
        <v>24000000</v>
      </c>
      <c r="B76" s="11" t="s">
        <v>12</v>
      </c>
      <c r="C76" s="18">
        <f t="shared" si="0"/>
        <v>3355422.55</v>
      </c>
      <c r="D76" s="19">
        <f>D77+D78</f>
        <v>2043400</v>
      </c>
      <c r="E76" s="19">
        <f>E78+E82+E85</f>
        <v>1312022.55</v>
      </c>
      <c r="F76" s="19">
        <f>F85+F82</f>
        <v>1130416.55</v>
      </c>
      <c r="G76" s="80"/>
      <c r="H76" s="12"/>
      <c r="I76" s="12"/>
      <c r="J76" s="12"/>
      <c r="K76" s="12"/>
      <c r="L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s="13" customFormat="1" ht="48.75" customHeight="1">
      <c r="A77" s="26" t="s">
        <v>85</v>
      </c>
      <c r="B77" s="11" t="s">
        <v>86</v>
      </c>
      <c r="C77" s="18">
        <f t="shared" si="0"/>
        <v>2300</v>
      </c>
      <c r="D77" s="19">
        <v>2300</v>
      </c>
      <c r="E77" s="19"/>
      <c r="F77" s="19"/>
      <c r="G77" s="80"/>
      <c r="H77" s="12"/>
      <c r="I77" s="12"/>
      <c r="J77" s="12"/>
      <c r="K77" s="12"/>
      <c r="L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s="13" customFormat="1" ht="15">
      <c r="A78" s="26" t="s">
        <v>87</v>
      </c>
      <c r="B78" s="11" t="s">
        <v>70</v>
      </c>
      <c r="C78" s="18">
        <f t="shared" si="0"/>
        <v>2221100</v>
      </c>
      <c r="D78" s="19">
        <f>D79+D80+D81</f>
        <v>2041100</v>
      </c>
      <c r="E78" s="19">
        <f>E80+E81</f>
        <v>180000</v>
      </c>
      <c r="F78" s="19"/>
      <c r="G78" s="80"/>
      <c r="H78" s="12"/>
      <c r="I78" s="12"/>
      <c r="J78" s="12"/>
      <c r="K78" s="12"/>
      <c r="L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s="13" customFormat="1" ht="15">
      <c r="A79" s="26" t="s">
        <v>88</v>
      </c>
      <c r="B79" s="11" t="s">
        <v>70</v>
      </c>
      <c r="C79" s="18">
        <f t="shared" si="0"/>
        <v>2041100</v>
      </c>
      <c r="D79" s="19">
        <v>2041100</v>
      </c>
      <c r="E79" s="19"/>
      <c r="F79" s="19"/>
      <c r="G79" s="80"/>
      <c r="H79" s="12"/>
      <c r="I79" s="12"/>
      <c r="J79" s="12"/>
      <c r="K79" s="12"/>
      <c r="L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s="13" customFormat="1" ht="30">
      <c r="A80" s="26">
        <v>24061600</v>
      </c>
      <c r="B80" s="11" t="s">
        <v>89</v>
      </c>
      <c r="C80" s="18">
        <f t="shared" si="0"/>
        <v>150000</v>
      </c>
      <c r="D80" s="19"/>
      <c r="E80" s="19">
        <f>300000-150000</f>
        <v>150000</v>
      </c>
      <c r="F80" s="19"/>
      <c r="G80" s="80"/>
      <c r="H80" s="12"/>
      <c r="I80" s="12"/>
      <c r="J80" s="12"/>
      <c r="K80" s="12"/>
      <c r="L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s="13" customFormat="1" ht="48" customHeight="1">
      <c r="A81" s="26" t="s">
        <v>90</v>
      </c>
      <c r="B81" s="58" t="s">
        <v>91</v>
      </c>
      <c r="C81" s="18">
        <f t="shared" si="0"/>
        <v>30000</v>
      </c>
      <c r="D81" s="19"/>
      <c r="E81" s="19">
        <v>30000</v>
      </c>
      <c r="F81" s="19"/>
      <c r="G81" s="80"/>
      <c r="H81" s="12"/>
      <c r="I81" s="12"/>
      <c r="J81" s="12"/>
      <c r="K81" s="12"/>
      <c r="L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s="13" customFormat="1" ht="18.75" customHeight="1">
      <c r="A82" s="61" t="s">
        <v>92</v>
      </c>
      <c r="B82" s="58" t="s">
        <v>93</v>
      </c>
      <c r="C82" s="18">
        <f t="shared" si="0"/>
        <v>132022.55</v>
      </c>
      <c r="D82" s="19">
        <f>D84</f>
        <v>0</v>
      </c>
      <c r="E82" s="19">
        <f>E84+E83</f>
        <v>132022.55</v>
      </c>
      <c r="F82" s="19">
        <f>F83</f>
        <v>130416.55</v>
      </c>
      <c r="G82" s="80"/>
      <c r="H82" s="12"/>
      <c r="I82" s="12"/>
      <c r="J82" s="12"/>
      <c r="K82" s="12"/>
      <c r="L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s="13" customFormat="1" ht="30" customHeight="1">
      <c r="A83" s="26">
        <v>24110600</v>
      </c>
      <c r="B83" s="11" t="s">
        <v>144</v>
      </c>
      <c r="C83" s="18">
        <f t="shared" si="0"/>
        <v>130416.55</v>
      </c>
      <c r="D83" s="19"/>
      <c r="E83" s="19">
        <f>6285.14+122934.41+1197</f>
        <v>130416.55</v>
      </c>
      <c r="F83" s="19">
        <f>E83</f>
        <v>130416.55</v>
      </c>
      <c r="G83" s="80"/>
      <c r="H83" s="12"/>
      <c r="I83" s="12"/>
      <c r="J83" s="12"/>
      <c r="K83" s="12"/>
      <c r="L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s="13" customFormat="1" ht="60" customHeight="1">
      <c r="A84" s="26" t="s">
        <v>94</v>
      </c>
      <c r="B84" s="11" t="s">
        <v>95</v>
      </c>
      <c r="C84" s="18">
        <f t="shared" si="0"/>
        <v>1606</v>
      </c>
      <c r="D84" s="19"/>
      <c r="E84" s="19">
        <v>1606</v>
      </c>
      <c r="F84" s="19"/>
      <c r="G84" s="80"/>
      <c r="H84" s="12"/>
      <c r="I84" s="12"/>
      <c r="J84" s="12"/>
      <c r="K84" s="12"/>
      <c r="L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s="13" customFormat="1" ht="30">
      <c r="A85" s="26">
        <v>24170000</v>
      </c>
      <c r="B85" s="11" t="s">
        <v>96</v>
      </c>
      <c r="C85" s="18">
        <f t="shared" si="0"/>
        <v>1000000</v>
      </c>
      <c r="D85" s="18"/>
      <c r="E85" s="18">
        <v>1000000</v>
      </c>
      <c r="F85" s="18">
        <f>E85</f>
        <v>1000000</v>
      </c>
      <c r="G85" s="80"/>
      <c r="H85" s="12"/>
      <c r="I85" s="12"/>
      <c r="J85" s="12"/>
      <c r="K85" s="12"/>
      <c r="L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s="13" customFormat="1" ht="15" customHeight="1">
      <c r="A86" s="26">
        <v>25000000</v>
      </c>
      <c r="B86" s="11" t="s">
        <v>19</v>
      </c>
      <c r="C86" s="18">
        <f t="shared" si="0"/>
        <v>52387129</v>
      </c>
      <c r="D86" s="18"/>
      <c r="E86" s="18">
        <f>E87+E92</f>
        <v>52387129</v>
      </c>
      <c r="F86" s="18"/>
      <c r="G86" s="80"/>
      <c r="H86" s="12"/>
      <c r="I86" s="12"/>
      <c r="J86" s="12"/>
      <c r="K86" s="12"/>
      <c r="L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s="13" customFormat="1" ht="36" customHeight="1">
      <c r="A87" s="26" t="s">
        <v>97</v>
      </c>
      <c r="B87" s="11" t="s">
        <v>98</v>
      </c>
      <c r="C87" s="18">
        <f aca="true" t="shared" si="1" ref="C87:C145">D87+E87</f>
        <v>50061072</v>
      </c>
      <c r="D87" s="18"/>
      <c r="E87" s="18">
        <f>E88+E89+E90+E91</f>
        <v>50061072</v>
      </c>
      <c r="F87" s="18"/>
      <c r="G87" s="80"/>
      <c r="H87" s="12"/>
      <c r="I87" s="12"/>
      <c r="J87" s="12"/>
      <c r="K87" s="12"/>
      <c r="L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s="13" customFormat="1" ht="36.75" customHeight="1">
      <c r="A88" s="26" t="s">
        <v>99</v>
      </c>
      <c r="B88" s="11" t="s">
        <v>100</v>
      </c>
      <c r="C88" s="18">
        <f t="shared" si="1"/>
        <v>43679467</v>
      </c>
      <c r="D88" s="18"/>
      <c r="E88" s="18">
        <v>43679467</v>
      </c>
      <c r="F88" s="18"/>
      <c r="G88" s="80"/>
      <c r="H88" s="12"/>
      <c r="I88" s="12"/>
      <c r="J88" s="12"/>
      <c r="K88" s="12"/>
      <c r="L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s="13" customFormat="1" ht="30">
      <c r="A89" s="26" t="s">
        <v>101</v>
      </c>
      <c r="B89" s="11" t="s">
        <v>102</v>
      </c>
      <c r="C89" s="18">
        <f t="shared" si="1"/>
        <v>6132227</v>
      </c>
      <c r="D89" s="18"/>
      <c r="E89" s="18">
        <v>6132227</v>
      </c>
      <c r="F89" s="18"/>
      <c r="G89" s="80">
        <v>11</v>
      </c>
      <c r="H89" s="12"/>
      <c r="I89" s="12"/>
      <c r="J89" s="12"/>
      <c r="K89" s="12"/>
      <c r="L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s="13" customFormat="1" ht="15" customHeight="1">
      <c r="A90" s="26" t="s">
        <v>103</v>
      </c>
      <c r="B90" s="11" t="s">
        <v>104</v>
      </c>
      <c r="C90" s="18">
        <f t="shared" si="1"/>
        <v>174883</v>
      </c>
      <c r="D90" s="18"/>
      <c r="E90" s="18">
        <v>174883</v>
      </c>
      <c r="F90" s="18"/>
      <c r="G90" s="80"/>
      <c r="H90" s="12"/>
      <c r="I90" s="12"/>
      <c r="J90" s="12"/>
      <c r="K90" s="12"/>
      <c r="L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s="13" customFormat="1" ht="30" customHeight="1">
      <c r="A91" s="26" t="s">
        <v>105</v>
      </c>
      <c r="B91" s="11" t="s">
        <v>106</v>
      </c>
      <c r="C91" s="18">
        <f t="shared" si="1"/>
        <v>74495</v>
      </c>
      <c r="D91" s="18"/>
      <c r="E91" s="18">
        <v>74495</v>
      </c>
      <c r="F91" s="18"/>
      <c r="G91" s="80"/>
      <c r="H91" s="12"/>
      <c r="I91" s="12"/>
      <c r="J91" s="12"/>
      <c r="K91" s="12"/>
      <c r="L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s="13" customFormat="1" ht="18" customHeight="1">
      <c r="A92" s="45" t="s">
        <v>107</v>
      </c>
      <c r="B92" s="46" t="s">
        <v>108</v>
      </c>
      <c r="C92" s="18">
        <f t="shared" si="1"/>
        <v>2326057</v>
      </c>
      <c r="D92" s="18"/>
      <c r="E92" s="18">
        <f>E93</f>
        <v>2326057</v>
      </c>
      <c r="F92" s="18"/>
      <c r="G92" s="80"/>
      <c r="H92" s="12"/>
      <c r="I92" s="12"/>
      <c r="J92" s="12"/>
      <c r="K92" s="12"/>
      <c r="L92" s="12"/>
      <c r="IK92" s="12"/>
      <c r="IL92" s="12"/>
      <c r="IM92" s="12"/>
      <c r="IN92" s="12"/>
      <c r="IO92" s="12"/>
      <c r="IP92" s="12"/>
      <c r="IQ92" s="12"/>
      <c r="IR92" s="12"/>
      <c r="IS92" s="12"/>
    </row>
    <row r="93" spans="1:253" s="13" customFormat="1" ht="103.5" customHeight="1">
      <c r="A93" s="26" t="s">
        <v>109</v>
      </c>
      <c r="B93" s="11" t="s">
        <v>110</v>
      </c>
      <c r="C93" s="18">
        <f t="shared" si="1"/>
        <v>2326057</v>
      </c>
      <c r="D93" s="18"/>
      <c r="E93" s="18">
        <v>2326057</v>
      </c>
      <c r="F93" s="18"/>
      <c r="G93" s="80"/>
      <c r="H93" s="12"/>
      <c r="I93" s="12"/>
      <c r="J93" s="12"/>
      <c r="K93" s="12"/>
      <c r="L93" s="12"/>
      <c r="IK93" s="12"/>
      <c r="IL93" s="12"/>
      <c r="IM93" s="12"/>
      <c r="IN93" s="12"/>
      <c r="IO93" s="12"/>
      <c r="IP93" s="12"/>
      <c r="IQ93" s="12"/>
      <c r="IR93" s="12"/>
      <c r="IS93" s="12"/>
    </row>
    <row r="94" spans="1:253" s="8" customFormat="1" ht="14.25">
      <c r="A94" s="4">
        <v>30000000</v>
      </c>
      <c r="B94" s="5" t="s">
        <v>13</v>
      </c>
      <c r="C94" s="20">
        <f t="shared" si="1"/>
        <v>3668200</v>
      </c>
      <c r="D94" s="20">
        <f>D95</f>
        <v>68200</v>
      </c>
      <c r="E94" s="20">
        <f>E99+E100</f>
        <v>3600000</v>
      </c>
      <c r="F94" s="20">
        <f>F99+F100</f>
        <v>3600000</v>
      </c>
      <c r="G94" s="80"/>
      <c r="H94" s="2"/>
      <c r="I94" s="2"/>
      <c r="J94" s="2"/>
      <c r="K94" s="2"/>
      <c r="L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13" customFormat="1" ht="15" customHeight="1">
      <c r="A95" s="26">
        <v>31000000</v>
      </c>
      <c r="B95" s="11" t="s">
        <v>14</v>
      </c>
      <c r="C95" s="18">
        <f t="shared" si="1"/>
        <v>1068200</v>
      </c>
      <c r="D95" s="19">
        <f>D96+D98</f>
        <v>68200</v>
      </c>
      <c r="E95" s="19">
        <f>E99</f>
        <v>1000000</v>
      </c>
      <c r="F95" s="19">
        <f>F99</f>
        <v>1000000</v>
      </c>
      <c r="G95" s="80"/>
      <c r="H95" s="12"/>
      <c r="I95" s="12"/>
      <c r="J95" s="12"/>
      <c r="K95" s="12"/>
      <c r="L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s="13" customFormat="1" ht="64.5" customHeight="1">
      <c r="A96" s="26" t="s">
        <v>111</v>
      </c>
      <c r="B96" s="11" t="s">
        <v>112</v>
      </c>
      <c r="C96" s="18">
        <f t="shared" si="1"/>
        <v>65000</v>
      </c>
      <c r="D96" s="19">
        <f>D97</f>
        <v>65000</v>
      </c>
      <c r="E96" s="19"/>
      <c r="F96" s="19"/>
      <c r="G96" s="80"/>
      <c r="H96" s="12"/>
      <c r="I96" s="12"/>
      <c r="J96" s="12"/>
      <c r="K96" s="12"/>
      <c r="L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s="13" customFormat="1" ht="57.75" customHeight="1">
      <c r="A97" s="26" t="s">
        <v>113</v>
      </c>
      <c r="B97" s="11" t="s">
        <v>114</v>
      </c>
      <c r="C97" s="18">
        <f t="shared" si="1"/>
        <v>65000</v>
      </c>
      <c r="D97" s="19">
        <v>65000</v>
      </c>
      <c r="E97" s="19"/>
      <c r="F97" s="19"/>
      <c r="G97" s="80"/>
      <c r="H97" s="12"/>
      <c r="I97" s="12"/>
      <c r="J97" s="12"/>
      <c r="K97" s="12"/>
      <c r="L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s="13" customFormat="1" ht="30">
      <c r="A98" s="26" t="s">
        <v>115</v>
      </c>
      <c r="B98" s="11" t="s">
        <v>116</v>
      </c>
      <c r="C98" s="18">
        <f t="shared" si="1"/>
        <v>3200</v>
      </c>
      <c r="D98" s="19">
        <v>3200</v>
      </c>
      <c r="E98" s="19"/>
      <c r="F98" s="19"/>
      <c r="G98" s="80"/>
      <c r="H98" s="12"/>
      <c r="I98" s="12"/>
      <c r="J98" s="12"/>
      <c r="K98" s="12"/>
      <c r="L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s="13" customFormat="1" ht="45">
      <c r="A99" s="26" t="s">
        <v>117</v>
      </c>
      <c r="B99" s="11" t="s">
        <v>118</v>
      </c>
      <c r="C99" s="18">
        <f t="shared" si="1"/>
        <v>1000000</v>
      </c>
      <c r="D99" s="19"/>
      <c r="E99" s="19">
        <v>1000000</v>
      </c>
      <c r="F99" s="19">
        <f>E99</f>
        <v>1000000</v>
      </c>
      <c r="G99" s="80"/>
      <c r="H99" s="12"/>
      <c r="I99" s="12"/>
      <c r="J99" s="12"/>
      <c r="K99" s="12"/>
      <c r="L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s="13" customFormat="1" ht="18" customHeight="1">
      <c r="A100" s="26">
        <v>33000000</v>
      </c>
      <c r="B100" s="47" t="s">
        <v>137</v>
      </c>
      <c r="C100" s="18">
        <f t="shared" si="1"/>
        <v>2600000</v>
      </c>
      <c r="D100" s="19"/>
      <c r="E100" s="19">
        <f>E101</f>
        <v>2600000</v>
      </c>
      <c r="F100" s="19">
        <f>F101</f>
        <v>2600000</v>
      </c>
      <c r="G100" s="80"/>
      <c r="H100" s="12"/>
      <c r="I100" s="12"/>
      <c r="J100" s="12"/>
      <c r="K100" s="12"/>
      <c r="L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s="13" customFormat="1" ht="15">
      <c r="A101" s="26" t="s">
        <v>119</v>
      </c>
      <c r="B101" s="11" t="s">
        <v>120</v>
      </c>
      <c r="C101" s="18">
        <f t="shared" si="1"/>
        <v>2600000</v>
      </c>
      <c r="D101" s="19"/>
      <c r="E101" s="19">
        <f>E102</f>
        <v>2600000</v>
      </c>
      <c r="F101" s="19">
        <f>F102</f>
        <v>2600000</v>
      </c>
      <c r="G101" s="80">
        <v>12</v>
      </c>
      <c r="H101" s="12"/>
      <c r="I101" s="12"/>
      <c r="J101" s="12"/>
      <c r="K101" s="12"/>
      <c r="L101" s="12"/>
      <c r="IK101" s="12"/>
      <c r="IL101" s="12"/>
      <c r="IM101" s="12"/>
      <c r="IN101" s="12"/>
      <c r="IO101" s="12"/>
      <c r="IP101" s="12"/>
      <c r="IQ101" s="12"/>
      <c r="IR101" s="12"/>
      <c r="IS101" s="12"/>
    </row>
    <row r="102" spans="1:253" s="13" customFormat="1" ht="63" customHeight="1">
      <c r="A102" s="26" t="s">
        <v>121</v>
      </c>
      <c r="B102" s="11" t="s">
        <v>122</v>
      </c>
      <c r="C102" s="18">
        <f t="shared" si="1"/>
        <v>2600000</v>
      </c>
      <c r="D102" s="19"/>
      <c r="E102" s="19">
        <v>2600000</v>
      </c>
      <c r="F102" s="19">
        <f>E102</f>
        <v>2600000</v>
      </c>
      <c r="G102" s="80"/>
      <c r="H102" s="12"/>
      <c r="I102" s="12"/>
      <c r="J102" s="12"/>
      <c r="K102" s="12"/>
      <c r="L102" s="12"/>
      <c r="IK102" s="12"/>
      <c r="IL102" s="12"/>
      <c r="IM102" s="12"/>
      <c r="IN102" s="12"/>
      <c r="IO102" s="12"/>
      <c r="IP102" s="12"/>
      <c r="IQ102" s="12"/>
      <c r="IR102" s="12"/>
      <c r="IS102" s="12"/>
    </row>
    <row r="103" spans="1:253" s="35" customFormat="1" ht="14.25">
      <c r="A103" s="32">
        <v>40000000</v>
      </c>
      <c r="B103" s="33" t="s">
        <v>2</v>
      </c>
      <c r="C103" s="20">
        <f>C104</f>
        <v>1158780958.85</v>
      </c>
      <c r="D103" s="43">
        <f>D104</f>
        <v>1157812362.85</v>
      </c>
      <c r="E103" s="43">
        <f>E104</f>
        <v>968596</v>
      </c>
      <c r="F103" s="43">
        <f>F104</f>
        <v>968596</v>
      </c>
      <c r="G103" s="80"/>
      <c r="H103" s="42"/>
      <c r="I103" s="34"/>
      <c r="J103" s="34"/>
      <c r="K103" s="34"/>
      <c r="L103" s="34"/>
      <c r="IK103" s="34"/>
      <c r="IL103" s="34"/>
      <c r="IM103" s="34"/>
      <c r="IN103" s="34"/>
      <c r="IO103" s="34"/>
      <c r="IP103" s="34"/>
      <c r="IQ103" s="34"/>
      <c r="IR103" s="34"/>
      <c r="IS103" s="34"/>
    </row>
    <row r="104" spans="1:253" s="38" customFormat="1" ht="14.25">
      <c r="A104" s="32">
        <v>41000000</v>
      </c>
      <c r="B104" s="36" t="s">
        <v>20</v>
      </c>
      <c r="C104" s="20">
        <f>C107+C105</f>
        <v>1158780958.85</v>
      </c>
      <c r="D104" s="43">
        <f>D107+D105</f>
        <v>1157812362.85</v>
      </c>
      <c r="E104" s="43">
        <f>E107</f>
        <v>968596</v>
      </c>
      <c r="F104" s="43">
        <f>F107</f>
        <v>968596</v>
      </c>
      <c r="G104" s="80"/>
      <c r="H104" s="37"/>
      <c r="I104" s="37"/>
      <c r="J104" s="37"/>
      <c r="K104" s="37"/>
      <c r="L104" s="37"/>
      <c r="IK104" s="37"/>
      <c r="IL104" s="37"/>
      <c r="IM104" s="37"/>
      <c r="IN104" s="37"/>
      <c r="IO104" s="37"/>
      <c r="IP104" s="37"/>
      <c r="IQ104" s="37"/>
      <c r="IR104" s="37"/>
      <c r="IS104" s="37"/>
    </row>
    <row r="105" spans="1:253" s="38" customFormat="1" ht="14.25">
      <c r="A105" s="32">
        <v>41020000</v>
      </c>
      <c r="B105" s="36" t="s">
        <v>168</v>
      </c>
      <c r="C105" s="20">
        <f t="shared" si="1"/>
        <v>785000</v>
      </c>
      <c r="D105" s="43">
        <f>D106</f>
        <v>785000</v>
      </c>
      <c r="E105" s="43"/>
      <c r="F105" s="43"/>
      <c r="G105" s="80"/>
      <c r="H105" s="37"/>
      <c r="I105" s="37"/>
      <c r="J105" s="37"/>
      <c r="K105" s="37"/>
      <c r="L105" s="37"/>
      <c r="IK105" s="37"/>
      <c r="IL105" s="37"/>
      <c r="IM105" s="37"/>
      <c r="IN105" s="37"/>
      <c r="IO105" s="37"/>
      <c r="IP105" s="37"/>
      <c r="IQ105" s="37"/>
      <c r="IR105" s="37"/>
      <c r="IS105" s="37"/>
    </row>
    <row r="106" spans="1:253" s="13" customFormat="1" ht="21.75" customHeight="1">
      <c r="A106" s="74">
        <v>41020600</v>
      </c>
      <c r="B106" s="11" t="s">
        <v>169</v>
      </c>
      <c r="C106" s="18">
        <f t="shared" si="1"/>
        <v>785000</v>
      </c>
      <c r="D106" s="19">
        <v>785000</v>
      </c>
      <c r="E106" s="19"/>
      <c r="F106" s="19"/>
      <c r="G106" s="80"/>
      <c r="H106" s="12"/>
      <c r="I106" s="12"/>
      <c r="J106" s="12"/>
      <c r="K106" s="12"/>
      <c r="L106" s="12"/>
      <c r="IK106" s="12"/>
      <c r="IL106" s="12"/>
      <c r="IM106" s="12"/>
      <c r="IN106" s="12"/>
      <c r="IO106" s="12"/>
      <c r="IP106" s="12"/>
      <c r="IQ106" s="12"/>
      <c r="IR106" s="12"/>
      <c r="IS106" s="12"/>
    </row>
    <row r="107" spans="1:253" s="38" customFormat="1" ht="14.25">
      <c r="A107" s="32">
        <v>41030000</v>
      </c>
      <c r="B107" s="36" t="s">
        <v>21</v>
      </c>
      <c r="C107" s="20">
        <f t="shared" si="1"/>
        <v>1157995958.85</v>
      </c>
      <c r="D107" s="43">
        <f>D109+D110+D111+D112+D116+D123+D141+D108+D117+D136+D138+D122+D142+D113</f>
        <v>1157027362.85</v>
      </c>
      <c r="E107" s="43">
        <f>E123+E122</f>
        <v>968596</v>
      </c>
      <c r="F107" s="43">
        <f>F123</f>
        <v>968596</v>
      </c>
      <c r="G107" s="80"/>
      <c r="H107" s="67"/>
      <c r="I107" s="37"/>
      <c r="J107" s="37"/>
      <c r="K107" s="37"/>
      <c r="L107" s="37"/>
      <c r="IK107" s="37"/>
      <c r="IL107" s="37"/>
      <c r="IM107" s="37"/>
      <c r="IN107" s="37"/>
      <c r="IO107" s="37"/>
      <c r="IP107" s="37"/>
      <c r="IQ107" s="37"/>
      <c r="IR107" s="37"/>
      <c r="IS107" s="37"/>
    </row>
    <row r="108" spans="1:253" s="13" customFormat="1" ht="45.75" customHeight="1">
      <c r="A108" s="26">
        <v>41030300</v>
      </c>
      <c r="B108" s="11" t="s">
        <v>138</v>
      </c>
      <c r="C108" s="18">
        <f t="shared" si="1"/>
        <v>104000</v>
      </c>
      <c r="D108" s="19">
        <f>49000+55000</f>
        <v>104000</v>
      </c>
      <c r="E108" s="19"/>
      <c r="F108" s="19"/>
      <c r="G108" s="80"/>
      <c r="H108" s="12"/>
      <c r="I108" s="12"/>
      <c r="J108" s="12"/>
      <c r="K108" s="12"/>
      <c r="L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s="13" customFormat="1" ht="75.75" customHeight="1">
      <c r="A109" s="26">
        <v>41030600</v>
      </c>
      <c r="B109" s="11" t="s">
        <v>133</v>
      </c>
      <c r="C109" s="18">
        <f t="shared" si="1"/>
        <v>258098539</v>
      </c>
      <c r="D109" s="19">
        <f>259793100+604042-2298603</f>
        <v>258098539</v>
      </c>
      <c r="E109" s="19"/>
      <c r="F109" s="19"/>
      <c r="G109" s="80"/>
      <c r="H109" s="12"/>
      <c r="I109" s="12"/>
      <c r="J109" s="12"/>
      <c r="K109" s="12"/>
      <c r="L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s="13" customFormat="1" ht="94.5" customHeight="1">
      <c r="A110" s="26">
        <v>41030800</v>
      </c>
      <c r="B110" s="11" t="s">
        <v>126</v>
      </c>
      <c r="C110" s="18">
        <f t="shared" si="1"/>
        <v>478669200</v>
      </c>
      <c r="D110" s="19">
        <f>412917900+45751300+20000000</f>
        <v>478669200</v>
      </c>
      <c r="E110" s="19"/>
      <c r="F110" s="19"/>
      <c r="G110" s="80"/>
      <c r="H110" s="12"/>
      <c r="I110" s="12"/>
      <c r="J110" s="12"/>
      <c r="K110" s="12"/>
      <c r="L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s="13" customFormat="1" ht="60" customHeight="1">
      <c r="A111" s="26">
        <v>41031000</v>
      </c>
      <c r="B111" s="11" t="s">
        <v>127</v>
      </c>
      <c r="C111" s="18">
        <f t="shared" si="1"/>
        <v>258971</v>
      </c>
      <c r="D111" s="19">
        <f>104830+60000-4199+98340</f>
        <v>258971</v>
      </c>
      <c r="E111" s="19"/>
      <c r="F111" s="19"/>
      <c r="G111" s="80"/>
      <c r="H111" s="12"/>
      <c r="I111" s="12"/>
      <c r="J111" s="12"/>
      <c r="K111" s="12"/>
      <c r="L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s="13" customFormat="1" ht="30">
      <c r="A112" s="26">
        <v>41033900</v>
      </c>
      <c r="B112" s="11" t="s">
        <v>170</v>
      </c>
      <c r="C112" s="18">
        <f t="shared" si="1"/>
        <v>193061600</v>
      </c>
      <c r="D112" s="19">
        <f>183589200+8858000+614400</f>
        <v>193061600</v>
      </c>
      <c r="E112" s="19"/>
      <c r="F112" s="19"/>
      <c r="G112" s="80">
        <v>13</v>
      </c>
      <c r="H112" s="12"/>
      <c r="I112" s="12"/>
      <c r="J112" s="12"/>
      <c r="K112" s="12"/>
      <c r="L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s="13" customFormat="1" ht="32.25" customHeight="1">
      <c r="A113" s="26">
        <v>41033904</v>
      </c>
      <c r="B113" s="11" t="s">
        <v>173</v>
      </c>
      <c r="C113" s="18">
        <f t="shared" si="1"/>
        <v>3550000</v>
      </c>
      <c r="D113" s="19">
        <f>D114+D115</f>
        <v>3550000</v>
      </c>
      <c r="E113" s="19"/>
      <c r="F113" s="19"/>
      <c r="G113" s="80"/>
      <c r="H113" s="12"/>
      <c r="I113" s="12"/>
      <c r="J113" s="12"/>
      <c r="K113" s="12"/>
      <c r="L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s="13" customFormat="1" ht="147" customHeight="1">
      <c r="A114" s="87"/>
      <c r="B114" s="11" t="s">
        <v>175</v>
      </c>
      <c r="C114" s="18">
        <f t="shared" si="1"/>
        <v>850000</v>
      </c>
      <c r="D114" s="19">
        <v>850000</v>
      </c>
      <c r="E114" s="19"/>
      <c r="F114" s="19"/>
      <c r="G114" s="80"/>
      <c r="H114" s="12"/>
      <c r="I114" s="12"/>
      <c r="J114" s="12"/>
      <c r="K114" s="12"/>
      <c r="L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s="13" customFormat="1" ht="30">
      <c r="A115" s="88"/>
      <c r="B115" s="11" t="s">
        <v>174</v>
      </c>
      <c r="C115" s="18">
        <f t="shared" si="1"/>
        <v>2700000</v>
      </c>
      <c r="D115" s="19">
        <v>2700000</v>
      </c>
      <c r="E115" s="19"/>
      <c r="F115" s="19"/>
      <c r="G115" s="80"/>
      <c r="H115" s="12"/>
      <c r="I115" s="12"/>
      <c r="J115" s="12"/>
      <c r="K115" s="12"/>
      <c r="L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s="13" customFormat="1" ht="30">
      <c r="A116" s="26">
        <v>41034200</v>
      </c>
      <c r="B116" s="11" t="s">
        <v>129</v>
      </c>
      <c r="C116" s="18">
        <f t="shared" si="1"/>
        <v>178679800</v>
      </c>
      <c r="D116" s="19">
        <f>176732700+5538600-4140500+549000</f>
        <v>178679800</v>
      </c>
      <c r="E116" s="19"/>
      <c r="F116" s="19"/>
      <c r="G116" s="80"/>
      <c r="H116" s="12"/>
      <c r="I116" s="12"/>
      <c r="J116" s="12"/>
      <c r="K116" s="12"/>
      <c r="L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s="13" customFormat="1" ht="36" customHeight="1">
      <c r="A117" s="84">
        <v>41034204</v>
      </c>
      <c r="B117" s="11" t="s">
        <v>176</v>
      </c>
      <c r="C117" s="18">
        <f t="shared" si="1"/>
        <v>14679245</v>
      </c>
      <c r="D117" s="19">
        <f>D118+D119+D120+D121</f>
        <v>14679245</v>
      </c>
      <c r="E117" s="19"/>
      <c r="F117" s="19"/>
      <c r="G117" s="80"/>
      <c r="H117" s="12"/>
      <c r="I117" s="12"/>
      <c r="J117" s="12"/>
      <c r="K117" s="12"/>
      <c r="L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s="13" customFormat="1" ht="45.75" customHeight="1">
      <c r="A118" s="86"/>
      <c r="B118" s="11" t="s">
        <v>134</v>
      </c>
      <c r="C118" s="18">
        <f t="shared" si="1"/>
        <v>203506</v>
      </c>
      <c r="D118" s="19">
        <f>176644+26862</f>
        <v>203506</v>
      </c>
      <c r="E118" s="19"/>
      <c r="F118" s="19"/>
      <c r="G118" s="80"/>
      <c r="H118" s="12"/>
      <c r="I118" s="12"/>
      <c r="J118" s="12"/>
      <c r="K118" s="12"/>
      <c r="L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s="13" customFormat="1" ht="44.25" customHeight="1">
      <c r="A119" s="86"/>
      <c r="B119" s="11" t="s">
        <v>179</v>
      </c>
      <c r="C119" s="18">
        <f t="shared" si="1"/>
        <v>416609</v>
      </c>
      <c r="D119" s="19">
        <f>443471-26862</f>
        <v>416609</v>
      </c>
      <c r="E119" s="19"/>
      <c r="F119" s="19"/>
      <c r="G119" s="80"/>
      <c r="H119" s="12"/>
      <c r="I119" s="12"/>
      <c r="J119" s="12"/>
      <c r="K119" s="12"/>
      <c r="L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s="13" customFormat="1" ht="33" customHeight="1">
      <c r="A120" s="85"/>
      <c r="B120" s="11" t="s">
        <v>143</v>
      </c>
      <c r="C120" s="18">
        <f t="shared" si="1"/>
        <v>5218000</v>
      </c>
      <c r="D120" s="19">
        <f>10347290-5129290</f>
        <v>5218000</v>
      </c>
      <c r="E120" s="19"/>
      <c r="F120" s="19"/>
      <c r="G120" s="80"/>
      <c r="H120" s="12"/>
      <c r="I120" s="12"/>
      <c r="J120" s="12"/>
      <c r="K120" s="12"/>
      <c r="L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s="13" customFormat="1" ht="45.75" customHeight="1">
      <c r="A121" s="79"/>
      <c r="B121" s="11" t="s">
        <v>155</v>
      </c>
      <c r="C121" s="18">
        <f t="shared" si="1"/>
        <v>8841130</v>
      </c>
      <c r="D121" s="19">
        <f>16377600-7536470</f>
        <v>8841130</v>
      </c>
      <c r="E121" s="19"/>
      <c r="F121" s="19"/>
      <c r="G121" s="80">
        <v>14</v>
      </c>
      <c r="H121" s="12"/>
      <c r="I121" s="12"/>
      <c r="J121" s="12"/>
      <c r="K121" s="12"/>
      <c r="L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s="13" customFormat="1" ht="45.75" customHeight="1">
      <c r="A122" s="26">
        <v>41034500</v>
      </c>
      <c r="B122" s="11" t="s">
        <v>166</v>
      </c>
      <c r="C122" s="18">
        <f t="shared" si="1"/>
        <v>11010100</v>
      </c>
      <c r="D122" s="19">
        <f>4589400+5250000+1170700</f>
        <v>11010100</v>
      </c>
      <c r="E122" s="19"/>
      <c r="F122" s="19"/>
      <c r="G122" s="80"/>
      <c r="H122" s="12"/>
      <c r="I122" s="12"/>
      <c r="J122" s="12"/>
      <c r="K122" s="12"/>
      <c r="L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s="13" customFormat="1" ht="15" customHeight="1">
      <c r="A123" s="84">
        <v>41035000</v>
      </c>
      <c r="B123" s="11" t="s">
        <v>128</v>
      </c>
      <c r="C123" s="18">
        <f>D123+E123</f>
        <v>4151166</v>
      </c>
      <c r="D123" s="19">
        <f>D124+D125+D126+D127+D128+D129+D130+D131+D132+D135+D133</f>
        <v>3182570</v>
      </c>
      <c r="E123" s="19">
        <f>E135+E134</f>
        <v>968596</v>
      </c>
      <c r="F123" s="19">
        <f>F135+F134</f>
        <v>968596</v>
      </c>
      <c r="G123" s="80"/>
      <c r="H123" s="12"/>
      <c r="I123" s="12"/>
      <c r="J123" s="12"/>
      <c r="K123" s="12"/>
      <c r="L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s="13" customFormat="1" ht="60" customHeight="1">
      <c r="A124" s="86"/>
      <c r="B124" s="65" t="s">
        <v>139</v>
      </c>
      <c r="C124" s="18">
        <f t="shared" si="1"/>
        <v>290300</v>
      </c>
      <c r="D124" s="19">
        <v>290300</v>
      </c>
      <c r="E124" s="19"/>
      <c r="F124" s="19"/>
      <c r="G124" s="80"/>
      <c r="H124" s="12"/>
      <c r="I124" s="12"/>
      <c r="J124" s="12"/>
      <c r="K124" s="12"/>
      <c r="L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s="13" customFormat="1" ht="19.5" customHeight="1">
      <c r="A125" s="86"/>
      <c r="B125" s="65" t="s">
        <v>151</v>
      </c>
      <c r="C125" s="18">
        <f t="shared" si="1"/>
        <v>4800</v>
      </c>
      <c r="D125" s="19">
        <v>4800</v>
      </c>
      <c r="E125" s="19"/>
      <c r="F125" s="19"/>
      <c r="G125" s="80"/>
      <c r="H125" s="12"/>
      <c r="I125" s="12"/>
      <c r="J125" s="12"/>
      <c r="K125" s="12"/>
      <c r="L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 s="13" customFormat="1" ht="29.25" customHeight="1">
      <c r="A126" s="86"/>
      <c r="B126" s="65" t="s">
        <v>140</v>
      </c>
      <c r="C126" s="18">
        <f t="shared" si="1"/>
        <v>382700</v>
      </c>
      <c r="D126" s="19">
        <v>382700</v>
      </c>
      <c r="E126" s="19"/>
      <c r="F126" s="19"/>
      <c r="G126" s="80"/>
      <c r="H126" s="12"/>
      <c r="I126" s="12"/>
      <c r="J126" s="12"/>
      <c r="K126" s="12"/>
      <c r="L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 s="13" customFormat="1" ht="18" customHeight="1">
      <c r="A127" s="86"/>
      <c r="B127" s="65" t="s">
        <v>141</v>
      </c>
      <c r="C127" s="18">
        <f t="shared" si="1"/>
        <v>181400</v>
      </c>
      <c r="D127" s="19">
        <v>181400</v>
      </c>
      <c r="E127" s="19"/>
      <c r="F127" s="19"/>
      <c r="G127" s="80"/>
      <c r="H127" s="12"/>
      <c r="I127" s="12"/>
      <c r="J127" s="12"/>
      <c r="K127" s="12"/>
      <c r="L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 s="13" customFormat="1" ht="27" customHeight="1">
      <c r="A128" s="86"/>
      <c r="B128" s="65" t="s">
        <v>142</v>
      </c>
      <c r="C128" s="18">
        <f t="shared" si="1"/>
        <v>57300</v>
      </c>
      <c r="D128" s="19">
        <v>57300</v>
      </c>
      <c r="E128" s="19"/>
      <c r="F128" s="19"/>
      <c r="G128" s="80"/>
      <c r="H128" s="12"/>
      <c r="I128" s="12"/>
      <c r="J128" s="12"/>
      <c r="K128" s="12"/>
      <c r="L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:253" s="13" customFormat="1" ht="45" customHeight="1">
      <c r="A129" s="86"/>
      <c r="B129" s="65" t="s">
        <v>152</v>
      </c>
      <c r="C129" s="18">
        <f t="shared" si="1"/>
        <v>162275</v>
      </c>
      <c r="D129" s="19">
        <v>162275</v>
      </c>
      <c r="E129" s="19"/>
      <c r="F129" s="19"/>
      <c r="G129" s="80"/>
      <c r="H129" s="12"/>
      <c r="I129" s="12"/>
      <c r="J129" s="12"/>
      <c r="K129" s="12"/>
      <c r="L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:253" s="13" customFormat="1" ht="34.5" customHeight="1">
      <c r="A130" s="86"/>
      <c r="B130" s="65" t="s">
        <v>153</v>
      </c>
      <c r="C130" s="18">
        <f t="shared" si="1"/>
        <v>114000</v>
      </c>
      <c r="D130" s="19">
        <f>40000+58000+16000</f>
        <v>114000</v>
      </c>
      <c r="E130" s="19"/>
      <c r="F130" s="19"/>
      <c r="G130" s="80"/>
      <c r="H130" s="12"/>
      <c r="I130" s="12"/>
      <c r="J130" s="12"/>
      <c r="K130" s="12"/>
      <c r="L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:253" s="13" customFormat="1" ht="63.75" customHeight="1">
      <c r="A131" s="85"/>
      <c r="B131" s="11" t="s">
        <v>177</v>
      </c>
      <c r="C131" s="18">
        <f t="shared" si="1"/>
        <v>917888</v>
      </c>
      <c r="D131" s="19">
        <f>917888</f>
        <v>917888</v>
      </c>
      <c r="E131" s="19"/>
      <c r="F131" s="19"/>
      <c r="G131" s="80"/>
      <c r="H131" s="12"/>
      <c r="I131" s="12"/>
      <c r="J131" s="12"/>
      <c r="K131" s="12"/>
      <c r="L131" s="12"/>
      <c r="IK131" s="12"/>
      <c r="IL131" s="12"/>
      <c r="IM131" s="12"/>
      <c r="IN131" s="12"/>
      <c r="IO131" s="12"/>
      <c r="IP131" s="12"/>
      <c r="IQ131" s="12"/>
      <c r="IR131" s="12"/>
      <c r="IS131" s="12"/>
    </row>
    <row r="132" spans="1:253" s="13" customFormat="1" ht="46.5" customHeight="1">
      <c r="A132" s="84"/>
      <c r="B132" s="11" t="s">
        <v>160</v>
      </c>
      <c r="C132" s="18">
        <f>D132+E132</f>
        <v>783115</v>
      </c>
      <c r="D132" s="19">
        <f>1000000+641017-857902</f>
        <v>783115</v>
      </c>
      <c r="E132" s="19"/>
      <c r="F132" s="19"/>
      <c r="G132" s="80">
        <v>15</v>
      </c>
      <c r="H132" s="12"/>
      <c r="I132" s="12"/>
      <c r="J132" s="12"/>
      <c r="K132" s="12"/>
      <c r="L132" s="12"/>
      <c r="IK132" s="12"/>
      <c r="IL132" s="12"/>
      <c r="IM132" s="12"/>
      <c r="IN132" s="12"/>
      <c r="IO132" s="12"/>
      <c r="IP132" s="12"/>
      <c r="IQ132" s="12"/>
      <c r="IR132" s="12"/>
      <c r="IS132" s="12"/>
    </row>
    <row r="133" spans="1:253" s="13" customFormat="1" ht="90" customHeight="1">
      <c r="A133" s="86"/>
      <c r="B133" s="11" t="s">
        <v>167</v>
      </c>
      <c r="C133" s="18">
        <f>D133+E133</f>
        <v>25200</v>
      </c>
      <c r="D133" s="19">
        <v>25200</v>
      </c>
      <c r="E133" s="19"/>
      <c r="F133" s="19"/>
      <c r="G133" s="80"/>
      <c r="H133" s="12"/>
      <c r="I133" s="12"/>
      <c r="J133" s="12"/>
      <c r="K133" s="12"/>
      <c r="L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:253" s="13" customFormat="1" ht="30" customHeight="1">
      <c r="A134" s="86"/>
      <c r="B134" s="11" t="s">
        <v>178</v>
      </c>
      <c r="C134" s="18">
        <f>D134+E134</f>
        <v>500000</v>
      </c>
      <c r="D134" s="19"/>
      <c r="E134" s="19">
        <v>500000</v>
      </c>
      <c r="F134" s="19">
        <f>E134</f>
        <v>500000</v>
      </c>
      <c r="G134" s="80"/>
      <c r="H134" s="12"/>
      <c r="I134" s="12"/>
      <c r="J134" s="12"/>
      <c r="K134" s="12"/>
      <c r="L134" s="12"/>
      <c r="IK134" s="12"/>
      <c r="IL134" s="12"/>
      <c r="IM134" s="12"/>
      <c r="IN134" s="12"/>
      <c r="IO134" s="12"/>
      <c r="IP134" s="12"/>
      <c r="IQ134" s="12"/>
      <c r="IR134" s="12"/>
      <c r="IS134" s="12"/>
    </row>
    <row r="135" spans="1:253" s="13" customFormat="1" ht="33.75" customHeight="1">
      <c r="A135" s="85"/>
      <c r="B135" s="11" t="s">
        <v>161</v>
      </c>
      <c r="C135" s="18">
        <f t="shared" si="1"/>
        <v>732188</v>
      </c>
      <c r="D135" s="19">
        <f>104150+134442+25000</f>
        <v>263592</v>
      </c>
      <c r="E135" s="19">
        <f>160000+304850+3746</f>
        <v>468596</v>
      </c>
      <c r="F135" s="19">
        <f>E135</f>
        <v>468596</v>
      </c>
      <c r="G135" s="80"/>
      <c r="H135" s="12"/>
      <c r="I135" s="12"/>
      <c r="J135" s="12"/>
      <c r="K135" s="12"/>
      <c r="L135" s="12"/>
      <c r="IK135" s="12"/>
      <c r="IL135" s="12"/>
      <c r="IM135" s="12"/>
      <c r="IN135" s="12"/>
      <c r="IO135" s="12"/>
      <c r="IP135" s="12"/>
      <c r="IQ135" s="12"/>
      <c r="IR135" s="12"/>
      <c r="IS135" s="12"/>
    </row>
    <row r="136" spans="1:253" s="13" customFormat="1" ht="46.5" customHeight="1">
      <c r="A136" s="84">
        <v>41035200</v>
      </c>
      <c r="B136" s="11" t="s">
        <v>164</v>
      </c>
      <c r="C136" s="18">
        <f>D136+E136</f>
        <v>344410</v>
      </c>
      <c r="D136" s="19">
        <f>D137</f>
        <v>344410</v>
      </c>
      <c r="E136" s="19"/>
      <c r="F136" s="19"/>
      <c r="G136" s="80"/>
      <c r="H136" s="12"/>
      <c r="I136" s="12"/>
      <c r="J136" s="12"/>
      <c r="K136" s="12"/>
      <c r="L136" s="12"/>
      <c r="IK136" s="12"/>
      <c r="IL136" s="12"/>
      <c r="IM136" s="12"/>
      <c r="IN136" s="12"/>
      <c r="IO136" s="12"/>
      <c r="IP136" s="12"/>
      <c r="IQ136" s="12"/>
      <c r="IR136" s="12"/>
      <c r="IS136" s="12"/>
    </row>
    <row r="137" spans="1:253" s="13" customFormat="1" ht="32.25" customHeight="1">
      <c r="A137" s="85"/>
      <c r="B137" s="11" t="s">
        <v>159</v>
      </c>
      <c r="C137" s="18">
        <f>D137+E137</f>
        <v>344410</v>
      </c>
      <c r="D137" s="19">
        <v>344410</v>
      </c>
      <c r="E137" s="19"/>
      <c r="F137" s="19"/>
      <c r="G137" s="80"/>
      <c r="H137" s="12"/>
      <c r="I137" s="12"/>
      <c r="J137" s="12"/>
      <c r="K137" s="12"/>
      <c r="L137" s="12"/>
      <c r="IK137" s="12"/>
      <c r="IL137" s="12"/>
      <c r="IM137" s="12"/>
      <c r="IN137" s="12"/>
      <c r="IO137" s="12"/>
      <c r="IP137" s="12"/>
      <c r="IQ137" s="12"/>
      <c r="IR137" s="12"/>
      <c r="IS137" s="12"/>
    </row>
    <row r="138" spans="1:253" s="13" customFormat="1" ht="47.25" customHeight="1">
      <c r="A138" s="84">
        <v>41035300</v>
      </c>
      <c r="B138" s="11" t="s">
        <v>162</v>
      </c>
      <c r="C138" s="18">
        <f t="shared" si="1"/>
        <v>12665760</v>
      </c>
      <c r="D138" s="19">
        <f>D139+D140</f>
        <v>12665760</v>
      </c>
      <c r="E138" s="19"/>
      <c r="F138" s="19"/>
      <c r="G138" s="80"/>
      <c r="H138" s="12"/>
      <c r="I138" s="12"/>
      <c r="J138" s="12"/>
      <c r="K138" s="12"/>
      <c r="L138" s="12"/>
      <c r="IK138" s="12"/>
      <c r="IL138" s="12"/>
      <c r="IM138" s="12"/>
      <c r="IN138" s="12"/>
      <c r="IO138" s="12"/>
      <c r="IP138" s="12"/>
      <c r="IQ138" s="12"/>
      <c r="IR138" s="12"/>
      <c r="IS138" s="12"/>
    </row>
    <row r="139" spans="1:253" s="13" customFormat="1" ht="47.25" customHeight="1">
      <c r="A139" s="86"/>
      <c r="B139" s="11" t="s">
        <v>163</v>
      </c>
      <c r="C139" s="18">
        <f t="shared" si="1"/>
        <v>7536470</v>
      </c>
      <c r="D139" s="19">
        <v>7536470</v>
      </c>
      <c r="E139" s="19"/>
      <c r="F139" s="19"/>
      <c r="G139" s="80"/>
      <c r="H139" s="12"/>
      <c r="I139" s="12"/>
      <c r="J139" s="12"/>
      <c r="K139" s="12"/>
      <c r="L139" s="12"/>
      <c r="IK139" s="12"/>
      <c r="IL139" s="12"/>
      <c r="IM139" s="12"/>
      <c r="IN139" s="12"/>
      <c r="IO139" s="12"/>
      <c r="IP139" s="12"/>
      <c r="IQ139" s="12"/>
      <c r="IR139" s="12"/>
      <c r="IS139" s="12"/>
    </row>
    <row r="140" spans="1:253" s="13" customFormat="1" ht="30.75" customHeight="1">
      <c r="A140" s="85"/>
      <c r="B140" s="11" t="s">
        <v>143</v>
      </c>
      <c r="C140" s="18">
        <f t="shared" si="1"/>
        <v>5129290</v>
      </c>
      <c r="D140" s="19">
        <v>5129290</v>
      </c>
      <c r="E140" s="19"/>
      <c r="F140" s="19"/>
      <c r="G140" s="80"/>
      <c r="H140" s="12"/>
      <c r="I140" s="12"/>
      <c r="J140" s="12"/>
      <c r="K140" s="12"/>
      <c r="L140" s="12"/>
      <c r="IK140" s="12"/>
      <c r="IL140" s="12"/>
      <c r="IM140" s="12"/>
      <c r="IN140" s="12"/>
      <c r="IO140" s="12"/>
      <c r="IP140" s="12"/>
      <c r="IQ140" s="12"/>
      <c r="IR140" s="12"/>
      <c r="IS140" s="12"/>
    </row>
    <row r="141" spans="1:253" s="13" customFormat="1" ht="99" customHeight="1">
      <c r="A141" s="26">
        <v>41035800</v>
      </c>
      <c r="B141" s="11" t="s">
        <v>135</v>
      </c>
      <c r="C141" s="18">
        <f t="shared" si="1"/>
        <v>1632630</v>
      </c>
      <c r="D141" s="19">
        <f>1678900-46270</f>
        <v>1632630</v>
      </c>
      <c r="E141" s="19"/>
      <c r="F141" s="19"/>
      <c r="G141" s="81">
        <v>16</v>
      </c>
      <c r="H141" s="12"/>
      <c r="I141" s="12"/>
      <c r="J141" s="12"/>
      <c r="K141" s="12"/>
      <c r="L141" s="12"/>
      <c r="IK141" s="12"/>
      <c r="IL141" s="12"/>
      <c r="IM141" s="12"/>
      <c r="IN141" s="12"/>
      <c r="IO141" s="12"/>
      <c r="IP141" s="12"/>
      <c r="IQ141" s="12"/>
      <c r="IR141" s="12"/>
      <c r="IS141" s="12"/>
    </row>
    <row r="142" spans="1:253" s="13" customFormat="1" ht="90" customHeight="1">
      <c r="A142" s="26">
        <v>41036100</v>
      </c>
      <c r="B142" s="11" t="s">
        <v>172</v>
      </c>
      <c r="C142" s="18">
        <f t="shared" si="1"/>
        <v>1090537.85</v>
      </c>
      <c r="D142" s="19">
        <v>1090537.85</v>
      </c>
      <c r="E142" s="19"/>
      <c r="F142" s="19"/>
      <c r="G142" s="81"/>
      <c r="H142" s="12"/>
      <c r="I142" s="12"/>
      <c r="J142" s="12"/>
      <c r="K142" s="12"/>
      <c r="L142" s="12"/>
      <c r="IK142" s="12"/>
      <c r="IL142" s="12"/>
      <c r="IM142" s="12"/>
      <c r="IN142" s="12"/>
      <c r="IO142" s="12"/>
      <c r="IP142" s="12"/>
      <c r="IQ142" s="12"/>
      <c r="IR142" s="12"/>
      <c r="IS142" s="12"/>
    </row>
    <row r="143" spans="1:253" s="8" customFormat="1" ht="15" customHeight="1">
      <c r="A143" s="4">
        <v>50000000</v>
      </c>
      <c r="B143" s="5" t="s">
        <v>10</v>
      </c>
      <c r="C143" s="20">
        <f t="shared" si="1"/>
        <v>919543</v>
      </c>
      <c r="D143" s="19"/>
      <c r="E143" s="43">
        <f>E144</f>
        <v>919543</v>
      </c>
      <c r="F143" s="50"/>
      <c r="G143" s="81"/>
      <c r="H143" s="2"/>
      <c r="I143" s="2"/>
      <c r="J143" s="2"/>
      <c r="K143" s="2"/>
      <c r="L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s="8" customFormat="1" ht="18.75" customHeight="1">
      <c r="A144" s="57" t="s">
        <v>123</v>
      </c>
      <c r="B144" s="5" t="s">
        <v>124</v>
      </c>
      <c r="C144" s="27">
        <f t="shared" si="1"/>
        <v>919543</v>
      </c>
      <c r="D144" s="51"/>
      <c r="E144" s="52">
        <f>E145</f>
        <v>919543</v>
      </c>
      <c r="F144" s="51"/>
      <c r="G144" s="81"/>
      <c r="H144" s="2"/>
      <c r="I144" s="2"/>
      <c r="J144" s="2"/>
      <c r="K144" s="2"/>
      <c r="L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s="8" customFormat="1" ht="44.25" customHeight="1">
      <c r="A145" s="26">
        <v>50110000</v>
      </c>
      <c r="B145" s="59" t="s">
        <v>125</v>
      </c>
      <c r="C145" s="48">
        <f t="shared" si="1"/>
        <v>919543</v>
      </c>
      <c r="D145" s="49"/>
      <c r="E145" s="49">
        <v>919543</v>
      </c>
      <c r="F145" s="49"/>
      <c r="G145" s="81"/>
      <c r="H145" s="2"/>
      <c r="I145" s="2"/>
      <c r="J145" s="2"/>
      <c r="K145" s="2"/>
      <c r="L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 s="30" customFormat="1" ht="15.75">
      <c r="A146" s="28"/>
      <c r="B146" s="53" t="s">
        <v>22</v>
      </c>
      <c r="C146" s="66">
        <f>C12+C53+C94+C143+C103</f>
        <v>2140811073.6499999</v>
      </c>
      <c r="D146" s="60">
        <f>D12+D53+D94+D103</f>
        <v>2079250383.1</v>
      </c>
      <c r="E146" s="60">
        <f>E12+E53+E94+E144+E103</f>
        <v>61560690.55</v>
      </c>
      <c r="F146" s="60">
        <f>F12+F53+F94+F103</f>
        <v>5699012.55</v>
      </c>
      <c r="G146" s="81"/>
      <c r="H146" s="54"/>
      <c r="I146" s="54"/>
      <c r="J146" s="29"/>
      <c r="K146" s="29"/>
      <c r="L146" s="29"/>
      <c r="IK146" s="29"/>
      <c r="IL146" s="29"/>
      <c r="IM146" s="29"/>
      <c r="IN146" s="29"/>
      <c r="IO146" s="29"/>
      <c r="IP146" s="29"/>
      <c r="IQ146" s="29"/>
      <c r="IR146" s="29"/>
      <c r="IS146" s="29"/>
    </row>
    <row r="147" spans="1:253" s="30" customFormat="1" ht="15.75">
      <c r="A147" s="40"/>
      <c r="B147" s="55"/>
      <c r="C147" s="41"/>
      <c r="D147" s="56"/>
      <c r="E147" s="56"/>
      <c r="F147" s="56"/>
      <c r="G147" s="81"/>
      <c r="H147" s="54"/>
      <c r="I147" s="54"/>
      <c r="J147" s="29"/>
      <c r="K147" s="29"/>
      <c r="L147" s="29"/>
      <c r="IK147" s="29"/>
      <c r="IL147" s="29"/>
      <c r="IM147" s="29"/>
      <c r="IN147" s="29"/>
      <c r="IO147" s="29"/>
      <c r="IP147" s="29"/>
      <c r="IQ147" s="29"/>
      <c r="IR147" s="29"/>
      <c r="IS147" s="29"/>
    </row>
    <row r="148" spans="1:253" s="30" customFormat="1" ht="15.75">
      <c r="A148" s="40"/>
      <c r="B148" s="55"/>
      <c r="C148" s="41"/>
      <c r="D148" s="56"/>
      <c r="E148" s="56"/>
      <c r="F148" s="56"/>
      <c r="G148" s="81"/>
      <c r="H148" s="54"/>
      <c r="I148" s="54"/>
      <c r="J148" s="29"/>
      <c r="K148" s="29"/>
      <c r="L148" s="29"/>
      <c r="IK148" s="29"/>
      <c r="IL148" s="29"/>
      <c r="IM148" s="29"/>
      <c r="IN148" s="29"/>
      <c r="IO148" s="29"/>
      <c r="IP148" s="29"/>
      <c r="IQ148" s="29"/>
      <c r="IR148" s="29"/>
      <c r="IS148" s="29"/>
    </row>
    <row r="149" spans="1:253" s="30" customFormat="1" ht="15.75">
      <c r="A149" s="40"/>
      <c r="B149" s="55"/>
      <c r="C149" s="41"/>
      <c r="D149" s="56"/>
      <c r="E149" s="56"/>
      <c r="F149" s="56"/>
      <c r="G149" s="81"/>
      <c r="H149" s="54"/>
      <c r="I149" s="54"/>
      <c r="J149" s="29"/>
      <c r="K149" s="29"/>
      <c r="L149" s="29"/>
      <c r="IK149" s="29"/>
      <c r="IL149" s="29"/>
      <c r="IM149" s="29"/>
      <c r="IN149" s="29"/>
      <c r="IO149" s="29"/>
      <c r="IP149" s="29"/>
      <c r="IQ149" s="29"/>
      <c r="IR149" s="29"/>
      <c r="IS149" s="29"/>
    </row>
    <row r="150" spans="1:253" s="30" customFormat="1" ht="15.75">
      <c r="A150" s="40"/>
      <c r="B150" s="55"/>
      <c r="C150" s="41"/>
      <c r="D150" s="56"/>
      <c r="E150" s="56"/>
      <c r="F150" s="56"/>
      <c r="G150" s="81"/>
      <c r="H150" s="54"/>
      <c r="I150" s="54"/>
      <c r="J150" s="29"/>
      <c r="K150" s="29"/>
      <c r="L150" s="29"/>
      <c r="IK150" s="29"/>
      <c r="IL150" s="29"/>
      <c r="IM150" s="29"/>
      <c r="IN150" s="29"/>
      <c r="IO150" s="29"/>
      <c r="IP150" s="29"/>
      <c r="IQ150" s="29"/>
      <c r="IR150" s="29"/>
      <c r="IS150" s="29"/>
    </row>
    <row r="151" spans="1:252" s="62" customFormat="1" ht="19.5">
      <c r="A151" s="76" t="s">
        <v>182</v>
      </c>
      <c r="B151" s="63"/>
      <c r="C151" s="63"/>
      <c r="D151" s="63"/>
      <c r="E151" s="89" t="s">
        <v>183</v>
      </c>
      <c r="F151" s="90"/>
      <c r="G151" s="81"/>
      <c r="H151" s="63"/>
      <c r="I151" s="63"/>
      <c r="J151" s="63"/>
      <c r="K151" s="63"/>
      <c r="IJ151" s="63"/>
      <c r="IK151" s="63"/>
      <c r="IL151" s="63"/>
      <c r="IM151" s="63"/>
      <c r="IN151" s="63"/>
      <c r="IO151" s="63"/>
      <c r="IP151" s="63"/>
      <c r="IQ151" s="63"/>
      <c r="IR151" s="63"/>
    </row>
    <row r="152" spans="1:252" s="78" customFormat="1" ht="19.5">
      <c r="A152" s="76" t="s">
        <v>184</v>
      </c>
      <c r="B152" s="77"/>
      <c r="C152" s="77"/>
      <c r="D152" s="77"/>
      <c r="E152" s="77"/>
      <c r="F152" s="77"/>
      <c r="G152" s="81"/>
      <c r="H152" s="77"/>
      <c r="I152" s="77"/>
      <c r="J152" s="77"/>
      <c r="K152" s="77"/>
      <c r="IJ152" s="77"/>
      <c r="IK152" s="77"/>
      <c r="IL152" s="77"/>
      <c r="IM152" s="77"/>
      <c r="IN152" s="77"/>
      <c r="IO152" s="77"/>
      <c r="IP152" s="77"/>
      <c r="IQ152" s="77"/>
      <c r="IR152" s="77"/>
    </row>
    <row r="153" spans="1:253" s="64" customFormat="1" ht="20.25" customHeight="1">
      <c r="A153" s="31"/>
      <c r="B153" s="31"/>
      <c r="C153" s="31"/>
      <c r="D153" s="31"/>
      <c r="E153" s="31"/>
      <c r="F153" s="31"/>
      <c r="G153" s="81"/>
      <c r="H153" s="31"/>
      <c r="I153" s="31"/>
      <c r="J153" s="31"/>
      <c r="K153" s="31"/>
      <c r="L153" s="31"/>
      <c r="IK153" s="31"/>
      <c r="IL153" s="31"/>
      <c r="IM153" s="31"/>
      <c r="IN153" s="31"/>
      <c r="IO153" s="31"/>
      <c r="IP153" s="31"/>
      <c r="IQ153" s="31"/>
      <c r="IR153" s="31"/>
      <c r="IS153" s="31"/>
    </row>
    <row r="154" spans="1:253" s="64" customFormat="1" ht="20.25" customHeight="1">
      <c r="A154" s="31"/>
      <c r="B154" s="31"/>
      <c r="C154" s="31"/>
      <c r="D154" s="31"/>
      <c r="E154" s="31"/>
      <c r="F154" s="31"/>
      <c r="G154" s="81"/>
      <c r="H154" s="31"/>
      <c r="I154" s="31"/>
      <c r="J154" s="31"/>
      <c r="K154" s="31"/>
      <c r="L154" s="31"/>
      <c r="IK154" s="31"/>
      <c r="IL154" s="31"/>
      <c r="IM154" s="31"/>
      <c r="IN154" s="31"/>
      <c r="IO154" s="31"/>
      <c r="IP154" s="31"/>
      <c r="IQ154" s="31"/>
      <c r="IR154" s="31"/>
      <c r="IS154" s="31"/>
    </row>
    <row r="155" spans="1:253" s="70" customFormat="1" ht="20.25" customHeight="1">
      <c r="A155" s="83"/>
      <c r="B155" s="83"/>
      <c r="C155" s="71"/>
      <c r="D155" s="71"/>
      <c r="E155" s="71"/>
      <c r="F155" s="71"/>
      <c r="G155" s="81"/>
      <c r="H155" s="71"/>
      <c r="I155" s="71"/>
      <c r="J155" s="71"/>
      <c r="K155" s="71"/>
      <c r="L155" s="71"/>
      <c r="IK155" s="71"/>
      <c r="IL155" s="71"/>
      <c r="IM155" s="71"/>
      <c r="IN155" s="71"/>
      <c r="IO155" s="71"/>
      <c r="IP155" s="71"/>
      <c r="IQ155" s="71"/>
      <c r="IR155" s="71"/>
      <c r="IS155" s="71"/>
    </row>
    <row r="156" spans="2:253" s="70" customFormat="1" ht="12" customHeight="1">
      <c r="B156" s="71"/>
      <c r="C156" s="71"/>
      <c r="D156" s="71"/>
      <c r="E156" s="71"/>
      <c r="F156" s="71"/>
      <c r="G156" s="81"/>
      <c r="H156" s="71"/>
      <c r="I156" s="71"/>
      <c r="J156" s="71"/>
      <c r="K156" s="71"/>
      <c r="L156" s="71"/>
      <c r="IK156" s="71"/>
      <c r="IL156" s="71"/>
      <c r="IM156" s="71"/>
      <c r="IN156" s="71"/>
      <c r="IO156" s="71"/>
      <c r="IP156" s="71"/>
      <c r="IQ156" s="71"/>
      <c r="IR156" s="71"/>
      <c r="IS156" s="71"/>
    </row>
    <row r="157" spans="1:253" s="64" customFormat="1" ht="20.25" customHeight="1">
      <c r="A157" s="31"/>
      <c r="B157" s="31"/>
      <c r="C157" s="31"/>
      <c r="D157" s="31"/>
      <c r="E157" s="31"/>
      <c r="F157" s="31"/>
      <c r="G157" s="68"/>
      <c r="H157" s="31"/>
      <c r="I157" s="31"/>
      <c r="J157" s="31"/>
      <c r="K157" s="31"/>
      <c r="L157" s="31"/>
      <c r="IK157" s="31"/>
      <c r="IL157" s="31"/>
      <c r="IM157" s="31"/>
      <c r="IN157" s="31"/>
      <c r="IO157" s="31"/>
      <c r="IP157" s="31"/>
      <c r="IQ157" s="31"/>
      <c r="IR157" s="31"/>
      <c r="IS157" s="31"/>
    </row>
    <row r="158" spans="1:253" s="70" customFormat="1" ht="15" customHeight="1">
      <c r="A158" s="83"/>
      <c r="B158" s="83"/>
      <c r="C158" s="71"/>
      <c r="D158" s="71"/>
      <c r="E158" s="71"/>
      <c r="F158" s="71"/>
      <c r="G158" s="68"/>
      <c r="H158" s="71"/>
      <c r="I158" s="71"/>
      <c r="J158" s="71"/>
      <c r="K158" s="71"/>
      <c r="L158" s="71"/>
      <c r="IK158" s="71"/>
      <c r="IL158" s="71"/>
      <c r="IM158" s="71"/>
      <c r="IN158" s="71"/>
      <c r="IO158" s="71"/>
      <c r="IP158" s="71"/>
      <c r="IQ158" s="71"/>
      <c r="IR158" s="71"/>
      <c r="IS158" s="71"/>
    </row>
    <row r="159" spans="1:253" s="24" customFormat="1" ht="20.25" customHeight="1">
      <c r="A159" s="25"/>
      <c r="B159" s="16"/>
      <c r="C159" s="16"/>
      <c r="D159" s="16"/>
      <c r="E159" s="16"/>
      <c r="F159" s="16"/>
      <c r="G159" s="68"/>
      <c r="H159" s="16"/>
      <c r="I159" s="16"/>
      <c r="J159" s="16"/>
      <c r="K159" s="16"/>
      <c r="L159" s="16"/>
      <c r="IK159" s="16"/>
      <c r="IL159" s="16"/>
      <c r="IM159" s="16"/>
      <c r="IN159" s="16"/>
      <c r="IO159" s="16"/>
      <c r="IP159" s="16"/>
      <c r="IQ159" s="16"/>
      <c r="IR159" s="16"/>
      <c r="IS159" s="16"/>
    </row>
    <row r="160" spans="1:253" s="24" customFormat="1" ht="20.25" customHeight="1">
      <c r="A160" s="25"/>
      <c r="B160" s="16"/>
      <c r="C160" s="16"/>
      <c r="D160" s="16"/>
      <c r="E160" s="16"/>
      <c r="F160" s="16"/>
      <c r="G160" s="68"/>
      <c r="H160" s="16"/>
      <c r="I160" s="16"/>
      <c r="J160" s="16"/>
      <c r="K160" s="16"/>
      <c r="L160" s="16"/>
      <c r="IK160" s="16"/>
      <c r="IL160" s="16"/>
      <c r="IM160" s="16"/>
      <c r="IN160" s="16"/>
      <c r="IO160" s="16"/>
      <c r="IP160" s="16"/>
      <c r="IQ160" s="16"/>
      <c r="IR160" s="16"/>
      <c r="IS160" s="16"/>
    </row>
    <row r="161" spans="1:253" s="24" customFormat="1" ht="20.25" customHeight="1">
      <c r="A161" s="25"/>
      <c r="B161" s="16"/>
      <c r="C161" s="16"/>
      <c r="D161" s="16"/>
      <c r="E161" s="16"/>
      <c r="F161" s="16"/>
      <c r="G161" s="68"/>
      <c r="H161" s="16"/>
      <c r="I161" s="16"/>
      <c r="J161" s="16"/>
      <c r="K161" s="16"/>
      <c r="L161" s="16"/>
      <c r="IK161" s="16"/>
      <c r="IL161" s="16"/>
      <c r="IM161" s="16"/>
      <c r="IN161" s="16"/>
      <c r="IO161" s="16"/>
      <c r="IP161" s="16"/>
      <c r="IQ161" s="16"/>
      <c r="IR161" s="16"/>
      <c r="IS161" s="16"/>
    </row>
    <row r="162" spans="1:253" s="24" customFormat="1" ht="20.25" customHeight="1">
      <c r="A162" s="25"/>
      <c r="B162" s="16"/>
      <c r="C162" s="16"/>
      <c r="D162" s="16"/>
      <c r="E162" s="16"/>
      <c r="F162" s="16"/>
      <c r="G162" s="68"/>
      <c r="H162" s="16"/>
      <c r="I162" s="16"/>
      <c r="J162" s="16"/>
      <c r="K162" s="16"/>
      <c r="L162" s="16"/>
      <c r="IK162" s="16"/>
      <c r="IL162" s="16"/>
      <c r="IM162" s="16"/>
      <c r="IN162" s="16"/>
      <c r="IO162" s="16"/>
      <c r="IP162" s="16"/>
      <c r="IQ162" s="16"/>
      <c r="IR162" s="16"/>
      <c r="IS162" s="16"/>
    </row>
    <row r="163" ht="15" customHeight="1">
      <c r="G163" s="68"/>
    </row>
    <row r="164" ht="15" customHeight="1">
      <c r="G164" s="68"/>
    </row>
    <row r="165" ht="15" customHeight="1">
      <c r="G165" s="68"/>
    </row>
    <row r="166" ht="15" customHeight="1">
      <c r="G166" s="68"/>
    </row>
    <row r="167" ht="15" customHeight="1">
      <c r="G167" s="68"/>
    </row>
    <row r="168" ht="15" customHeight="1">
      <c r="G168" s="68"/>
    </row>
    <row r="169" ht="15" customHeight="1">
      <c r="G169" s="68"/>
    </row>
    <row r="170" ht="15" customHeight="1">
      <c r="G170" s="68"/>
    </row>
    <row r="171" ht="15" customHeight="1">
      <c r="G171" s="68"/>
    </row>
    <row r="172" ht="15" customHeight="1">
      <c r="G172" s="68"/>
    </row>
    <row r="173" ht="15" customHeight="1">
      <c r="G173" s="68"/>
    </row>
    <row r="174" ht="15">
      <c r="G174" s="68"/>
    </row>
    <row r="175" ht="15">
      <c r="G175" s="68"/>
    </row>
    <row r="176" ht="15">
      <c r="G176" s="68"/>
    </row>
    <row r="177" ht="15">
      <c r="G177" s="68"/>
    </row>
    <row r="178" ht="15">
      <c r="G178" s="68"/>
    </row>
    <row r="179" ht="15">
      <c r="G179" s="68"/>
    </row>
    <row r="180" ht="15">
      <c r="G180" s="68"/>
    </row>
    <row r="181" ht="15">
      <c r="G181" s="68"/>
    </row>
    <row r="182" ht="15">
      <c r="G182" s="68"/>
    </row>
    <row r="183" ht="15">
      <c r="G183" s="68"/>
    </row>
  </sheetData>
  <sheetProtection/>
  <mergeCells count="27">
    <mergeCell ref="D9:D10"/>
    <mergeCell ref="G75:G88"/>
    <mergeCell ref="G1:G18"/>
    <mergeCell ref="G19:G32"/>
    <mergeCell ref="G33:G51"/>
    <mergeCell ref="A132:A135"/>
    <mergeCell ref="A7:F7"/>
    <mergeCell ref="A9:A10"/>
    <mergeCell ref="B9:B10"/>
    <mergeCell ref="A117:A120"/>
    <mergeCell ref="C9:C10"/>
    <mergeCell ref="A158:B158"/>
    <mergeCell ref="A136:A137"/>
    <mergeCell ref="A138:A140"/>
    <mergeCell ref="A155:B155"/>
    <mergeCell ref="A114:A115"/>
    <mergeCell ref="A123:A131"/>
    <mergeCell ref="G132:G140"/>
    <mergeCell ref="G141:G156"/>
    <mergeCell ref="G89:G100"/>
    <mergeCell ref="E9:F9"/>
    <mergeCell ref="G52:G63"/>
    <mergeCell ref="G101:G111"/>
    <mergeCell ref="E151:F151"/>
    <mergeCell ref="G112:G120"/>
    <mergeCell ref="G121:G131"/>
    <mergeCell ref="G64:G74"/>
  </mergeCells>
  <printOptions horizontalCentered="1"/>
  <pageMargins left="0.77" right="0.44" top="1.1811023622047245" bottom="0.7874015748031497" header="0.67" footer="0.4724409448818898"/>
  <pageSetup fitToHeight="15" horizontalDpi="600" verticalDpi="600" orientation="landscape" paperSize="9" scale="95" r:id="rId1"/>
  <headerFooter alignWithMargins="0">
    <oddHeader>&amp;R
Продовження додатку 1</oddHeader>
  </headerFooter>
  <rowBreaks count="6" manualBreakCount="6">
    <brk id="63" max="6" man="1"/>
    <brk id="74" max="6" man="1"/>
    <brk id="100" max="6" man="1"/>
    <brk id="120" max="6" man="1"/>
    <brk id="131" max="6" man="1"/>
    <brk id="1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2016-12-21T06:59:11Z</cp:lastPrinted>
  <dcterms:created xsi:type="dcterms:W3CDTF">2014-01-17T10:52:16Z</dcterms:created>
  <dcterms:modified xsi:type="dcterms:W3CDTF">2016-12-21T11:34:10Z</dcterms:modified>
  <cp:category/>
  <cp:version/>
  <cp:contentType/>
  <cp:contentStatus/>
</cp:coreProperties>
</file>