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5480" windowHeight="7365"/>
  </bookViews>
  <sheets>
    <sheet name="додаток 1" sheetId="2" r:id="rId1"/>
    <sheet name="Лист1" sheetId="3" r:id="rId2"/>
  </sheets>
  <calcPr calcId="125725"/>
</workbook>
</file>

<file path=xl/calcChain.xml><?xml version="1.0" encoding="utf-8"?>
<calcChain xmlns="http://schemas.openxmlformats.org/spreadsheetml/2006/main">
  <c r="N71" i="2"/>
  <c r="D4" i="3"/>
  <c r="D3"/>
  <c r="AO34" i="2"/>
  <c r="AO32"/>
  <c r="AP55"/>
  <c r="AP52"/>
  <c r="AN73"/>
  <c r="AN34"/>
  <c r="AN72"/>
  <c r="AN68"/>
  <c r="AN67"/>
  <c r="AN61"/>
  <c r="AN60"/>
  <c r="AN53"/>
  <c r="AN32"/>
  <c r="AN33"/>
  <c r="AN26"/>
  <c r="AN25"/>
  <c r="AN19"/>
  <c r="AN18"/>
  <c r="AN15" l="1"/>
  <c r="AN16"/>
  <c r="AN22"/>
  <c r="AN29"/>
  <c r="AN64"/>
  <c r="AN58"/>
  <c r="AN57"/>
  <c r="AN50"/>
  <c r="AN65"/>
  <c r="AN30"/>
  <c r="AN23"/>
  <c r="N65"/>
  <c r="N64"/>
  <c r="C55"/>
  <c r="D55"/>
  <c r="E55"/>
  <c r="F55"/>
  <c r="G55"/>
  <c r="H55"/>
  <c r="I55"/>
  <c r="J55"/>
  <c r="K55"/>
  <c r="L55"/>
  <c r="M55"/>
  <c r="N55"/>
  <c r="B55"/>
  <c r="N57"/>
  <c r="C48"/>
  <c r="D48"/>
  <c r="E48"/>
  <c r="F48"/>
  <c r="G48"/>
  <c r="H48"/>
  <c r="I48"/>
  <c r="J48"/>
  <c r="K48"/>
  <c r="L48"/>
  <c r="M48"/>
  <c r="N48"/>
  <c r="B48"/>
  <c r="C35"/>
  <c r="D35"/>
  <c r="E35"/>
  <c r="F35"/>
  <c r="G35"/>
  <c r="H35"/>
  <c r="I35"/>
  <c r="J35"/>
  <c r="K35"/>
  <c r="L35"/>
  <c r="M35"/>
  <c r="N35"/>
  <c r="B35"/>
  <c r="C34"/>
  <c r="D34"/>
  <c r="E34"/>
  <c r="F34"/>
  <c r="G34"/>
  <c r="H34"/>
  <c r="I34"/>
  <c r="J34"/>
  <c r="K34"/>
  <c r="L34"/>
  <c r="M34"/>
  <c r="N34"/>
  <c r="B34"/>
  <c r="C27"/>
  <c r="D27"/>
  <c r="E27"/>
  <c r="F27"/>
  <c r="G27"/>
  <c r="H27"/>
  <c r="I27"/>
  <c r="J27"/>
  <c r="K27"/>
  <c r="L27"/>
  <c r="M27"/>
  <c r="N27"/>
  <c r="B27"/>
  <c r="C31"/>
  <c r="D31"/>
  <c r="E31"/>
  <c r="F31"/>
  <c r="G31"/>
  <c r="H31"/>
  <c r="I31"/>
  <c r="J31"/>
  <c r="K31"/>
  <c r="L31"/>
  <c r="M31"/>
  <c r="N31"/>
  <c r="B31"/>
  <c r="N33"/>
  <c r="N32"/>
  <c r="C28"/>
  <c r="D28"/>
  <c r="N28" s="1"/>
  <c r="E28"/>
  <c r="F28"/>
  <c r="G28"/>
  <c r="H28"/>
  <c r="I28"/>
  <c r="J28"/>
  <c r="K28"/>
  <c r="L28"/>
  <c r="M28"/>
  <c r="B28"/>
  <c r="N30"/>
  <c r="N29"/>
  <c r="C20"/>
  <c r="D20"/>
  <c r="E20"/>
  <c r="F20"/>
  <c r="G20"/>
  <c r="H20"/>
  <c r="I20"/>
  <c r="J20"/>
  <c r="K20"/>
  <c r="L20"/>
  <c r="M20"/>
  <c r="N20"/>
  <c r="B20"/>
  <c r="N24"/>
  <c r="C24"/>
  <c r="D24"/>
  <c r="E24"/>
  <c r="F24"/>
  <c r="G24"/>
  <c r="H24"/>
  <c r="I24"/>
  <c r="J24"/>
  <c r="K24"/>
  <c r="L24"/>
  <c r="M24"/>
  <c r="B24"/>
  <c r="N26"/>
  <c r="N25"/>
  <c r="N21"/>
  <c r="C21"/>
  <c r="D21"/>
  <c r="E21"/>
  <c r="F21"/>
  <c r="G21"/>
  <c r="H21"/>
  <c r="I21"/>
  <c r="J21"/>
  <c r="K21"/>
  <c r="L21"/>
  <c r="M21"/>
  <c r="B21"/>
  <c r="N23"/>
  <c r="N22"/>
  <c r="C13"/>
  <c r="D13"/>
  <c r="E13"/>
  <c r="F13"/>
  <c r="G13"/>
  <c r="H13"/>
  <c r="I13"/>
  <c r="J13"/>
  <c r="K13"/>
  <c r="L13"/>
  <c r="M13"/>
  <c r="N13"/>
  <c r="B13"/>
  <c r="C17"/>
  <c r="D17"/>
  <c r="N17" s="1"/>
  <c r="E17"/>
  <c r="F17"/>
  <c r="G17"/>
  <c r="H17"/>
  <c r="I17"/>
  <c r="J17"/>
  <c r="K17"/>
  <c r="L17"/>
  <c r="M17"/>
  <c r="B17"/>
  <c r="N18"/>
  <c r="N19"/>
  <c r="N14"/>
  <c r="C14"/>
  <c r="D14"/>
  <c r="E14"/>
  <c r="F14"/>
  <c r="G14"/>
  <c r="H14"/>
  <c r="I14"/>
  <c r="J14"/>
  <c r="K14"/>
  <c r="L14"/>
  <c r="M14"/>
  <c r="B14"/>
  <c r="N16"/>
  <c r="N15"/>
  <c r="N68"/>
  <c r="N61"/>
  <c r="N67"/>
  <c r="N53"/>
  <c r="N52" s="1"/>
  <c r="N60"/>
  <c r="N59" s="1"/>
  <c r="C59"/>
  <c r="D59"/>
  <c r="E59"/>
  <c r="F59"/>
  <c r="G59"/>
  <c r="H59"/>
  <c r="I59"/>
  <c r="J59"/>
  <c r="K59"/>
  <c r="L59"/>
  <c r="M59"/>
  <c r="B59"/>
  <c r="C66"/>
  <c r="D66"/>
  <c r="E66"/>
  <c r="F66"/>
  <c r="G66"/>
  <c r="H66"/>
  <c r="I66"/>
  <c r="J66"/>
  <c r="K66"/>
  <c r="L66"/>
  <c r="M66"/>
  <c r="N66"/>
  <c r="B66"/>
  <c r="C52"/>
  <c r="D52"/>
  <c r="E52"/>
  <c r="F52"/>
  <c r="G52"/>
  <c r="H52"/>
  <c r="I52"/>
  <c r="J52"/>
  <c r="K52"/>
  <c r="L52"/>
  <c r="M52"/>
  <c r="B52"/>
  <c r="C56"/>
  <c r="D56"/>
  <c r="E56"/>
  <c r="F56"/>
  <c r="G56"/>
  <c r="H56"/>
  <c r="I56"/>
  <c r="J56"/>
  <c r="K56"/>
  <c r="L56"/>
  <c r="M56"/>
  <c r="N56"/>
  <c r="B56"/>
  <c r="C63"/>
  <c r="D63"/>
  <c r="E63"/>
  <c r="F63"/>
  <c r="G63"/>
  <c r="H63"/>
  <c r="I63"/>
  <c r="J63"/>
  <c r="K63"/>
  <c r="L63"/>
  <c r="M63"/>
  <c r="B63"/>
  <c r="N58"/>
  <c r="N63"/>
  <c r="I70" l="1"/>
  <c r="I73" s="1"/>
  <c r="G70"/>
  <c r="G73" s="1"/>
  <c r="J70"/>
  <c r="J73" s="1"/>
  <c r="H70"/>
  <c r="H73" s="1"/>
  <c r="F70"/>
  <c r="F73" s="1"/>
  <c r="K70"/>
  <c r="K73" s="1"/>
  <c r="E70"/>
  <c r="E73" s="1"/>
  <c r="M70"/>
  <c r="M73" s="1"/>
  <c r="L70"/>
  <c r="L73" s="1"/>
  <c r="D70"/>
  <c r="D73" s="1"/>
  <c r="C70"/>
  <c r="C73" s="1"/>
  <c r="N70"/>
  <c r="N73" s="1"/>
  <c r="B70"/>
  <c r="B73" s="1"/>
  <c r="C49"/>
  <c r="C69" s="1"/>
  <c r="C72" s="1"/>
  <c r="D49"/>
  <c r="D69" s="1"/>
  <c r="D72" s="1"/>
  <c r="E49"/>
  <c r="E69" s="1"/>
  <c r="E72" s="1"/>
  <c r="F49"/>
  <c r="F69" s="1"/>
  <c r="F72" s="1"/>
  <c r="G49"/>
  <c r="G69" s="1"/>
  <c r="G72" s="1"/>
  <c r="H49"/>
  <c r="H69" s="1"/>
  <c r="H72" s="1"/>
  <c r="I49"/>
  <c r="I69" s="1"/>
  <c r="I72" s="1"/>
  <c r="J49"/>
  <c r="J69" s="1"/>
  <c r="J72" s="1"/>
  <c r="K49"/>
  <c r="K69" s="1"/>
  <c r="K72" s="1"/>
  <c r="L49"/>
  <c r="L69" s="1"/>
  <c r="L72" s="1"/>
  <c r="M49"/>
  <c r="M69" s="1"/>
  <c r="M72" s="1"/>
  <c r="B49"/>
  <c r="B69" s="1"/>
  <c r="B72" s="1"/>
  <c r="N50"/>
  <c r="N49" l="1"/>
  <c r="N69" s="1"/>
  <c r="N72" s="1"/>
</calcChain>
</file>

<file path=xl/sharedStrings.xml><?xml version="1.0" encoding="utf-8"?>
<sst xmlns="http://schemas.openxmlformats.org/spreadsheetml/2006/main" count="92" uniqueCount="50">
  <si>
    <t>Додаток  1</t>
  </si>
  <si>
    <t>до рішення виконавчого</t>
  </si>
  <si>
    <t>ЛІМІТИ</t>
  </si>
  <si>
    <t>(Постачальник - ТОВ "Сумитеплоенерго")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</si>
  <si>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</si>
  <si>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</si>
  <si>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</si>
  <si>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</si>
  <si>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</si>
  <si>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</si>
  <si>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</si>
  <si>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</si>
  <si>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</si>
  <si>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</si>
  <si>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</si>
  <si>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</si>
  <si>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</si>
  <si>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Назва закладу</t>
  </si>
  <si>
    <t xml:space="preserve"> Начальник управління освіти і науки                                                  А.М.Данильченко</t>
  </si>
  <si>
    <t>комітету Сумської міської ради</t>
  </si>
  <si>
    <t xml:space="preserve"> споживання теплової енергії   по  професійно-технічних  закладах на 2017 рік (Гкал)</t>
  </si>
  <si>
    <t xml:space="preserve"> ДНЗ "Сумський хіміко-технологічний центр професійно-технічної освіти" (№1)</t>
  </si>
  <si>
    <t>загальний фонд              в т.ч.</t>
  </si>
  <si>
    <t>навчальний  та інші корпуси</t>
  </si>
  <si>
    <t>гуртожиток</t>
  </si>
  <si>
    <t>спеціальний фонд в т.ч.</t>
  </si>
  <si>
    <t>ДПТНЗ "Сумське вище професійне училище будівництва і дизайну "  ( №6 )</t>
  </si>
  <si>
    <t>загальний фонд                 в т.ч.</t>
  </si>
  <si>
    <t>спеціальний фонд в.т.ч.</t>
  </si>
  <si>
    <t>загальний фонд                     в т.ч.</t>
  </si>
  <si>
    <t>Всього загальний фонд</t>
  </si>
  <si>
    <t>Всього спеціальний фонд</t>
  </si>
  <si>
    <t>(Постачальник  Дирекція " Котельня Північного промвузла" ПАТ "Сумське НВО ")</t>
  </si>
  <si>
    <t>загальний фонд     в т.ч.</t>
  </si>
  <si>
    <t>ДПТНЗ "Сумський центр професійно-технічної освіти з дизайну та сфери послуг "( №24)</t>
  </si>
  <si>
    <t xml:space="preserve"> Разом загальний фонд</t>
  </si>
  <si>
    <t>Разом спеціальний фонд</t>
  </si>
  <si>
    <t>Всього в т.ч.</t>
  </si>
  <si>
    <t xml:space="preserve">  загальний фонд</t>
  </si>
  <si>
    <t>спеціальний фонд</t>
  </si>
  <si>
    <t xml:space="preserve"> споживання теплової енергії   по  професійно -технічних  закладах на 2017 рік (Гкал)</t>
  </si>
  <si>
    <t>загальний фонд   в т.ч.</t>
  </si>
  <si>
    <t>ДНЗ "Сумський центр професійно-технічної освіти харчових технологій,торгівлі та ресторанного сервісу"             ( №12)</t>
  </si>
  <si>
    <t>ДПТНЗ "Сумський центр професійно-технічної освіти"              ( № 2)</t>
  </si>
  <si>
    <t>ДНЗ "Сумське міжрегіональне вище професійне училище"                (№ 16)</t>
  </si>
  <si>
    <t>Загальний фрунзе</t>
  </si>
  <si>
    <t>СФ фрунзе</t>
  </si>
  <si>
    <t>ЗФ теплоенерго</t>
  </si>
  <si>
    <t>СФ теплоенерго</t>
  </si>
  <si>
    <t>від 15.11.2016 № 620</t>
  </si>
</sst>
</file>

<file path=xl/styles.xml><?xml version="1.0" encoding="utf-8"?>
<styleSheet xmlns="http://schemas.openxmlformats.org/spreadsheetml/2006/main">
  <numFmts count="7">
    <numFmt numFmtId="164" formatCode="0.0"/>
    <numFmt numFmtId="165" formatCode="[$-419]0"/>
    <numFmt numFmtId="166" formatCode="[$-419]0.00"/>
    <numFmt numFmtId="167" formatCode="#,##0.00&quot; &quot;[$руб.-419];[Red]&quot;-&quot;#,##0.00&quot; &quot;[$руб.-419]"/>
    <numFmt numFmtId="168" formatCode="#,##0.000"/>
    <numFmt numFmtId="169" formatCode="0.000"/>
    <numFmt numFmtId="170" formatCode="[$-419]0.000"/>
  </numFmts>
  <fonts count="32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800080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FFFFF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0080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sz val="11"/>
      <color rgb="FF333399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993300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8"/>
      <color rgb="FF003366"/>
      <name val="Cambria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9"/>
      <color theme="1"/>
      <name val="Arial Cyr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  <xf numFmtId="0" fontId="2" fillId="9" borderId="0"/>
    <xf numFmtId="0" fontId="2" fillId="10" borderId="0"/>
    <xf numFmtId="0" fontId="2" fillId="5" borderId="0"/>
    <xf numFmtId="0" fontId="2" fillId="8" borderId="0"/>
    <xf numFmtId="0" fontId="2" fillId="11" borderId="0"/>
    <xf numFmtId="0" fontId="3" fillId="12" borderId="0"/>
    <xf numFmtId="0" fontId="3" fillId="9" borderId="0"/>
    <xf numFmtId="0" fontId="3" fillId="10" borderId="0"/>
    <xf numFmtId="0" fontId="3" fillId="13" borderId="0"/>
    <xf numFmtId="0" fontId="3" fillId="14" borderId="0"/>
    <xf numFmtId="0" fontId="3" fillId="15" borderId="0"/>
    <xf numFmtId="0" fontId="3" fillId="16" borderId="0"/>
    <xf numFmtId="0" fontId="3" fillId="17" borderId="0"/>
    <xf numFmtId="0" fontId="3" fillId="18" borderId="0"/>
    <xf numFmtId="0" fontId="3" fillId="13" borderId="0"/>
    <xf numFmtId="0" fontId="3" fillId="14" borderId="0"/>
    <xf numFmtId="0" fontId="3" fillId="19" borderId="0"/>
    <xf numFmtId="0" fontId="4" fillId="3" borderId="0"/>
    <xf numFmtId="0" fontId="5" fillId="20" borderId="1"/>
    <xf numFmtId="0" fontId="6" fillId="21" borderId="2"/>
    <xf numFmtId="0" fontId="7" fillId="0" borderId="0"/>
    <xf numFmtId="0" fontId="8" fillId="4" borderId="0"/>
    <xf numFmtId="0" fontId="9" fillId="0" borderId="3"/>
    <xf numFmtId="0" fontId="10" fillId="0" borderId="4"/>
    <xf numFmtId="0" fontId="11" fillId="0" borderId="5"/>
    <xf numFmtId="0" fontId="11" fillId="0" borderId="0"/>
    <xf numFmtId="0" fontId="12" fillId="7" borderId="1"/>
    <xf numFmtId="0" fontId="13" fillId="0" borderId="6"/>
    <xf numFmtId="0" fontId="14" fillId="22" borderId="0"/>
    <xf numFmtId="0" fontId="1" fillId="23" borderId="7"/>
    <xf numFmtId="0" fontId="15" fillId="20" borderId="8"/>
    <xf numFmtId="0" fontId="16" fillId="0" borderId="0"/>
    <xf numFmtId="0" fontId="17" fillId="0" borderId="9"/>
    <xf numFmtId="0" fontId="18" fillId="0" borderId="0"/>
    <xf numFmtId="0" fontId="19" fillId="0" borderId="0">
      <alignment horizontal="center"/>
    </xf>
    <xf numFmtId="0" fontId="19" fillId="0" borderId="0">
      <alignment horizontal="center" textRotation="90"/>
    </xf>
    <xf numFmtId="0" fontId="20" fillId="0" borderId="0"/>
    <xf numFmtId="167" fontId="20" fillId="0" borderId="0"/>
  </cellStyleXfs>
  <cellXfs count="65">
    <xf numFmtId="0" fontId="0" fillId="0" borderId="0" xfId="0"/>
    <xf numFmtId="164" fontId="28" fillId="24" borderId="0" xfId="0" applyNumberFormat="1" applyFont="1" applyFill="1" applyAlignment="1">
      <alignment horizontal="center"/>
    </xf>
    <xf numFmtId="164" fontId="25" fillId="24" borderId="10" xfId="0" applyNumberFormat="1" applyFont="1" applyFill="1" applyBorder="1" applyAlignment="1">
      <alignment horizontal="center" vertical="center" wrapText="1"/>
    </xf>
    <xf numFmtId="166" fontId="25" fillId="24" borderId="0" xfId="0" applyNumberFormat="1" applyFont="1" applyFill="1" applyBorder="1" applyAlignment="1">
      <alignment horizontal="center" vertical="center" wrapText="1"/>
    </xf>
    <xf numFmtId="166" fontId="24" fillId="24" borderId="0" xfId="0" applyNumberFormat="1" applyFont="1" applyFill="1" applyBorder="1" applyAlignment="1">
      <alignment horizontal="center" vertical="center" wrapText="1"/>
    </xf>
    <xf numFmtId="166" fontId="25" fillId="24" borderId="0" xfId="0" applyNumberFormat="1" applyFont="1" applyFill="1" applyBorder="1" applyAlignment="1">
      <alignment horizontal="center" vertical="top" wrapText="1"/>
    </xf>
    <xf numFmtId="166" fontId="25" fillId="24" borderId="10" xfId="0" applyNumberFormat="1" applyFont="1" applyFill="1" applyBorder="1" applyAlignment="1">
      <alignment horizontal="center" vertical="center" wrapText="1"/>
    </xf>
    <xf numFmtId="166" fontId="24" fillId="24" borderId="10" xfId="0" applyNumberFormat="1" applyFont="1" applyFill="1" applyBorder="1" applyAlignment="1">
      <alignment horizontal="center" vertical="center" wrapText="1"/>
    </xf>
    <xf numFmtId="164" fontId="23" fillId="24" borderId="0" xfId="0" applyNumberFormat="1" applyFont="1" applyFill="1" applyAlignment="1"/>
    <xf numFmtId="164" fontId="28" fillId="24" borderId="0" xfId="0" applyNumberFormat="1" applyFont="1" applyFill="1" applyBorder="1" applyAlignment="1">
      <alignment horizontal="center" vertical="center" wrapText="1"/>
    </xf>
    <xf numFmtId="164" fontId="27" fillId="24" borderId="0" xfId="0" applyNumberFormat="1" applyFont="1" applyFill="1" applyAlignment="1"/>
    <xf numFmtId="164" fontId="21" fillId="24" borderId="0" xfId="0" applyNumberFormat="1" applyFont="1" applyFill="1" applyAlignment="1">
      <alignment horizontal="center"/>
    </xf>
    <xf numFmtId="164" fontId="28" fillId="25" borderId="0" xfId="0" applyNumberFormat="1" applyFont="1" applyFill="1" applyAlignment="1">
      <alignment horizontal="center"/>
    </xf>
    <xf numFmtId="164" fontId="25" fillId="25" borderId="10" xfId="0" applyNumberFormat="1" applyFont="1" applyFill="1" applyBorder="1" applyAlignment="1">
      <alignment horizontal="center" vertical="center" wrapText="1"/>
    </xf>
    <xf numFmtId="166" fontId="25" fillId="25" borderId="0" xfId="0" applyNumberFormat="1" applyFont="1" applyFill="1" applyBorder="1" applyAlignment="1">
      <alignment horizontal="center" vertical="center" wrapText="1"/>
    </xf>
    <xf numFmtId="166" fontId="24" fillId="25" borderId="0" xfId="0" applyNumberFormat="1" applyFont="1" applyFill="1" applyBorder="1" applyAlignment="1">
      <alignment horizontal="center" vertical="center" wrapText="1"/>
    </xf>
    <xf numFmtId="166" fontId="25" fillId="25" borderId="0" xfId="0" applyNumberFormat="1" applyFont="1" applyFill="1" applyBorder="1" applyAlignment="1">
      <alignment horizontal="center" vertical="top" wrapText="1"/>
    </xf>
    <xf numFmtId="166" fontId="25" fillId="25" borderId="10" xfId="0" applyNumberFormat="1" applyFont="1" applyFill="1" applyBorder="1" applyAlignment="1">
      <alignment horizontal="center" vertical="center" wrapText="1"/>
    </xf>
    <xf numFmtId="166" fontId="24" fillId="25" borderId="10" xfId="0" applyNumberFormat="1" applyFont="1" applyFill="1" applyBorder="1" applyAlignment="1">
      <alignment horizontal="center" vertical="center" wrapText="1"/>
    </xf>
    <xf numFmtId="164" fontId="23" fillId="25" borderId="0" xfId="0" applyNumberFormat="1" applyFont="1" applyFill="1" applyAlignment="1"/>
    <xf numFmtId="164" fontId="28" fillId="25" borderId="0" xfId="0" applyNumberFormat="1" applyFont="1" applyFill="1" applyBorder="1" applyAlignment="1">
      <alignment horizontal="center" vertical="center" wrapText="1"/>
    </xf>
    <xf numFmtId="164" fontId="27" fillId="25" borderId="0" xfId="0" applyNumberFormat="1" applyFont="1" applyFill="1" applyAlignment="1"/>
    <xf numFmtId="164" fontId="21" fillId="25" borderId="0" xfId="0" applyNumberFormat="1" applyFont="1" applyFill="1" applyAlignment="1">
      <alignment horizontal="center"/>
    </xf>
    <xf numFmtId="164" fontId="29" fillId="25" borderId="0" xfId="0" applyNumberFormat="1" applyFont="1" applyFill="1" applyAlignment="1">
      <alignment horizontal="center"/>
    </xf>
    <xf numFmtId="0" fontId="0" fillId="26" borderId="0" xfId="0" applyFill="1"/>
    <xf numFmtId="164" fontId="22" fillId="25" borderId="0" xfId="0" applyNumberFormat="1" applyFont="1" applyFill="1" applyAlignment="1">
      <alignment horizontal="center"/>
    </xf>
    <xf numFmtId="164" fontId="23" fillId="25" borderId="0" xfId="0" applyNumberFormat="1" applyFont="1" applyFill="1" applyAlignment="1">
      <alignment horizontal="center" vertical="center" wrapText="1"/>
    </xf>
    <xf numFmtId="166" fontId="24" fillId="25" borderId="0" xfId="0" applyNumberFormat="1" applyFont="1" applyFill="1" applyAlignment="1">
      <alignment horizontal="center"/>
    </xf>
    <xf numFmtId="165" fontId="24" fillId="25" borderId="0" xfId="0" applyNumberFormat="1" applyFont="1" applyFill="1" applyAlignment="1">
      <alignment horizontal="center"/>
    </xf>
    <xf numFmtId="166" fontId="23" fillId="25" borderId="0" xfId="0" applyNumberFormat="1" applyFont="1" applyFill="1" applyAlignment="1">
      <alignment horizontal="center" vertical="center" wrapText="1"/>
    </xf>
    <xf numFmtId="164" fontId="24" fillId="25" borderId="0" xfId="0" applyNumberFormat="1" applyFont="1" applyFill="1" applyAlignment="1">
      <alignment horizontal="center"/>
    </xf>
    <xf numFmtId="164" fontId="24" fillId="25" borderId="11" xfId="0" applyNumberFormat="1" applyFont="1" applyFill="1" applyBorder="1" applyAlignment="1">
      <alignment horizontal="center" vertical="center" wrapText="1"/>
    </xf>
    <xf numFmtId="164" fontId="24" fillId="25" borderId="10" xfId="0" applyNumberFormat="1" applyFont="1" applyFill="1" applyBorder="1" applyAlignment="1">
      <alignment horizontal="center" vertical="center" wrapText="1"/>
    </xf>
    <xf numFmtId="166" fontId="24" fillId="24" borderId="0" xfId="0" applyNumberFormat="1" applyFont="1" applyFill="1" applyAlignment="1">
      <alignment horizontal="center"/>
    </xf>
    <xf numFmtId="165" fontId="24" fillId="24" borderId="0" xfId="0" applyNumberFormat="1" applyFont="1" applyFill="1" applyAlignment="1">
      <alignment horizontal="center"/>
    </xf>
    <xf numFmtId="164" fontId="24" fillId="24" borderId="0" xfId="0" applyNumberFormat="1" applyFont="1" applyFill="1" applyAlignment="1">
      <alignment horizontal="center"/>
    </xf>
    <xf numFmtId="2" fontId="24" fillId="25" borderId="0" xfId="0" applyNumberFormat="1" applyFont="1" applyFill="1" applyAlignment="1">
      <alignment horizontal="center"/>
    </xf>
    <xf numFmtId="164" fontId="25" fillId="25" borderId="11" xfId="0" applyNumberFormat="1" applyFont="1" applyFill="1" applyBorder="1" applyAlignment="1">
      <alignment horizontal="center" vertical="center" wrapText="1"/>
    </xf>
    <xf numFmtId="165" fontId="24" fillId="25" borderId="0" xfId="0" applyNumberFormat="1" applyFont="1" applyFill="1" applyAlignment="1">
      <alignment horizontal="center" vertical="center" wrapText="1"/>
    </xf>
    <xf numFmtId="164" fontId="25" fillId="25" borderId="0" xfId="0" applyNumberFormat="1" applyFont="1" applyFill="1" applyBorder="1" applyAlignment="1">
      <alignment horizontal="center" vertical="center" wrapText="1"/>
    </xf>
    <xf numFmtId="164" fontId="26" fillId="25" borderId="0" xfId="0" applyNumberFormat="1" applyFont="1" applyFill="1" applyAlignment="1">
      <alignment horizontal="center" vertical="center" wrapText="1"/>
    </xf>
    <xf numFmtId="164" fontId="27" fillId="25" borderId="0" xfId="0" applyNumberFormat="1" applyFont="1" applyFill="1" applyBorder="1" applyAlignment="1">
      <alignment horizontal="center" vertical="center" wrapText="1"/>
    </xf>
    <xf numFmtId="164" fontId="23" fillId="25" borderId="0" xfId="0" applyNumberFormat="1" applyFont="1" applyFill="1" applyAlignment="1">
      <alignment horizontal="center"/>
    </xf>
    <xf numFmtId="164" fontId="27" fillId="25" borderId="0" xfId="0" applyNumberFormat="1" applyFont="1" applyFill="1" applyAlignment="1">
      <alignment horizontal="center"/>
    </xf>
    <xf numFmtId="2" fontId="24" fillId="25" borderId="0" xfId="0" applyNumberFormat="1" applyFont="1" applyFill="1" applyBorder="1" applyAlignment="1">
      <alignment horizontal="center"/>
    </xf>
    <xf numFmtId="168" fontId="31" fillId="0" borderId="12" xfId="0" applyNumberFormat="1" applyFont="1" applyFill="1" applyBorder="1" applyAlignment="1">
      <alignment horizontal="center" vertical="center"/>
    </xf>
    <xf numFmtId="168" fontId="31" fillId="0" borderId="12" xfId="0" applyNumberFormat="1" applyFont="1" applyFill="1" applyBorder="1" applyAlignment="1">
      <alignment horizontal="center" vertical="center" wrapText="1"/>
    </xf>
    <xf numFmtId="169" fontId="31" fillId="0" borderId="12" xfId="0" applyNumberFormat="1" applyFont="1" applyFill="1" applyBorder="1" applyAlignment="1">
      <alignment horizontal="center" vertical="center" wrapText="1"/>
    </xf>
    <xf numFmtId="170" fontId="25" fillId="24" borderId="11" xfId="0" applyNumberFormat="1" applyFont="1" applyFill="1" applyBorder="1" applyAlignment="1">
      <alignment horizontal="center" vertical="center" wrapText="1"/>
    </xf>
    <xf numFmtId="170" fontId="25" fillId="25" borderId="11" xfId="0" applyNumberFormat="1" applyFont="1" applyFill="1" applyBorder="1" applyAlignment="1">
      <alignment horizontal="center" vertical="center" wrapText="1"/>
    </xf>
    <xf numFmtId="170" fontId="31" fillId="0" borderId="12" xfId="0" applyNumberFormat="1" applyFont="1" applyFill="1" applyBorder="1" applyAlignment="1">
      <alignment horizontal="center" vertical="center"/>
    </xf>
    <xf numFmtId="170" fontId="31" fillId="0" borderId="12" xfId="0" applyNumberFormat="1" applyFont="1" applyFill="1" applyBorder="1" applyAlignment="1">
      <alignment horizontal="center" vertical="center" wrapText="1"/>
    </xf>
    <xf numFmtId="170" fontId="24" fillId="25" borderId="11" xfId="0" applyNumberFormat="1" applyFont="1" applyFill="1" applyBorder="1" applyAlignment="1">
      <alignment horizontal="center" vertical="center" wrapText="1"/>
    </xf>
    <xf numFmtId="170" fontId="24" fillId="24" borderId="11" xfId="0" applyNumberFormat="1" applyFont="1" applyFill="1" applyBorder="1" applyAlignment="1">
      <alignment horizontal="center" vertical="center" wrapText="1"/>
    </xf>
    <xf numFmtId="170" fontId="27" fillId="24" borderId="10" xfId="0" applyNumberFormat="1" applyFont="1" applyFill="1" applyBorder="1" applyAlignment="1">
      <alignment horizontal="center" vertical="center" wrapText="1"/>
    </xf>
    <xf numFmtId="170" fontId="25" fillId="24" borderId="10" xfId="0" applyNumberFormat="1" applyFont="1" applyFill="1" applyBorder="1" applyAlignment="1">
      <alignment horizontal="center" vertical="center" wrapText="1"/>
    </xf>
    <xf numFmtId="170" fontId="25" fillId="25" borderId="10" xfId="0" applyNumberFormat="1" applyFont="1" applyFill="1" applyBorder="1" applyAlignment="1">
      <alignment horizontal="center" vertical="center" wrapText="1"/>
    </xf>
    <xf numFmtId="164" fontId="30" fillId="25" borderId="0" xfId="0" applyNumberFormat="1" applyFont="1" applyFill="1" applyBorder="1" applyAlignment="1">
      <alignment horizontal="center"/>
    </xf>
    <xf numFmtId="164" fontId="28" fillId="25" borderId="0" xfId="0" applyNumberFormat="1" applyFont="1" applyFill="1" applyBorder="1" applyAlignment="1">
      <alignment horizontal="center"/>
    </xf>
    <xf numFmtId="164" fontId="28" fillId="25" borderId="0" xfId="0" applyNumberFormat="1" applyFont="1" applyFill="1" applyBorder="1" applyAlignment="1">
      <alignment horizontal="left"/>
    </xf>
    <xf numFmtId="164" fontId="23" fillId="25" borderId="0" xfId="0" applyNumberFormat="1" applyFont="1" applyFill="1" applyBorder="1" applyAlignment="1">
      <alignment horizontal="center" vertical="center" wrapText="1"/>
    </xf>
    <xf numFmtId="164" fontId="23" fillId="24" borderId="0" xfId="0" applyNumberFormat="1" applyFont="1" applyFill="1" applyBorder="1" applyAlignment="1">
      <alignment horizontal="center" vertical="center" wrapText="1"/>
    </xf>
    <xf numFmtId="0" fontId="0" fillId="26" borderId="0" xfId="0" applyFill="1" applyBorder="1"/>
    <xf numFmtId="166" fontId="23" fillId="25" borderId="0" xfId="0" applyNumberFormat="1" applyFont="1" applyFill="1" applyBorder="1" applyAlignment="1">
      <alignment horizontal="center" vertical="center" wrapText="1"/>
    </xf>
    <xf numFmtId="166" fontId="23" fillId="24" borderId="0" xfId="0" applyNumberFormat="1" applyFont="1" applyFill="1" applyBorder="1" applyAlignment="1">
      <alignment horizontal="center" vertical="center" wrapText="1"/>
    </xf>
  </cellXfs>
  <cellStyles count="46">
    <cellStyle name="Excel Built-in 20% - Accent1" xfId="1"/>
    <cellStyle name="Excel Built-in 20% - Accent2" xfId="2"/>
    <cellStyle name="Excel Built-in 20% - Accent3" xfId="3"/>
    <cellStyle name="Excel Built-in 20% - Accent4" xfId="4"/>
    <cellStyle name="Excel Built-in 20% - Accent5" xfId="5"/>
    <cellStyle name="Excel Built-in 20% - Accent6" xfId="6"/>
    <cellStyle name="Excel Built-in 40% - Accent1" xfId="7"/>
    <cellStyle name="Excel Built-in 40% - Accent2" xfId="8"/>
    <cellStyle name="Excel Built-in 40% - Accent3" xfId="9"/>
    <cellStyle name="Excel Built-in 40% - Accent4" xfId="10"/>
    <cellStyle name="Excel Built-in 40% - Accent5" xfId="11"/>
    <cellStyle name="Excel Built-in 40% - Accent6" xfId="12"/>
    <cellStyle name="Excel Built-in 60% - Accent1" xfId="13"/>
    <cellStyle name="Excel Built-in 60% - Accent2" xfId="14"/>
    <cellStyle name="Excel Built-in 60% - Accent3" xfId="15"/>
    <cellStyle name="Excel Built-in 60% - Accent4" xfId="16"/>
    <cellStyle name="Excel Built-in 60% - Accent5" xfId="17"/>
    <cellStyle name="Excel Built-in 60% - Accent6" xfId="18"/>
    <cellStyle name="Excel Built-in Accent1" xfId="19"/>
    <cellStyle name="Excel Built-in Accent2" xfId="20"/>
    <cellStyle name="Excel Built-in Accent3" xfId="21"/>
    <cellStyle name="Excel Built-in Accent4" xfId="22"/>
    <cellStyle name="Excel Built-in Accent5" xfId="23"/>
    <cellStyle name="Excel Built-in Accent6" xfId="24"/>
    <cellStyle name="Excel Built-in Bad" xfId="25"/>
    <cellStyle name="Excel Built-in Calculation" xfId="26"/>
    <cellStyle name="Excel Built-in Check Cell" xfId="27"/>
    <cellStyle name="Excel Built-in Explanatory Text" xfId="28"/>
    <cellStyle name="Excel Built-in Good" xfId="29"/>
    <cellStyle name="Excel Built-in Heading 1" xfId="30"/>
    <cellStyle name="Excel Built-in Heading 2" xfId="31"/>
    <cellStyle name="Excel Built-in Heading 3" xfId="32"/>
    <cellStyle name="Excel Built-in Heading 4" xfId="33"/>
    <cellStyle name="Excel Built-in Input" xfId="34"/>
    <cellStyle name="Excel Built-in Linked Cell" xfId="35"/>
    <cellStyle name="Excel Built-in Neutral" xfId="36"/>
    <cellStyle name="Excel Built-in Note" xfId="37"/>
    <cellStyle name="Excel Built-in Output" xfId="38"/>
    <cellStyle name="Excel Built-in Title" xfId="39"/>
    <cellStyle name="Excel Built-in Total" xfId="40"/>
    <cellStyle name="Excel Built-in Warning Text" xfId="41"/>
    <cellStyle name="Heading" xfId="42"/>
    <cellStyle name="Heading1" xfId="43"/>
    <cellStyle name="Result" xfId="44"/>
    <cellStyle name="Result2" xfId="45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86"/>
  <sheetViews>
    <sheetView tabSelected="1" workbookViewId="0">
      <selection activeCell="A8" sqref="A8:N8"/>
    </sheetView>
  </sheetViews>
  <sheetFormatPr defaultRowHeight="14.25"/>
  <cols>
    <col min="1" max="1" width="17.125" style="22" customWidth="1"/>
    <col min="2" max="2" width="7.625" style="11" customWidth="1"/>
    <col min="3" max="3" width="8.375" style="22" customWidth="1"/>
    <col min="4" max="4" width="9.5" style="22" customWidth="1"/>
    <col min="5" max="5" width="7.375" style="22" customWidth="1"/>
    <col min="6" max="6" width="7.5" style="22" customWidth="1"/>
    <col min="7" max="7" width="7.75" style="22" customWidth="1"/>
    <col min="8" max="8" width="7.125" style="22" customWidth="1"/>
    <col min="9" max="9" width="7.5" style="22" customWidth="1"/>
    <col min="10" max="10" width="8.25" style="22" customWidth="1"/>
    <col min="11" max="13" width="7.875" style="22" customWidth="1"/>
    <col min="14" max="14" width="10.625" style="22" customWidth="1"/>
    <col min="15" max="38" width="10.75" style="22" hidden="1" customWidth="1"/>
    <col min="39" max="39" width="13" style="22" hidden="1" customWidth="1"/>
    <col min="40" max="40" width="13.75" style="22" customWidth="1"/>
    <col min="41" max="1024" width="8.5" style="22" customWidth="1"/>
    <col min="1025" max="16384" width="9" style="24"/>
  </cols>
  <sheetData>
    <row r="1" spans="1:41" s="24" customFormat="1" ht="15">
      <c r="A1" s="12"/>
      <c r="B1" s="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s="24" customFormat="1" ht="15">
      <c r="A2" s="12"/>
      <c r="B2" s="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s="25" customFormat="1" ht="15">
      <c r="A3" s="12"/>
      <c r="B3" s="1"/>
      <c r="C3" s="12"/>
      <c r="D3" s="12"/>
      <c r="E3" s="12"/>
      <c r="F3" s="12"/>
      <c r="G3" s="12"/>
      <c r="H3" s="12"/>
      <c r="I3" s="12"/>
      <c r="J3" s="12"/>
      <c r="K3" s="12"/>
      <c r="L3" s="58" t="s">
        <v>0</v>
      </c>
      <c r="M3" s="58"/>
      <c r="N3" s="58"/>
    </row>
    <row r="4" spans="1:41" s="25" customFormat="1" ht="15">
      <c r="A4" s="12"/>
      <c r="B4" s="1"/>
      <c r="C4" s="12"/>
      <c r="D4" s="12"/>
      <c r="E4" s="12"/>
      <c r="F4" s="12"/>
      <c r="G4" s="12"/>
      <c r="H4" s="12"/>
      <c r="I4" s="12"/>
      <c r="J4" s="12"/>
      <c r="K4" s="12"/>
      <c r="L4" s="59" t="s">
        <v>1</v>
      </c>
      <c r="M4" s="59"/>
      <c r="N4" s="59"/>
    </row>
    <row r="5" spans="1:41" s="25" customFormat="1" ht="15">
      <c r="A5" s="12"/>
      <c r="B5" s="1"/>
      <c r="C5" s="12"/>
      <c r="D5" s="12"/>
      <c r="E5" s="12"/>
      <c r="F5" s="12"/>
      <c r="G5" s="12"/>
      <c r="H5" s="12"/>
      <c r="I5" s="12"/>
      <c r="J5" s="12"/>
      <c r="K5" s="12"/>
      <c r="L5" s="59" t="s">
        <v>19</v>
      </c>
      <c r="M5" s="59"/>
      <c r="N5" s="59"/>
    </row>
    <row r="6" spans="1:41" s="25" customFormat="1" ht="15">
      <c r="A6" s="12"/>
      <c r="B6" s="1"/>
      <c r="C6" s="12"/>
      <c r="D6" s="12"/>
      <c r="E6" s="12"/>
      <c r="F6" s="12"/>
      <c r="G6" s="12"/>
      <c r="H6" s="12"/>
      <c r="I6" s="12"/>
      <c r="J6" s="12"/>
      <c r="K6" s="12"/>
      <c r="L6" s="59" t="s">
        <v>49</v>
      </c>
      <c r="M6" s="59"/>
      <c r="N6" s="59"/>
    </row>
    <row r="7" spans="1:41" s="25" customFormat="1" ht="8.25" customHeight="1">
      <c r="A7" s="12"/>
      <c r="B7" s="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41" s="25" customFormat="1" ht="15.75" customHeight="1">
      <c r="A8" s="60" t="s">
        <v>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41" s="25" customFormat="1" ht="16.5" customHeight="1">
      <c r="A9" s="60" t="s">
        <v>20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</row>
    <row r="10" spans="1:41" s="25" customFormat="1" ht="16.5" customHeight="1">
      <c r="A10" s="26"/>
      <c r="B10" s="61" t="s">
        <v>3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26"/>
      <c r="N10" s="26"/>
    </row>
    <row r="11" spans="1:41" s="25" customFormat="1" ht="9" customHeight="1">
      <c r="A11" s="12"/>
      <c r="B11" s="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62"/>
      <c r="N11" s="62"/>
    </row>
    <row r="12" spans="1:41" s="25" customFormat="1" ht="47.25" customHeight="1">
      <c r="A12" s="13" t="s">
        <v>17</v>
      </c>
      <c r="B12" s="2" t="s">
        <v>4</v>
      </c>
      <c r="C12" s="13" t="s">
        <v>5</v>
      </c>
      <c r="D12" s="13" t="s">
        <v>6</v>
      </c>
      <c r="E12" s="13" t="s">
        <v>7</v>
      </c>
      <c r="F12" s="13" t="s">
        <v>8</v>
      </c>
      <c r="G12" s="13" t="s">
        <v>9</v>
      </c>
      <c r="H12" s="13" t="s">
        <v>10</v>
      </c>
      <c r="I12" s="13" t="s">
        <v>11</v>
      </c>
      <c r="J12" s="13" t="s">
        <v>12</v>
      </c>
      <c r="K12" s="13" t="s">
        <v>13</v>
      </c>
      <c r="L12" s="13" t="s">
        <v>14</v>
      </c>
      <c r="M12" s="13" t="s">
        <v>15</v>
      </c>
      <c r="N12" s="13" t="s">
        <v>16</v>
      </c>
    </row>
    <row r="13" spans="1:41" s="28" customFormat="1" ht="89.25" customHeight="1">
      <c r="A13" s="17" t="s">
        <v>21</v>
      </c>
      <c r="B13" s="48">
        <f>B14+B17</f>
        <v>143.649</v>
      </c>
      <c r="C13" s="48">
        <f t="shared" ref="C13:N13" si="0">C14+C17</f>
        <v>150.22800000000001</v>
      </c>
      <c r="D13" s="48">
        <f t="shared" si="0"/>
        <v>136.16300000000001</v>
      </c>
      <c r="E13" s="48">
        <f t="shared" si="0"/>
        <v>52.738999999999997</v>
      </c>
      <c r="F13" s="48">
        <f t="shared" si="0"/>
        <v>0</v>
      </c>
      <c r="G13" s="48">
        <f t="shared" si="0"/>
        <v>0</v>
      </c>
      <c r="H13" s="48">
        <f t="shared" si="0"/>
        <v>0</v>
      </c>
      <c r="I13" s="48">
        <f t="shared" si="0"/>
        <v>0</v>
      </c>
      <c r="J13" s="48">
        <f t="shared" si="0"/>
        <v>0</v>
      </c>
      <c r="K13" s="48">
        <f t="shared" si="0"/>
        <v>65.995000000000005</v>
      </c>
      <c r="L13" s="48">
        <f t="shared" si="0"/>
        <v>138.84</v>
      </c>
      <c r="M13" s="48">
        <f t="shared" si="0"/>
        <v>137.11000000000001</v>
      </c>
      <c r="N13" s="48">
        <f t="shared" si="0"/>
        <v>824.72399999999993</v>
      </c>
      <c r="O13" s="27"/>
    </row>
    <row r="14" spans="1:41" s="28" customFormat="1" ht="25.5">
      <c r="A14" s="17" t="s">
        <v>22</v>
      </c>
      <c r="B14" s="48">
        <f>B15+B16</f>
        <v>119.89</v>
      </c>
      <c r="C14" s="48">
        <f t="shared" ref="C14:N14" si="1">C15+C16</f>
        <v>126</v>
      </c>
      <c r="D14" s="48">
        <f t="shared" si="1"/>
        <v>114.59</v>
      </c>
      <c r="E14" s="48">
        <f t="shared" si="1"/>
        <v>46.01</v>
      </c>
      <c r="F14" s="48">
        <f t="shared" si="1"/>
        <v>0</v>
      </c>
      <c r="G14" s="48">
        <f t="shared" si="1"/>
        <v>0</v>
      </c>
      <c r="H14" s="48">
        <f t="shared" si="1"/>
        <v>0</v>
      </c>
      <c r="I14" s="48">
        <f t="shared" si="1"/>
        <v>0</v>
      </c>
      <c r="J14" s="48">
        <f t="shared" si="1"/>
        <v>0</v>
      </c>
      <c r="K14" s="48">
        <f t="shared" si="1"/>
        <v>51.03</v>
      </c>
      <c r="L14" s="48">
        <f t="shared" si="1"/>
        <v>111.56</v>
      </c>
      <c r="M14" s="48">
        <f t="shared" si="1"/>
        <v>110.05</v>
      </c>
      <c r="N14" s="48">
        <f t="shared" si="1"/>
        <v>679.12999999999988</v>
      </c>
      <c r="O14" s="27"/>
    </row>
    <row r="15" spans="1:41" s="28" customFormat="1" ht="25.5">
      <c r="A15" s="18" t="s">
        <v>23</v>
      </c>
      <c r="B15" s="50">
        <v>88.9</v>
      </c>
      <c r="C15" s="51">
        <v>96.1</v>
      </c>
      <c r="D15" s="51">
        <v>86.9</v>
      </c>
      <c r="E15" s="51">
        <v>34.4</v>
      </c>
      <c r="F15" s="51"/>
      <c r="G15" s="51"/>
      <c r="H15" s="51"/>
      <c r="I15" s="51"/>
      <c r="J15" s="51"/>
      <c r="K15" s="51">
        <v>34.4</v>
      </c>
      <c r="L15" s="51">
        <v>72.5</v>
      </c>
      <c r="M15" s="51">
        <v>61.8</v>
      </c>
      <c r="N15" s="49">
        <f>SUM(B15:M15)</f>
        <v>474.99999999999994</v>
      </c>
      <c r="O15" s="27"/>
      <c r="AN15" s="28">
        <f>1416.204*N15</f>
        <v>672696.89999999991</v>
      </c>
    </row>
    <row r="16" spans="1:41" s="28" customFormat="1" ht="12.75">
      <c r="A16" s="18" t="s">
        <v>24</v>
      </c>
      <c r="B16" s="51">
        <v>30.99</v>
      </c>
      <c r="C16" s="51">
        <v>29.9</v>
      </c>
      <c r="D16" s="51">
        <v>27.69</v>
      </c>
      <c r="E16" s="51">
        <v>11.61</v>
      </c>
      <c r="F16" s="51"/>
      <c r="G16" s="51"/>
      <c r="H16" s="51"/>
      <c r="I16" s="51"/>
      <c r="J16" s="51"/>
      <c r="K16" s="51">
        <v>16.63</v>
      </c>
      <c r="L16" s="51">
        <v>39.06</v>
      </c>
      <c r="M16" s="51">
        <v>48.25</v>
      </c>
      <c r="N16" s="49">
        <f>SUM(B16:M16)</f>
        <v>204.13</v>
      </c>
      <c r="O16" s="27"/>
      <c r="AN16" s="28">
        <f>1167.65*N16</f>
        <v>238352.39450000002</v>
      </c>
    </row>
    <row r="17" spans="1:44" s="28" customFormat="1" ht="25.5">
      <c r="A17" s="17" t="s">
        <v>25</v>
      </c>
      <c r="B17" s="48">
        <f>B18+B19</f>
        <v>23.759</v>
      </c>
      <c r="C17" s="48">
        <f t="shared" ref="C17:M17" si="2">C18+C19</f>
        <v>24.228000000000002</v>
      </c>
      <c r="D17" s="48">
        <f t="shared" si="2"/>
        <v>21.573</v>
      </c>
      <c r="E17" s="48">
        <f t="shared" si="2"/>
        <v>6.7290000000000001</v>
      </c>
      <c r="F17" s="48">
        <f t="shared" si="2"/>
        <v>0</v>
      </c>
      <c r="G17" s="48">
        <f t="shared" si="2"/>
        <v>0</v>
      </c>
      <c r="H17" s="48">
        <f t="shared" si="2"/>
        <v>0</v>
      </c>
      <c r="I17" s="48">
        <f t="shared" si="2"/>
        <v>0</v>
      </c>
      <c r="J17" s="48">
        <f t="shared" si="2"/>
        <v>0</v>
      </c>
      <c r="K17" s="48">
        <f t="shared" si="2"/>
        <v>14.965</v>
      </c>
      <c r="L17" s="48">
        <f t="shared" si="2"/>
        <v>27.28</v>
      </c>
      <c r="M17" s="48">
        <f t="shared" si="2"/>
        <v>27.060000000000002</v>
      </c>
      <c r="N17" s="49">
        <f>SUM(B17:M17)</f>
        <v>145.59399999999999</v>
      </c>
      <c r="O17" s="27"/>
    </row>
    <row r="18" spans="1:44" s="28" customFormat="1" ht="25.5">
      <c r="A18" s="18" t="s">
        <v>23</v>
      </c>
      <c r="B18" s="51">
        <v>10.199999999999999</v>
      </c>
      <c r="C18" s="51">
        <v>10</v>
      </c>
      <c r="D18" s="51">
        <v>3.3</v>
      </c>
      <c r="E18" s="51">
        <v>2.9</v>
      </c>
      <c r="F18" s="51"/>
      <c r="G18" s="51"/>
      <c r="H18" s="51"/>
      <c r="I18" s="51"/>
      <c r="J18" s="51"/>
      <c r="K18" s="51">
        <v>6.8</v>
      </c>
      <c r="L18" s="51">
        <v>10.9</v>
      </c>
      <c r="M18" s="51">
        <v>10.9</v>
      </c>
      <c r="N18" s="49">
        <f>SUM(B18:M18)</f>
        <v>54.999999999999993</v>
      </c>
      <c r="O18" s="27"/>
      <c r="AN18" s="28">
        <f>1416.204*N18</f>
        <v>77891.219999999987</v>
      </c>
      <c r="AP18" s="27"/>
      <c r="AQ18" s="27"/>
    </row>
    <row r="19" spans="1:44" s="28" customFormat="1" ht="12.75">
      <c r="A19" s="18" t="s">
        <v>24</v>
      </c>
      <c r="B19" s="51">
        <v>13.558999999999999</v>
      </c>
      <c r="C19" s="51">
        <v>14.228</v>
      </c>
      <c r="D19" s="51">
        <v>18.273</v>
      </c>
      <c r="E19" s="51">
        <v>3.8290000000000002</v>
      </c>
      <c r="F19" s="51"/>
      <c r="G19" s="51"/>
      <c r="H19" s="51"/>
      <c r="I19" s="51"/>
      <c r="J19" s="51"/>
      <c r="K19" s="51">
        <v>8.1649999999999991</v>
      </c>
      <c r="L19" s="51">
        <v>16.38</v>
      </c>
      <c r="M19" s="51">
        <v>16.16</v>
      </c>
      <c r="N19" s="49">
        <f>SUM(B19:M19)</f>
        <v>90.593999999999994</v>
      </c>
      <c r="O19" s="27"/>
      <c r="AN19" s="28">
        <f>1167.65*N19</f>
        <v>105782.08410000001</v>
      </c>
    </row>
    <row r="20" spans="1:44" s="28" customFormat="1" ht="84.75" customHeight="1">
      <c r="A20" s="17" t="s">
        <v>26</v>
      </c>
      <c r="B20" s="48">
        <f>B21+B24</f>
        <v>141.80000000000001</v>
      </c>
      <c r="C20" s="48">
        <f t="shared" ref="C20:N20" si="3">C21+C24</f>
        <v>131.80000000000001</v>
      </c>
      <c r="D20" s="48">
        <f t="shared" si="3"/>
        <v>106.8</v>
      </c>
      <c r="E20" s="48">
        <f t="shared" si="3"/>
        <v>80.8</v>
      </c>
      <c r="F20" s="48">
        <f t="shared" si="3"/>
        <v>0</v>
      </c>
      <c r="G20" s="48">
        <f t="shared" si="3"/>
        <v>0</v>
      </c>
      <c r="H20" s="48">
        <f t="shared" si="3"/>
        <v>0</v>
      </c>
      <c r="I20" s="48">
        <f t="shared" si="3"/>
        <v>0</v>
      </c>
      <c r="J20" s="48">
        <f t="shared" si="3"/>
        <v>0</v>
      </c>
      <c r="K20" s="48">
        <f t="shared" si="3"/>
        <v>55.8</v>
      </c>
      <c r="L20" s="48">
        <f t="shared" si="3"/>
        <v>116.8</v>
      </c>
      <c r="M20" s="48">
        <f t="shared" si="3"/>
        <v>177.1</v>
      </c>
      <c r="N20" s="48">
        <f t="shared" si="3"/>
        <v>810.9</v>
      </c>
      <c r="O20" s="27"/>
      <c r="AO20" s="27"/>
      <c r="AP20" s="27"/>
      <c r="AQ20" s="27"/>
      <c r="AR20" s="27"/>
    </row>
    <row r="21" spans="1:44" s="28" customFormat="1" ht="25.5">
      <c r="A21" s="17" t="s">
        <v>27</v>
      </c>
      <c r="B21" s="48">
        <f>SUM(B22:B23)</f>
        <v>130</v>
      </c>
      <c r="C21" s="48">
        <f t="shared" ref="C21:M21" si="4">SUM(C22:C23)</f>
        <v>120</v>
      </c>
      <c r="D21" s="48">
        <f t="shared" si="4"/>
        <v>95</v>
      </c>
      <c r="E21" s="48">
        <f t="shared" si="4"/>
        <v>70</v>
      </c>
      <c r="F21" s="48">
        <f t="shared" si="4"/>
        <v>0</v>
      </c>
      <c r="G21" s="48">
        <f t="shared" si="4"/>
        <v>0</v>
      </c>
      <c r="H21" s="48">
        <f t="shared" si="4"/>
        <v>0</v>
      </c>
      <c r="I21" s="48">
        <f t="shared" si="4"/>
        <v>0</v>
      </c>
      <c r="J21" s="48">
        <f t="shared" si="4"/>
        <v>0</v>
      </c>
      <c r="K21" s="48">
        <f t="shared" si="4"/>
        <v>45</v>
      </c>
      <c r="L21" s="48">
        <f t="shared" si="4"/>
        <v>105</v>
      </c>
      <c r="M21" s="48">
        <f t="shared" si="4"/>
        <v>163</v>
      </c>
      <c r="N21" s="49">
        <f>SUM(B21:M21)</f>
        <v>728</v>
      </c>
      <c r="O21" s="27"/>
    </row>
    <row r="22" spans="1:44" s="28" customFormat="1" ht="34.5" customHeight="1">
      <c r="A22" s="18" t="s">
        <v>23</v>
      </c>
      <c r="B22" s="45">
        <v>70</v>
      </c>
      <c r="C22" s="46">
        <v>70</v>
      </c>
      <c r="D22" s="46">
        <v>70</v>
      </c>
      <c r="E22" s="46">
        <v>50</v>
      </c>
      <c r="F22" s="46"/>
      <c r="G22" s="46"/>
      <c r="H22" s="46"/>
      <c r="I22" s="46"/>
      <c r="J22" s="46"/>
      <c r="K22" s="46">
        <v>25</v>
      </c>
      <c r="L22" s="46">
        <v>70</v>
      </c>
      <c r="M22" s="46">
        <v>123</v>
      </c>
      <c r="N22" s="49">
        <f>SUM(B22:M22)</f>
        <v>478</v>
      </c>
      <c r="O22" s="27"/>
      <c r="AN22" s="28">
        <f>1416.204*N22</f>
        <v>676945.51199999999</v>
      </c>
    </row>
    <row r="23" spans="1:44" s="28" customFormat="1" ht="12.75">
      <c r="A23" s="18" t="s">
        <v>24</v>
      </c>
      <c r="B23" s="46">
        <v>60</v>
      </c>
      <c r="C23" s="46">
        <v>50</v>
      </c>
      <c r="D23" s="46">
        <v>25</v>
      </c>
      <c r="E23" s="46">
        <v>20</v>
      </c>
      <c r="F23" s="46"/>
      <c r="G23" s="46"/>
      <c r="H23" s="46"/>
      <c r="I23" s="46"/>
      <c r="J23" s="46"/>
      <c r="K23" s="46">
        <v>20</v>
      </c>
      <c r="L23" s="46">
        <v>35</v>
      </c>
      <c r="M23" s="46">
        <v>40</v>
      </c>
      <c r="N23" s="49">
        <f>SUM(B23:M23)</f>
        <v>250</v>
      </c>
      <c r="O23" s="27"/>
      <c r="AN23" s="28">
        <f>1167.65*N23</f>
        <v>291912.5</v>
      </c>
    </row>
    <row r="24" spans="1:44" s="28" customFormat="1" ht="24" customHeight="1">
      <c r="A24" s="17" t="s">
        <v>28</v>
      </c>
      <c r="B24" s="48">
        <f>SUM(B25:B26)</f>
        <v>11.8</v>
      </c>
      <c r="C24" s="48">
        <f t="shared" ref="C24:M24" si="5">SUM(C25:C26)</f>
        <v>11.8</v>
      </c>
      <c r="D24" s="48">
        <f t="shared" si="5"/>
        <v>11.8</v>
      </c>
      <c r="E24" s="48">
        <f t="shared" si="5"/>
        <v>10.8</v>
      </c>
      <c r="F24" s="48">
        <f t="shared" si="5"/>
        <v>0</v>
      </c>
      <c r="G24" s="48">
        <f t="shared" si="5"/>
        <v>0</v>
      </c>
      <c r="H24" s="48">
        <f t="shared" si="5"/>
        <v>0</v>
      </c>
      <c r="I24" s="48">
        <f t="shared" si="5"/>
        <v>0</v>
      </c>
      <c r="J24" s="48">
        <f t="shared" si="5"/>
        <v>0</v>
      </c>
      <c r="K24" s="48">
        <f t="shared" si="5"/>
        <v>10.8</v>
      </c>
      <c r="L24" s="48">
        <f t="shared" si="5"/>
        <v>11.8</v>
      </c>
      <c r="M24" s="48">
        <f t="shared" si="5"/>
        <v>14.1</v>
      </c>
      <c r="N24" s="48">
        <f>SUM(N25:N26)</f>
        <v>82.9</v>
      </c>
      <c r="O24" s="27"/>
    </row>
    <row r="25" spans="1:44" s="28" customFormat="1" ht="25.5">
      <c r="A25" s="18" t="s">
        <v>23</v>
      </c>
      <c r="B25" s="47">
        <v>0.8</v>
      </c>
      <c r="C25" s="47">
        <v>0.8</v>
      </c>
      <c r="D25" s="47">
        <v>0.8</v>
      </c>
      <c r="E25" s="47">
        <v>0.8</v>
      </c>
      <c r="F25" s="47"/>
      <c r="G25" s="47"/>
      <c r="H25" s="47"/>
      <c r="I25" s="47"/>
      <c r="J25" s="47"/>
      <c r="K25" s="47">
        <v>0.8</v>
      </c>
      <c r="L25" s="47">
        <v>0.8</v>
      </c>
      <c r="M25" s="47">
        <v>1.1000000000000001</v>
      </c>
      <c r="N25" s="49">
        <f>SUM(B25:M25)</f>
        <v>5.9</v>
      </c>
      <c r="O25" s="27"/>
      <c r="AN25" s="28">
        <f>1416.204*N25</f>
        <v>8355.6036000000004</v>
      </c>
    </row>
    <row r="26" spans="1:44" s="28" customFormat="1" ht="12.75">
      <c r="A26" s="18" t="s">
        <v>24</v>
      </c>
      <c r="B26" s="47">
        <v>11</v>
      </c>
      <c r="C26" s="47">
        <v>11</v>
      </c>
      <c r="D26" s="47">
        <v>11</v>
      </c>
      <c r="E26" s="47">
        <v>10</v>
      </c>
      <c r="F26" s="47"/>
      <c r="G26" s="47"/>
      <c r="H26" s="47"/>
      <c r="I26" s="47"/>
      <c r="J26" s="47"/>
      <c r="K26" s="47">
        <v>10</v>
      </c>
      <c r="L26" s="47">
        <v>11</v>
      </c>
      <c r="M26" s="47">
        <v>13</v>
      </c>
      <c r="N26" s="49">
        <f>SUM(B26:M26)</f>
        <v>77</v>
      </c>
      <c r="O26" s="27"/>
      <c r="AN26" s="28">
        <f>1167.65*N26</f>
        <v>89909.05</v>
      </c>
    </row>
    <row r="27" spans="1:44" s="28" customFormat="1" ht="109.5" customHeight="1">
      <c r="A27" s="17" t="s">
        <v>42</v>
      </c>
      <c r="B27" s="48">
        <f>B28+B31</f>
        <v>239</v>
      </c>
      <c r="C27" s="48">
        <f t="shared" ref="C27:N27" si="6">C28+C31</f>
        <v>236</v>
      </c>
      <c r="D27" s="48">
        <f t="shared" si="6"/>
        <v>156</v>
      </c>
      <c r="E27" s="48">
        <f t="shared" si="6"/>
        <v>105</v>
      </c>
      <c r="F27" s="48">
        <f t="shared" si="6"/>
        <v>0</v>
      </c>
      <c r="G27" s="48">
        <f t="shared" si="6"/>
        <v>0</v>
      </c>
      <c r="H27" s="48">
        <f t="shared" si="6"/>
        <v>0</v>
      </c>
      <c r="I27" s="48">
        <f t="shared" si="6"/>
        <v>0</v>
      </c>
      <c r="J27" s="48">
        <f t="shared" si="6"/>
        <v>0</v>
      </c>
      <c r="K27" s="48">
        <f t="shared" si="6"/>
        <v>100</v>
      </c>
      <c r="L27" s="48">
        <f t="shared" si="6"/>
        <v>180</v>
      </c>
      <c r="M27" s="48">
        <f t="shared" si="6"/>
        <v>225</v>
      </c>
      <c r="N27" s="48">
        <f t="shared" si="6"/>
        <v>1241</v>
      </c>
      <c r="O27" s="27"/>
      <c r="AJ27" s="28">
        <v>32.439</v>
      </c>
      <c r="AK27" s="28">
        <v>297</v>
      </c>
      <c r="AL27" s="28">
        <v>297</v>
      </c>
      <c r="AM27" s="28">
        <v>320150.55599999998</v>
      </c>
    </row>
    <row r="28" spans="1:44" s="28" customFormat="1" ht="25.5">
      <c r="A28" s="17" t="s">
        <v>29</v>
      </c>
      <c r="B28" s="48">
        <f>B29+B30</f>
        <v>129</v>
      </c>
      <c r="C28" s="48">
        <f t="shared" ref="C28:M28" si="7">C29+C30</f>
        <v>146</v>
      </c>
      <c r="D28" s="48">
        <f t="shared" si="7"/>
        <v>96</v>
      </c>
      <c r="E28" s="48">
        <f t="shared" si="7"/>
        <v>70</v>
      </c>
      <c r="F28" s="48">
        <f t="shared" si="7"/>
        <v>0</v>
      </c>
      <c r="G28" s="48">
        <f t="shared" si="7"/>
        <v>0</v>
      </c>
      <c r="H28" s="48">
        <f t="shared" si="7"/>
        <v>0</v>
      </c>
      <c r="I28" s="48">
        <f t="shared" si="7"/>
        <v>0</v>
      </c>
      <c r="J28" s="48">
        <f t="shared" si="7"/>
        <v>0</v>
      </c>
      <c r="K28" s="48">
        <f t="shared" si="7"/>
        <v>65</v>
      </c>
      <c r="L28" s="48">
        <f t="shared" si="7"/>
        <v>120</v>
      </c>
      <c r="M28" s="48">
        <f t="shared" si="7"/>
        <v>165</v>
      </c>
      <c r="N28" s="49">
        <f>SUM(B28:M28)</f>
        <v>791</v>
      </c>
      <c r="O28" s="27"/>
    </row>
    <row r="29" spans="1:44" s="28" customFormat="1" ht="25.5">
      <c r="A29" s="18" t="s">
        <v>23</v>
      </c>
      <c r="B29" s="45">
        <v>79</v>
      </c>
      <c r="C29" s="46">
        <v>76</v>
      </c>
      <c r="D29" s="46">
        <v>46</v>
      </c>
      <c r="E29" s="46">
        <v>33</v>
      </c>
      <c r="F29" s="46"/>
      <c r="G29" s="46"/>
      <c r="H29" s="46"/>
      <c r="I29" s="46"/>
      <c r="J29" s="46"/>
      <c r="K29" s="46">
        <v>31</v>
      </c>
      <c r="L29" s="46">
        <v>50</v>
      </c>
      <c r="M29" s="46">
        <v>80</v>
      </c>
      <c r="N29" s="49">
        <f>SUM(B29:M29)</f>
        <v>395</v>
      </c>
      <c r="O29" s="27"/>
      <c r="AN29" s="28">
        <f>N29*1416.204</f>
        <v>559400.57999999996</v>
      </c>
    </row>
    <row r="30" spans="1:44" s="28" customFormat="1" ht="12.75">
      <c r="A30" s="18" t="s">
        <v>24</v>
      </c>
      <c r="B30" s="46">
        <v>50</v>
      </c>
      <c r="C30" s="46">
        <v>70</v>
      </c>
      <c r="D30" s="46">
        <v>50</v>
      </c>
      <c r="E30" s="46">
        <v>37</v>
      </c>
      <c r="F30" s="46"/>
      <c r="G30" s="46"/>
      <c r="H30" s="46"/>
      <c r="I30" s="46"/>
      <c r="J30" s="46"/>
      <c r="K30" s="46">
        <v>34</v>
      </c>
      <c r="L30" s="46">
        <v>70</v>
      </c>
      <c r="M30" s="46">
        <v>85</v>
      </c>
      <c r="N30" s="49">
        <f>SUM(B30:M30)</f>
        <v>396</v>
      </c>
      <c r="O30" s="27"/>
      <c r="AN30" s="28">
        <f>1167.65*N30</f>
        <v>462389.4</v>
      </c>
    </row>
    <row r="31" spans="1:44" s="28" customFormat="1" ht="25.5">
      <c r="A31" s="17" t="s">
        <v>25</v>
      </c>
      <c r="B31" s="48">
        <f>B32+B33</f>
        <v>110</v>
      </c>
      <c r="C31" s="48">
        <f t="shared" ref="C31:N31" si="8">C32+C33</f>
        <v>90</v>
      </c>
      <c r="D31" s="48">
        <f t="shared" si="8"/>
        <v>60</v>
      </c>
      <c r="E31" s="48">
        <f t="shared" si="8"/>
        <v>35</v>
      </c>
      <c r="F31" s="48">
        <f t="shared" si="8"/>
        <v>0</v>
      </c>
      <c r="G31" s="48">
        <f t="shared" si="8"/>
        <v>0</v>
      </c>
      <c r="H31" s="48">
        <f t="shared" si="8"/>
        <v>0</v>
      </c>
      <c r="I31" s="48">
        <f t="shared" si="8"/>
        <v>0</v>
      </c>
      <c r="J31" s="48">
        <f t="shared" si="8"/>
        <v>0</v>
      </c>
      <c r="K31" s="48">
        <f t="shared" si="8"/>
        <v>35</v>
      </c>
      <c r="L31" s="48">
        <f t="shared" si="8"/>
        <v>60</v>
      </c>
      <c r="M31" s="48">
        <f t="shared" si="8"/>
        <v>60</v>
      </c>
      <c r="N31" s="48">
        <f t="shared" si="8"/>
        <v>450</v>
      </c>
      <c r="O31" s="27"/>
    </row>
    <row r="32" spans="1:44" s="28" customFormat="1" ht="25.5">
      <c r="A32" s="18" t="s">
        <v>23</v>
      </c>
      <c r="B32" s="47">
        <v>10</v>
      </c>
      <c r="C32" s="47">
        <v>10</v>
      </c>
      <c r="D32" s="47">
        <v>10</v>
      </c>
      <c r="E32" s="47">
        <v>5</v>
      </c>
      <c r="F32" s="47"/>
      <c r="G32" s="47"/>
      <c r="H32" s="47"/>
      <c r="I32" s="47"/>
      <c r="J32" s="47"/>
      <c r="K32" s="47">
        <v>5</v>
      </c>
      <c r="L32" s="47">
        <v>10</v>
      </c>
      <c r="M32" s="47">
        <v>10</v>
      </c>
      <c r="N32" s="49">
        <f>SUM(B32:M32)</f>
        <v>60</v>
      </c>
      <c r="O32" s="27"/>
      <c r="AN32" s="28">
        <f>N32*1416.204</f>
        <v>84972.239999999991</v>
      </c>
      <c r="AO32" s="28">
        <f>AN30+AN29+AN23+AN22+AN16+AN15</f>
        <v>2901697.2864999999</v>
      </c>
    </row>
    <row r="33" spans="1:41" s="28" customFormat="1" ht="12.75">
      <c r="A33" s="18" t="s">
        <v>24</v>
      </c>
      <c r="B33" s="47">
        <v>100</v>
      </c>
      <c r="C33" s="47">
        <v>80</v>
      </c>
      <c r="D33" s="47">
        <v>50</v>
      </c>
      <c r="E33" s="47">
        <v>30</v>
      </c>
      <c r="F33" s="47"/>
      <c r="G33" s="47"/>
      <c r="H33" s="47"/>
      <c r="I33" s="47"/>
      <c r="J33" s="47"/>
      <c r="K33" s="47">
        <v>30</v>
      </c>
      <c r="L33" s="47">
        <v>50</v>
      </c>
      <c r="M33" s="47">
        <v>50</v>
      </c>
      <c r="N33" s="49">
        <f>SUM(B33:M33)</f>
        <v>390</v>
      </c>
      <c r="O33" s="27"/>
      <c r="AN33" s="28">
        <f>1167.65*N33</f>
        <v>455383.50000000006</v>
      </c>
    </row>
    <row r="34" spans="1:41" s="28" customFormat="1" ht="25.5">
      <c r="A34" s="17" t="s">
        <v>30</v>
      </c>
      <c r="B34" s="48">
        <f>B28+B21+B14</f>
        <v>378.89</v>
      </c>
      <c r="C34" s="48">
        <f t="shared" ref="C34:N34" si="9">C28+C21+C14</f>
        <v>392</v>
      </c>
      <c r="D34" s="48">
        <f t="shared" si="9"/>
        <v>305.59000000000003</v>
      </c>
      <c r="E34" s="48">
        <f t="shared" si="9"/>
        <v>186.01</v>
      </c>
      <c r="F34" s="48">
        <f t="shared" si="9"/>
        <v>0</v>
      </c>
      <c r="G34" s="48">
        <f t="shared" si="9"/>
        <v>0</v>
      </c>
      <c r="H34" s="48">
        <f t="shared" si="9"/>
        <v>0</v>
      </c>
      <c r="I34" s="48">
        <f t="shared" si="9"/>
        <v>0</v>
      </c>
      <c r="J34" s="48">
        <f t="shared" si="9"/>
        <v>0</v>
      </c>
      <c r="K34" s="48">
        <f t="shared" si="9"/>
        <v>161.03</v>
      </c>
      <c r="L34" s="48">
        <f t="shared" si="9"/>
        <v>336.56</v>
      </c>
      <c r="M34" s="48">
        <f t="shared" si="9"/>
        <v>438.05</v>
      </c>
      <c r="N34" s="48">
        <f t="shared" si="9"/>
        <v>2198.13</v>
      </c>
      <c r="O34" s="27"/>
      <c r="AN34" s="28">
        <f>SUM(AN13:AN33)</f>
        <v>3723990.9841999998</v>
      </c>
      <c r="AO34" s="27">
        <f>AN33+AN32+AN26+AN25+AN19+AN18</f>
        <v>822293.69770000002</v>
      </c>
    </row>
    <row r="35" spans="1:41" s="28" customFormat="1" ht="25.5">
      <c r="A35" s="17" t="s">
        <v>31</v>
      </c>
      <c r="B35" s="48">
        <f>B31+B24+B17</f>
        <v>145.559</v>
      </c>
      <c r="C35" s="48">
        <f t="shared" ref="C35:N35" si="10">C31+C24+C17</f>
        <v>126.02799999999999</v>
      </c>
      <c r="D35" s="48">
        <f t="shared" si="10"/>
        <v>93.37299999999999</v>
      </c>
      <c r="E35" s="48">
        <f t="shared" si="10"/>
        <v>52.528999999999996</v>
      </c>
      <c r="F35" s="48">
        <f t="shared" si="10"/>
        <v>0</v>
      </c>
      <c r="G35" s="48">
        <f t="shared" si="10"/>
        <v>0</v>
      </c>
      <c r="H35" s="48">
        <f t="shared" si="10"/>
        <v>0</v>
      </c>
      <c r="I35" s="48">
        <f t="shared" si="10"/>
        <v>0</v>
      </c>
      <c r="J35" s="48">
        <f t="shared" si="10"/>
        <v>0</v>
      </c>
      <c r="K35" s="48">
        <f t="shared" si="10"/>
        <v>60.765000000000001</v>
      </c>
      <c r="L35" s="48">
        <f t="shared" si="10"/>
        <v>99.08</v>
      </c>
      <c r="M35" s="48">
        <f t="shared" si="10"/>
        <v>101.16</v>
      </c>
      <c r="N35" s="48">
        <f t="shared" si="10"/>
        <v>678.49399999999991</v>
      </c>
      <c r="O35" s="27"/>
    </row>
    <row r="36" spans="1:41" s="28" customFormat="1" ht="12.75">
      <c r="A36" s="14"/>
      <c r="B36" s="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27"/>
    </row>
    <row r="37" spans="1:41" s="28" customFormat="1" ht="12.75">
      <c r="A37" s="14"/>
      <c r="B37" s="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27"/>
    </row>
    <row r="38" spans="1:41" s="28" customFormat="1" ht="12.75">
      <c r="A38" s="14"/>
      <c r="B38" s="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27"/>
    </row>
    <row r="39" spans="1:41" s="28" customFormat="1" ht="12.75">
      <c r="A39" s="14"/>
      <c r="B39" s="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27"/>
    </row>
    <row r="40" spans="1:41" s="28" customFormat="1" ht="12.75">
      <c r="A40" s="15"/>
      <c r="B40" s="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27"/>
    </row>
    <row r="41" spans="1:41" s="28" customFormat="1" ht="78" hidden="1" customHeight="1">
      <c r="A41" s="14"/>
      <c r="B41" s="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41" s="28" customFormat="1" ht="18" customHeight="1">
      <c r="A42" s="14"/>
      <c r="B42" s="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41" s="25" customFormat="1" ht="15.75" customHeight="1">
      <c r="A43" s="63" t="s">
        <v>2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</row>
    <row r="44" spans="1:41" s="25" customFormat="1" ht="16.5" customHeight="1">
      <c r="A44" s="63" t="s">
        <v>40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1:41" s="25" customFormat="1" ht="16.5" customHeight="1">
      <c r="A45" s="29"/>
      <c r="B45" s="64" t="s">
        <v>32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</row>
    <row r="46" spans="1:41" s="28" customFormat="1" ht="12.75">
      <c r="A46" s="14"/>
      <c r="B46" s="5"/>
      <c r="C46" s="16"/>
      <c r="D46" s="16"/>
      <c r="E46" s="14"/>
      <c r="F46" s="14"/>
      <c r="G46" s="14"/>
      <c r="H46" s="14"/>
      <c r="I46" s="14"/>
      <c r="J46" s="14"/>
      <c r="K46" s="14"/>
      <c r="L46" s="14"/>
      <c r="M46" s="14"/>
      <c r="N46" s="16"/>
    </row>
    <row r="47" spans="1:41" s="25" customFormat="1" ht="26.25" customHeight="1">
      <c r="A47" s="17" t="s">
        <v>17</v>
      </c>
      <c r="B47" s="6" t="s">
        <v>4</v>
      </c>
      <c r="C47" s="17" t="s">
        <v>5</v>
      </c>
      <c r="D47" s="17" t="s">
        <v>6</v>
      </c>
      <c r="E47" s="17" t="s">
        <v>7</v>
      </c>
      <c r="F47" s="17" t="s">
        <v>8</v>
      </c>
      <c r="G47" s="17" t="s">
        <v>9</v>
      </c>
      <c r="H47" s="17" t="s">
        <v>10</v>
      </c>
      <c r="I47" s="17" t="s">
        <v>11</v>
      </c>
      <c r="J47" s="17" t="s">
        <v>12</v>
      </c>
      <c r="K47" s="17" t="s">
        <v>13</v>
      </c>
      <c r="L47" s="17" t="s">
        <v>14</v>
      </c>
      <c r="M47" s="17" t="s">
        <v>15</v>
      </c>
      <c r="N47" s="17" t="s">
        <v>16</v>
      </c>
    </row>
    <row r="48" spans="1:41" s="28" customFormat="1" ht="50.25" customHeight="1">
      <c r="A48" s="17" t="s">
        <v>43</v>
      </c>
      <c r="B48" s="48">
        <f>B49+B52</f>
        <v>174.39999999999998</v>
      </c>
      <c r="C48" s="48">
        <f t="shared" ref="C48:N48" si="11">C49+C52</f>
        <v>144.92999999999998</v>
      </c>
      <c r="D48" s="48">
        <f t="shared" si="11"/>
        <v>150.47999999999999</v>
      </c>
      <c r="E48" s="48">
        <f t="shared" si="11"/>
        <v>61.41</v>
      </c>
      <c r="F48" s="48">
        <f t="shared" si="11"/>
        <v>0</v>
      </c>
      <c r="G48" s="48">
        <f t="shared" si="11"/>
        <v>0</v>
      </c>
      <c r="H48" s="48">
        <f t="shared" si="11"/>
        <v>0</v>
      </c>
      <c r="I48" s="48">
        <f t="shared" si="11"/>
        <v>0</v>
      </c>
      <c r="J48" s="48">
        <f t="shared" si="11"/>
        <v>0</v>
      </c>
      <c r="K48" s="48">
        <f t="shared" si="11"/>
        <v>73.08</v>
      </c>
      <c r="L48" s="48">
        <f t="shared" si="11"/>
        <v>142.69999999999999</v>
      </c>
      <c r="M48" s="48">
        <f t="shared" si="11"/>
        <v>143</v>
      </c>
      <c r="N48" s="48">
        <f t="shared" si="11"/>
        <v>889.99999999999989</v>
      </c>
      <c r="O48" s="27"/>
      <c r="AJ48" s="28">
        <v>18.102</v>
      </c>
      <c r="AK48" s="30">
        <v>548</v>
      </c>
      <c r="AL48" s="30">
        <v>824520.8</v>
      </c>
    </row>
    <row r="49" spans="1:44" s="28" customFormat="1" ht="25.5">
      <c r="A49" s="17" t="s">
        <v>33</v>
      </c>
      <c r="B49" s="48">
        <f>B50+B51</f>
        <v>173.7</v>
      </c>
      <c r="C49" s="48">
        <f t="shared" ref="C49:M49" si="12">C50+C51</f>
        <v>144.22999999999999</v>
      </c>
      <c r="D49" s="48">
        <f t="shared" si="12"/>
        <v>149.78</v>
      </c>
      <c r="E49" s="48">
        <f t="shared" si="12"/>
        <v>60.91</v>
      </c>
      <c r="F49" s="48">
        <f t="shared" si="12"/>
        <v>0</v>
      </c>
      <c r="G49" s="48">
        <f t="shared" si="12"/>
        <v>0</v>
      </c>
      <c r="H49" s="48">
        <f t="shared" si="12"/>
        <v>0</v>
      </c>
      <c r="I49" s="48">
        <f t="shared" si="12"/>
        <v>0</v>
      </c>
      <c r="J49" s="48">
        <f t="shared" si="12"/>
        <v>0</v>
      </c>
      <c r="K49" s="48">
        <f t="shared" si="12"/>
        <v>72.38</v>
      </c>
      <c r="L49" s="48">
        <f t="shared" si="12"/>
        <v>142</v>
      </c>
      <c r="M49" s="48">
        <f t="shared" si="12"/>
        <v>142</v>
      </c>
      <c r="N49" s="49">
        <f>B49+C49+D49+E49+F49+G49+H49+I49+J49+K49+L49+M49</f>
        <v>884.99999999999989</v>
      </c>
      <c r="O49" s="27"/>
      <c r="AK49" s="30"/>
      <c r="AL49" s="30"/>
    </row>
    <row r="50" spans="1:44" s="28" customFormat="1" ht="25.5">
      <c r="A50" s="18" t="s">
        <v>23</v>
      </c>
      <c r="B50" s="50">
        <v>173.7</v>
      </c>
      <c r="C50" s="51">
        <v>144.22999999999999</v>
      </c>
      <c r="D50" s="51">
        <v>149.78</v>
      </c>
      <c r="E50" s="51">
        <v>60.91</v>
      </c>
      <c r="F50" s="51"/>
      <c r="G50" s="51"/>
      <c r="H50" s="51"/>
      <c r="I50" s="51"/>
      <c r="J50" s="51"/>
      <c r="K50" s="51">
        <v>72.38</v>
      </c>
      <c r="L50" s="51">
        <v>142</v>
      </c>
      <c r="M50" s="51">
        <v>142</v>
      </c>
      <c r="N50" s="49">
        <f>B50+C50+D50+E50+F50+G50+H50+I50+J50+K50+L50+M50</f>
        <v>884.99999999999989</v>
      </c>
      <c r="O50" s="27"/>
      <c r="AK50" s="30"/>
      <c r="AL50" s="30"/>
      <c r="AN50" s="28">
        <f>1258.85*N50</f>
        <v>1114082.2499999998</v>
      </c>
    </row>
    <row r="51" spans="1:44" s="28" customFormat="1" ht="12.75">
      <c r="A51" s="18" t="s">
        <v>24</v>
      </c>
      <c r="B51" s="53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49"/>
      <c r="O51" s="27"/>
      <c r="AK51" s="30"/>
      <c r="AL51" s="30"/>
    </row>
    <row r="52" spans="1:44" s="28" customFormat="1" ht="25.5">
      <c r="A52" s="17" t="s">
        <v>25</v>
      </c>
      <c r="B52" s="48">
        <f>B53+B54</f>
        <v>0.7</v>
      </c>
      <c r="C52" s="48">
        <f t="shared" ref="C52:N52" si="13">C53+C54</f>
        <v>0.7</v>
      </c>
      <c r="D52" s="48">
        <f t="shared" si="13"/>
        <v>0.7</v>
      </c>
      <c r="E52" s="48">
        <f t="shared" si="13"/>
        <v>0.5</v>
      </c>
      <c r="F52" s="48">
        <f t="shared" si="13"/>
        <v>0</v>
      </c>
      <c r="G52" s="48">
        <f t="shared" si="13"/>
        <v>0</v>
      </c>
      <c r="H52" s="48">
        <f t="shared" si="13"/>
        <v>0</v>
      </c>
      <c r="I52" s="48">
        <f t="shared" si="13"/>
        <v>0</v>
      </c>
      <c r="J52" s="48">
        <f t="shared" si="13"/>
        <v>0</v>
      </c>
      <c r="K52" s="48">
        <f t="shared" si="13"/>
        <v>0.7</v>
      </c>
      <c r="L52" s="48">
        <f t="shared" si="13"/>
        <v>0.7</v>
      </c>
      <c r="M52" s="48">
        <f t="shared" si="13"/>
        <v>1</v>
      </c>
      <c r="N52" s="48">
        <f t="shared" si="13"/>
        <v>5</v>
      </c>
      <c r="O52" s="27"/>
      <c r="AK52" s="30"/>
      <c r="AL52" s="30"/>
      <c r="AP52" s="28">
        <f>AN50+AN57+AN58+AN64+AN65</f>
        <v>2311632.6999999997</v>
      </c>
    </row>
    <row r="53" spans="1:44" s="28" customFormat="1" ht="24" customHeight="1">
      <c r="A53" s="18" t="s">
        <v>23</v>
      </c>
      <c r="B53" s="51">
        <v>0.7</v>
      </c>
      <c r="C53" s="51">
        <v>0.7</v>
      </c>
      <c r="D53" s="51">
        <v>0.7</v>
      </c>
      <c r="E53" s="51">
        <v>0.5</v>
      </c>
      <c r="F53" s="51"/>
      <c r="G53" s="51"/>
      <c r="H53" s="51"/>
      <c r="I53" s="51"/>
      <c r="J53" s="51"/>
      <c r="K53" s="51">
        <v>0.7</v>
      </c>
      <c r="L53" s="51">
        <v>0.7</v>
      </c>
      <c r="M53" s="51">
        <v>1</v>
      </c>
      <c r="N53" s="49">
        <f>B53+C53+D53+E53+K53+L53+M53</f>
        <v>5</v>
      </c>
      <c r="O53" s="27"/>
      <c r="AK53" s="30"/>
      <c r="AL53" s="30"/>
      <c r="AN53" s="28">
        <f>1258.85*N53</f>
        <v>6294.25</v>
      </c>
    </row>
    <row r="54" spans="1:44" s="28" customFormat="1" ht="12.75">
      <c r="A54" s="18" t="s">
        <v>24</v>
      </c>
      <c r="B54" s="53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49"/>
      <c r="O54" s="27"/>
      <c r="AK54" s="30"/>
      <c r="AL54" s="30"/>
    </row>
    <row r="55" spans="1:44" s="28" customFormat="1" ht="51.75" customHeight="1">
      <c r="A55" s="17" t="s">
        <v>44</v>
      </c>
      <c r="B55" s="48">
        <f>B56+B59</f>
        <v>65.599999999999994</v>
      </c>
      <c r="C55" s="48">
        <f t="shared" ref="C55:N55" si="14">C56+C59</f>
        <v>62.6</v>
      </c>
      <c r="D55" s="48">
        <f t="shared" si="14"/>
        <v>53.1</v>
      </c>
      <c r="E55" s="48">
        <f t="shared" si="14"/>
        <v>27.7</v>
      </c>
      <c r="F55" s="48">
        <f t="shared" si="14"/>
        <v>0</v>
      </c>
      <c r="G55" s="48">
        <f t="shared" si="14"/>
        <v>0</v>
      </c>
      <c r="H55" s="48">
        <f t="shared" si="14"/>
        <v>0</v>
      </c>
      <c r="I55" s="48">
        <f t="shared" si="14"/>
        <v>0</v>
      </c>
      <c r="J55" s="48">
        <f t="shared" si="14"/>
        <v>0</v>
      </c>
      <c r="K55" s="48">
        <f t="shared" si="14"/>
        <v>32.1</v>
      </c>
      <c r="L55" s="48">
        <f t="shared" si="14"/>
        <v>64.899999999999991</v>
      </c>
      <c r="M55" s="48">
        <f t="shared" si="14"/>
        <v>70</v>
      </c>
      <c r="N55" s="48">
        <f t="shared" si="14"/>
        <v>376</v>
      </c>
      <c r="O55" s="27"/>
      <c r="AJ55" s="28">
        <v>11.43</v>
      </c>
      <c r="AK55" s="30">
        <v>287.10000000000002</v>
      </c>
      <c r="AL55" s="30">
        <v>431970.66</v>
      </c>
      <c r="AP55" s="28">
        <f>AN53+AN60+AN61+AN67+AN68</f>
        <v>185445.67500000002</v>
      </c>
    </row>
    <row r="56" spans="1:44" s="28" customFormat="1" ht="20.25" customHeight="1">
      <c r="A56" s="17" t="s">
        <v>41</v>
      </c>
      <c r="B56" s="48">
        <f>B57+B58</f>
        <v>58.5</v>
      </c>
      <c r="C56" s="48">
        <f t="shared" ref="C56:N56" si="15">C57+C58</f>
        <v>55.5</v>
      </c>
      <c r="D56" s="48">
        <f t="shared" si="15"/>
        <v>46</v>
      </c>
      <c r="E56" s="48">
        <f t="shared" si="15"/>
        <v>21.2</v>
      </c>
      <c r="F56" s="48">
        <f t="shared" si="15"/>
        <v>0</v>
      </c>
      <c r="G56" s="48">
        <f t="shared" si="15"/>
        <v>0</v>
      </c>
      <c r="H56" s="48">
        <f t="shared" si="15"/>
        <v>0</v>
      </c>
      <c r="I56" s="48">
        <f t="shared" si="15"/>
        <v>0</v>
      </c>
      <c r="J56" s="48">
        <f t="shared" si="15"/>
        <v>0</v>
      </c>
      <c r="K56" s="48">
        <f t="shared" si="15"/>
        <v>25</v>
      </c>
      <c r="L56" s="48">
        <f t="shared" si="15"/>
        <v>57.8</v>
      </c>
      <c r="M56" s="48">
        <f t="shared" si="15"/>
        <v>62</v>
      </c>
      <c r="N56" s="48">
        <f t="shared" si="15"/>
        <v>326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2">
        <v>0</v>
      </c>
      <c r="AM56" s="32">
        <v>0</v>
      </c>
      <c r="AO56" s="44"/>
      <c r="AP56" s="44"/>
      <c r="AQ56" s="44"/>
      <c r="AR56" s="44"/>
    </row>
    <row r="57" spans="1:44" s="28" customFormat="1" ht="28.5" customHeight="1">
      <c r="A57" s="18" t="s">
        <v>23</v>
      </c>
      <c r="B57" s="50">
        <v>32</v>
      </c>
      <c r="C57" s="51">
        <v>29</v>
      </c>
      <c r="D57" s="51">
        <v>30</v>
      </c>
      <c r="E57" s="51">
        <v>8</v>
      </c>
      <c r="F57" s="51"/>
      <c r="G57" s="51"/>
      <c r="H57" s="51"/>
      <c r="I57" s="51"/>
      <c r="J57" s="51"/>
      <c r="K57" s="51">
        <v>20</v>
      </c>
      <c r="L57" s="51">
        <v>37</v>
      </c>
      <c r="M57" s="51">
        <v>36</v>
      </c>
      <c r="N57" s="48">
        <f>B57+C57+D57+E57+K57+L57+M57</f>
        <v>192</v>
      </c>
      <c r="O57" s="27"/>
      <c r="AK57" s="30"/>
      <c r="AL57" s="30"/>
      <c r="AN57" s="28">
        <f>1258.85*N57</f>
        <v>241699.19999999998</v>
      </c>
    </row>
    <row r="58" spans="1:44" s="34" customFormat="1" ht="12.75">
      <c r="A58" s="7" t="s">
        <v>24</v>
      </c>
      <c r="B58" s="51">
        <v>26.5</v>
      </c>
      <c r="C58" s="51">
        <v>26.5</v>
      </c>
      <c r="D58" s="51">
        <v>16</v>
      </c>
      <c r="E58" s="51">
        <v>13.2</v>
      </c>
      <c r="F58" s="51"/>
      <c r="G58" s="51"/>
      <c r="H58" s="51"/>
      <c r="I58" s="51"/>
      <c r="J58" s="51"/>
      <c r="K58" s="51">
        <v>5</v>
      </c>
      <c r="L58" s="51">
        <v>20.8</v>
      </c>
      <c r="M58" s="51">
        <v>26</v>
      </c>
      <c r="N58" s="48">
        <f>B58+C58+D58+E58+K58+L58+M58</f>
        <v>134</v>
      </c>
      <c r="O58" s="33"/>
      <c r="AK58" s="35"/>
      <c r="AL58" s="35"/>
      <c r="AN58" s="34">
        <f>1227.9*N58</f>
        <v>164538.6</v>
      </c>
    </row>
    <row r="59" spans="1:44" s="28" customFormat="1" ht="25.5">
      <c r="A59" s="17" t="s">
        <v>25</v>
      </c>
      <c r="B59" s="48">
        <f>B60+B61</f>
        <v>7.1</v>
      </c>
      <c r="C59" s="48">
        <f t="shared" ref="C59:N59" si="16">C60+C61</f>
        <v>7.1</v>
      </c>
      <c r="D59" s="48">
        <f t="shared" si="16"/>
        <v>7.1</v>
      </c>
      <c r="E59" s="48">
        <f t="shared" si="16"/>
        <v>6.5</v>
      </c>
      <c r="F59" s="48">
        <f t="shared" si="16"/>
        <v>0</v>
      </c>
      <c r="G59" s="48">
        <f t="shared" si="16"/>
        <v>0</v>
      </c>
      <c r="H59" s="48">
        <f t="shared" si="16"/>
        <v>0</v>
      </c>
      <c r="I59" s="48">
        <f t="shared" si="16"/>
        <v>0</v>
      </c>
      <c r="J59" s="48">
        <f t="shared" si="16"/>
        <v>0</v>
      </c>
      <c r="K59" s="48">
        <f t="shared" si="16"/>
        <v>7.1</v>
      </c>
      <c r="L59" s="48">
        <f t="shared" si="16"/>
        <v>7.1</v>
      </c>
      <c r="M59" s="48">
        <f t="shared" si="16"/>
        <v>8</v>
      </c>
      <c r="N59" s="48">
        <f t="shared" si="16"/>
        <v>50</v>
      </c>
      <c r="O59" s="27"/>
      <c r="AK59" s="30"/>
      <c r="AL59" s="30"/>
    </row>
    <row r="60" spans="1:44" s="28" customFormat="1" ht="26.25" customHeight="1">
      <c r="A60" s="18" t="s">
        <v>23</v>
      </c>
      <c r="B60" s="51">
        <v>2.8</v>
      </c>
      <c r="C60" s="51">
        <v>2.8</v>
      </c>
      <c r="D60" s="51">
        <v>2.8</v>
      </c>
      <c r="E60" s="51">
        <v>2.5</v>
      </c>
      <c r="F60" s="51"/>
      <c r="G60" s="51"/>
      <c r="H60" s="51"/>
      <c r="I60" s="51"/>
      <c r="J60" s="51"/>
      <c r="K60" s="51">
        <v>2.8</v>
      </c>
      <c r="L60" s="51">
        <v>2.8</v>
      </c>
      <c r="M60" s="51">
        <v>3.5</v>
      </c>
      <c r="N60" s="49">
        <f>B60+C60+D60+E60+K60+L60+M60</f>
        <v>20</v>
      </c>
      <c r="O60" s="27"/>
      <c r="AK60" s="30"/>
      <c r="AL60" s="30"/>
      <c r="AN60" s="28">
        <f>1258.85*N60</f>
        <v>25177</v>
      </c>
    </row>
    <row r="61" spans="1:44" s="28" customFormat="1" ht="12.75">
      <c r="A61" s="18" t="s">
        <v>24</v>
      </c>
      <c r="B61" s="51">
        <v>4.3</v>
      </c>
      <c r="C61" s="51">
        <v>4.3</v>
      </c>
      <c r="D61" s="51">
        <v>4.3</v>
      </c>
      <c r="E61" s="51">
        <v>4</v>
      </c>
      <c r="F61" s="51"/>
      <c r="G61" s="51"/>
      <c r="H61" s="51"/>
      <c r="I61" s="51"/>
      <c r="J61" s="51"/>
      <c r="K61" s="51">
        <v>4.3</v>
      </c>
      <c r="L61" s="51">
        <v>4.3</v>
      </c>
      <c r="M61" s="51">
        <v>4.5</v>
      </c>
      <c r="N61" s="49">
        <f>B61+C61+D61+E61+K61+L61+M61</f>
        <v>30</v>
      </c>
      <c r="O61" s="27"/>
      <c r="AK61" s="30"/>
      <c r="AL61" s="30"/>
      <c r="AN61" s="34">
        <f>1227.9*N61</f>
        <v>36837</v>
      </c>
      <c r="AO61" s="36"/>
      <c r="AP61" s="36"/>
      <c r="AQ61" s="36"/>
    </row>
    <row r="62" spans="1:44" s="28" customFormat="1" ht="62.25" customHeight="1">
      <c r="A62" s="17" t="s">
        <v>34</v>
      </c>
      <c r="B62" s="48">
        <v>142.69999999999999</v>
      </c>
      <c r="C62" s="49">
        <v>160.9</v>
      </c>
      <c r="D62" s="49">
        <v>108.9</v>
      </c>
      <c r="E62" s="49">
        <v>37.799999999999997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43.7</v>
      </c>
      <c r="L62" s="49">
        <v>134.4</v>
      </c>
      <c r="M62" s="49">
        <v>135.5</v>
      </c>
      <c r="N62" s="49">
        <v>763.9</v>
      </c>
      <c r="O62" s="27"/>
      <c r="AJ62" s="28">
        <v>22.917000000000002</v>
      </c>
      <c r="AK62" s="28">
        <v>364</v>
      </c>
      <c r="AL62" s="28">
        <v>364</v>
      </c>
      <c r="AM62" s="28">
        <v>392373.07199999999</v>
      </c>
    </row>
    <row r="63" spans="1:44" s="28" customFormat="1" ht="25.5">
      <c r="A63" s="17" t="s">
        <v>33</v>
      </c>
      <c r="B63" s="48">
        <f>B64+B65</f>
        <v>125.3</v>
      </c>
      <c r="C63" s="48">
        <f t="shared" ref="C63:N63" si="17">C64+C65</f>
        <v>112.3</v>
      </c>
      <c r="D63" s="48">
        <f t="shared" si="17"/>
        <v>102.3</v>
      </c>
      <c r="E63" s="48">
        <f t="shared" si="17"/>
        <v>20.399999999999999</v>
      </c>
      <c r="F63" s="48">
        <f t="shared" si="17"/>
        <v>0</v>
      </c>
      <c r="G63" s="48">
        <f t="shared" si="17"/>
        <v>0</v>
      </c>
      <c r="H63" s="48">
        <f t="shared" si="17"/>
        <v>0</v>
      </c>
      <c r="I63" s="48">
        <f t="shared" si="17"/>
        <v>0</v>
      </c>
      <c r="J63" s="48">
        <f t="shared" si="17"/>
        <v>0</v>
      </c>
      <c r="K63" s="48">
        <f t="shared" si="17"/>
        <v>31</v>
      </c>
      <c r="L63" s="48">
        <f t="shared" si="17"/>
        <v>97.3</v>
      </c>
      <c r="M63" s="48">
        <f t="shared" si="17"/>
        <v>147.4</v>
      </c>
      <c r="N63" s="48">
        <f t="shared" si="17"/>
        <v>636</v>
      </c>
      <c r="O63" s="27"/>
    </row>
    <row r="64" spans="1:44" s="28" customFormat="1" ht="25.5">
      <c r="A64" s="18" t="s">
        <v>23</v>
      </c>
      <c r="B64" s="50">
        <v>67</v>
      </c>
      <c r="C64" s="51">
        <v>53</v>
      </c>
      <c r="D64" s="51">
        <v>59</v>
      </c>
      <c r="E64" s="51">
        <v>6</v>
      </c>
      <c r="F64" s="51"/>
      <c r="G64" s="51"/>
      <c r="H64" s="51"/>
      <c r="I64" s="51"/>
      <c r="J64" s="51"/>
      <c r="K64" s="51">
        <v>14</v>
      </c>
      <c r="L64" s="51">
        <v>44</v>
      </c>
      <c r="M64" s="51">
        <v>92</v>
      </c>
      <c r="N64" s="49">
        <f>SUM(B64:M64)</f>
        <v>335</v>
      </c>
      <c r="O64" s="27"/>
      <c r="AN64" s="28">
        <f>N64*1258.85</f>
        <v>421714.74999999994</v>
      </c>
    </row>
    <row r="65" spans="1:41" s="34" customFormat="1" ht="12.75">
      <c r="A65" s="7" t="s">
        <v>24</v>
      </c>
      <c r="B65" s="51">
        <v>58.3</v>
      </c>
      <c r="C65" s="51">
        <v>59.3</v>
      </c>
      <c r="D65" s="51">
        <v>43.3</v>
      </c>
      <c r="E65" s="51">
        <v>14.4</v>
      </c>
      <c r="F65" s="51"/>
      <c r="G65" s="51"/>
      <c r="H65" s="51"/>
      <c r="I65" s="51"/>
      <c r="J65" s="51"/>
      <c r="K65" s="51">
        <v>17</v>
      </c>
      <c r="L65" s="51">
        <v>53.3</v>
      </c>
      <c r="M65" s="51">
        <v>55.4</v>
      </c>
      <c r="N65" s="49">
        <f>SUM(B65:M65)</f>
        <v>300.99999999999994</v>
      </c>
      <c r="O65" s="33"/>
      <c r="AN65" s="34">
        <f>N65*1227.9</f>
        <v>369597.89999999997</v>
      </c>
    </row>
    <row r="66" spans="1:41" s="28" customFormat="1" ht="25.5">
      <c r="A66" s="17" t="s">
        <v>25</v>
      </c>
      <c r="B66" s="48">
        <f>B67+B68</f>
        <v>15.7</v>
      </c>
      <c r="C66" s="48">
        <f t="shared" ref="C66:N66" si="18">C67+C68</f>
        <v>15.7</v>
      </c>
      <c r="D66" s="48">
        <f t="shared" si="18"/>
        <v>13.7</v>
      </c>
      <c r="E66" s="48">
        <f t="shared" si="18"/>
        <v>6</v>
      </c>
      <c r="F66" s="48">
        <f t="shared" si="18"/>
        <v>0</v>
      </c>
      <c r="G66" s="48">
        <f t="shared" si="18"/>
        <v>0</v>
      </c>
      <c r="H66" s="48">
        <f t="shared" si="18"/>
        <v>0</v>
      </c>
      <c r="I66" s="48">
        <f t="shared" si="18"/>
        <v>0</v>
      </c>
      <c r="J66" s="48">
        <f t="shared" si="18"/>
        <v>0</v>
      </c>
      <c r="K66" s="48">
        <f t="shared" si="18"/>
        <v>6.4</v>
      </c>
      <c r="L66" s="48">
        <f t="shared" si="18"/>
        <v>18.7</v>
      </c>
      <c r="M66" s="48">
        <f t="shared" si="18"/>
        <v>18.7</v>
      </c>
      <c r="N66" s="48">
        <f t="shared" si="18"/>
        <v>94.9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>
        <v>0</v>
      </c>
      <c r="AF66" s="31">
        <v>0</v>
      </c>
      <c r="AG66" s="31">
        <v>0</v>
      </c>
      <c r="AH66" s="31">
        <v>0</v>
      </c>
      <c r="AI66" s="31">
        <v>0</v>
      </c>
      <c r="AJ66" s="31">
        <v>0</v>
      </c>
      <c r="AK66" s="31">
        <v>0</v>
      </c>
      <c r="AL66" s="32">
        <v>0</v>
      </c>
      <c r="AM66" s="32">
        <v>0</v>
      </c>
    </row>
    <row r="67" spans="1:41" s="28" customFormat="1" ht="28.5" customHeight="1">
      <c r="A67" s="18" t="s">
        <v>23</v>
      </c>
      <c r="B67" s="51">
        <v>3.7</v>
      </c>
      <c r="C67" s="51">
        <v>3.7</v>
      </c>
      <c r="D67" s="51">
        <v>3.7</v>
      </c>
      <c r="E67" s="51">
        <v>0.5</v>
      </c>
      <c r="F67" s="51"/>
      <c r="G67" s="51"/>
      <c r="H67" s="51"/>
      <c r="I67" s="51"/>
      <c r="J67" s="51"/>
      <c r="K67" s="51">
        <v>0.7</v>
      </c>
      <c r="L67" s="51">
        <v>3.7</v>
      </c>
      <c r="M67" s="51">
        <v>3.7</v>
      </c>
      <c r="N67" s="49">
        <f>B67+C67+D67+E67+K67+L67+M67</f>
        <v>19.7</v>
      </c>
      <c r="O67" s="27"/>
      <c r="AN67" s="28">
        <f>N67*1258.85</f>
        <v>24799.344999999998</v>
      </c>
    </row>
    <row r="68" spans="1:41" s="28" customFormat="1" ht="12.75">
      <c r="A68" s="18" t="s">
        <v>24</v>
      </c>
      <c r="B68" s="51">
        <v>12</v>
      </c>
      <c r="C68" s="51">
        <v>12</v>
      </c>
      <c r="D68" s="51">
        <v>10</v>
      </c>
      <c r="E68" s="51">
        <v>5.5</v>
      </c>
      <c r="F68" s="51"/>
      <c r="G68" s="51"/>
      <c r="H68" s="51"/>
      <c r="I68" s="51"/>
      <c r="J68" s="51"/>
      <c r="K68" s="51">
        <v>5.7</v>
      </c>
      <c r="L68" s="51">
        <v>15</v>
      </c>
      <c r="M68" s="51">
        <v>15</v>
      </c>
      <c r="N68" s="49">
        <f>B68+C68+D68+E68+K68+L68+M68</f>
        <v>75.2</v>
      </c>
      <c r="O68" s="27"/>
      <c r="AN68" s="34">
        <f>N68*1227.9</f>
        <v>92338.080000000016</v>
      </c>
    </row>
    <row r="69" spans="1:41" s="38" customFormat="1" ht="32.25" customHeight="1">
      <c r="A69" s="18" t="s">
        <v>35</v>
      </c>
      <c r="B69" s="55">
        <f>B49+B56+B63</f>
        <v>357.5</v>
      </c>
      <c r="C69" s="55">
        <f t="shared" ref="C69:N69" si="19">C49+C56+C63</f>
        <v>312.02999999999997</v>
      </c>
      <c r="D69" s="55">
        <f t="shared" si="19"/>
        <v>298.08</v>
      </c>
      <c r="E69" s="55">
        <f t="shared" si="19"/>
        <v>102.50999999999999</v>
      </c>
      <c r="F69" s="55">
        <f t="shared" si="19"/>
        <v>0</v>
      </c>
      <c r="G69" s="55">
        <f t="shared" si="19"/>
        <v>0</v>
      </c>
      <c r="H69" s="55">
        <f t="shared" si="19"/>
        <v>0</v>
      </c>
      <c r="I69" s="55">
        <f t="shared" si="19"/>
        <v>0</v>
      </c>
      <c r="J69" s="55">
        <f t="shared" si="19"/>
        <v>0</v>
      </c>
      <c r="K69" s="55">
        <f t="shared" si="19"/>
        <v>128.38</v>
      </c>
      <c r="L69" s="55">
        <f t="shared" si="19"/>
        <v>297.10000000000002</v>
      </c>
      <c r="M69" s="55">
        <f t="shared" si="19"/>
        <v>351.4</v>
      </c>
      <c r="N69" s="55">
        <f t="shared" si="19"/>
        <v>1847</v>
      </c>
      <c r="O69" s="37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28">
        <v>48</v>
      </c>
      <c r="AK69" s="28"/>
      <c r="AL69" s="28">
        <v>1552</v>
      </c>
      <c r="AM69" s="28">
        <v>0</v>
      </c>
    </row>
    <row r="70" spans="1:41" s="38" customFormat="1" ht="34.5" customHeight="1">
      <c r="A70" s="18" t="s">
        <v>36</v>
      </c>
      <c r="B70" s="55">
        <f>B52+B59+B66</f>
        <v>23.5</v>
      </c>
      <c r="C70" s="55">
        <f t="shared" ref="C70:N70" si="20">C52+C59+C66</f>
        <v>23.5</v>
      </c>
      <c r="D70" s="55">
        <f t="shared" si="20"/>
        <v>21.5</v>
      </c>
      <c r="E70" s="55">
        <f t="shared" si="20"/>
        <v>13</v>
      </c>
      <c r="F70" s="55">
        <f t="shared" si="20"/>
        <v>0</v>
      </c>
      <c r="G70" s="55">
        <f t="shared" si="20"/>
        <v>0</v>
      </c>
      <c r="H70" s="55">
        <f t="shared" si="20"/>
        <v>0</v>
      </c>
      <c r="I70" s="55">
        <f t="shared" si="20"/>
        <v>0</v>
      </c>
      <c r="J70" s="55">
        <f t="shared" si="20"/>
        <v>0</v>
      </c>
      <c r="K70" s="55">
        <f t="shared" si="20"/>
        <v>14.2</v>
      </c>
      <c r="L70" s="55">
        <f t="shared" si="20"/>
        <v>26.5</v>
      </c>
      <c r="M70" s="55">
        <f t="shared" si="20"/>
        <v>27.7</v>
      </c>
      <c r="N70" s="55">
        <f t="shared" si="20"/>
        <v>149.9</v>
      </c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</row>
    <row r="71" spans="1:41" s="38" customFormat="1" ht="25.5" customHeight="1">
      <c r="A71" s="17" t="s">
        <v>37</v>
      </c>
      <c r="B71" s="55">
        <v>932.4</v>
      </c>
      <c r="C71" s="56">
        <v>843.5</v>
      </c>
      <c r="D71" s="56">
        <v>608.20000000000005</v>
      </c>
      <c r="E71" s="56">
        <v>365.1</v>
      </c>
      <c r="F71" s="56">
        <v>0</v>
      </c>
      <c r="G71" s="56">
        <v>0</v>
      </c>
      <c r="H71" s="56">
        <v>0</v>
      </c>
      <c r="I71" s="56">
        <v>0</v>
      </c>
      <c r="J71" s="56">
        <v>0</v>
      </c>
      <c r="K71" s="56">
        <v>321.60000000000002</v>
      </c>
      <c r="L71" s="56">
        <v>740.1</v>
      </c>
      <c r="M71" s="56">
        <v>763.2</v>
      </c>
      <c r="N71" s="56">
        <f>SUM(N72:N73)</f>
        <v>4873.5240000000003</v>
      </c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</row>
    <row r="72" spans="1:41" s="38" customFormat="1" ht="24" customHeight="1">
      <c r="A72" s="17" t="s">
        <v>38</v>
      </c>
      <c r="B72" s="55">
        <f>B34+B69</f>
        <v>736.39</v>
      </c>
      <c r="C72" s="55">
        <f t="shared" ref="C72:N72" si="21">C34+C69</f>
        <v>704.03</v>
      </c>
      <c r="D72" s="55">
        <f t="shared" si="21"/>
        <v>603.67000000000007</v>
      </c>
      <c r="E72" s="55">
        <f t="shared" si="21"/>
        <v>288.52</v>
      </c>
      <c r="F72" s="55">
        <f t="shared" si="21"/>
        <v>0</v>
      </c>
      <c r="G72" s="55">
        <f t="shared" si="21"/>
        <v>0</v>
      </c>
      <c r="H72" s="55">
        <f t="shared" si="21"/>
        <v>0</v>
      </c>
      <c r="I72" s="55">
        <f t="shared" si="21"/>
        <v>0</v>
      </c>
      <c r="J72" s="55">
        <f t="shared" si="21"/>
        <v>0</v>
      </c>
      <c r="K72" s="55">
        <f t="shared" si="21"/>
        <v>289.40999999999997</v>
      </c>
      <c r="L72" s="55">
        <f t="shared" si="21"/>
        <v>633.66000000000008</v>
      </c>
      <c r="M72" s="55">
        <f t="shared" si="21"/>
        <v>789.45</v>
      </c>
      <c r="N72" s="55">
        <f t="shared" si="21"/>
        <v>4045.13</v>
      </c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N72" s="38">
        <f>SUM(AN50:AN68)</f>
        <v>2497078.375</v>
      </c>
    </row>
    <row r="73" spans="1:41" s="40" customFormat="1" ht="36" customHeight="1">
      <c r="A73" s="17" t="s">
        <v>39</v>
      </c>
      <c r="B73" s="54">
        <f>B35+B70</f>
        <v>169.059</v>
      </c>
      <c r="C73" s="54">
        <f t="shared" ref="C73:N73" si="22">C35+C70</f>
        <v>149.52799999999999</v>
      </c>
      <c r="D73" s="54">
        <f t="shared" si="22"/>
        <v>114.87299999999999</v>
      </c>
      <c r="E73" s="54">
        <f t="shared" si="22"/>
        <v>65.528999999999996</v>
      </c>
      <c r="F73" s="54">
        <f t="shared" si="22"/>
        <v>0</v>
      </c>
      <c r="G73" s="54">
        <f t="shared" si="22"/>
        <v>0</v>
      </c>
      <c r="H73" s="54">
        <f t="shared" si="22"/>
        <v>0</v>
      </c>
      <c r="I73" s="54">
        <f t="shared" si="22"/>
        <v>0</v>
      </c>
      <c r="J73" s="54">
        <f t="shared" si="22"/>
        <v>0</v>
      </c>
      <c r="K73" s="54">
        <f t="shared" si="22"/>
        <v>74.965000000000003</v>
      </c>
      <c r="L73" s="54">
        <f t="shared" si="22"/>
        <v>125.58</v>
      </c>
      <c r="M73" s="54">
        <f t="shared" si="22"/>
        <v>128.85999999999999</v>
      </c>
      <c r="N73" s="54">
        <f t="shared" si="22"/>
        <v>828.39399999999989</v>
      </c>
      <c r="AN73" s="40">
        <f>SUM(AN35:AN71)</f>
        <v>2497078.375</v>
      </c>
    </row>
    <row r="74" spans="1:41" s="40" customFormat="1" ht="27.75" customHeight="1">
      <c r="A74" s="41"/>
      <c r="B74" s="8"/>
      <c r="C74" s="19"/>
      <c r="D74" s="19"/>
      <c r="E74" s="19"/>
      <c r="F74" s="19"/>
      <c r="G74" s="42"/>
      <c r="H74" s="42"/>
      <c r="I74" s="19"/>
      <c r="J74" s="19"/>
      <c r="K74" s="19"/>
      <c r="L74" s="23"/>
      <c r="M74" s="23"/>
      <c r="N74" s="20"/>
    </row>
    <row r="75" spans="1:41" s="40" customFormat="1" ht="27.75" customHeight="1">
      <c r="A75" s="57" t="s">
        <v>18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</row>
    <row r="76" spans="1:41" s="40" customFormat="1" ht="27.75" customHeight="1">
      <c r="A76" s="41"/>
      <c r="B76" s="8"/>
      <c r="C76" s="19"/>
      <c r="D76" s="19"/>
      <c r="E76" s="19"/>
      <c r="F76" s="19"/>
      <c r="G76" s="42"/>
      <c r="H76" s="42"/>
      <c r="I76" s="19"/>
      <c r="J76" s="19"/>
      <c r="K76" s="19"/>
      <c r="L76" s="23"/>
      <c r="M76" s="23"/>
      <c r="N76" s="20"/>
    </row>
    <row r="77" spans="1:41" s="40" customFormat="1" ht="27.75" hidden="1" customHeight="1">
      <c r="A77" s="41"/>
      <c r="B77" s="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1:41" s="40" customFormat="1" ht="27.75" hidden="1" customHeight="1">
      <c r="A78" s="41"/>
      <c r="B78" s="9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1:41" s="24" customFormat="1" ht="15" hidden="1">
      <c r="A79" s="12"/>
      <c r="B79" s="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</row>
    <row r="80" spans="1:41" s="24" customFormat="1" ht="15" hidden="1">
      <c r="A80" s="12"/>
      <c r="B80" s="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</row>
    <row r="81" spans="1:14" s="24" customFormat="1" ht="15" hidden="1">
      <c r="A81" s="12"/>
      <c r="B81" s="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1:14" s="24" customFormat="1" ht="15" hidden="1">
      <c r="A82" s="12"/>
      <c r="B82" s="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1:14" s="24" customFormat="1" ht="15" hidden="1">
      <c r="A83" s="12"/>
      <c r="B83" s="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 s="24" customFormat="1" ht="15">
      <c r="A84" s="12"/>
      <c r="B84" s="10"/>
      <c r="C84" s="21"/>
      <c r="D84" s="21"/>
      <c r="E84" s="21"/>
      <c r="F84" s="21"/>
      <c r="G84" s="43"/>
      <c r="H84" s="43"/>
      <c r="I84" s="21"/>
      <c r="J84" s="21"/>
      <c r="K84" s="21"/>
      <c r="L84" s="12"/>
      <c r="M84" s="12"/>
      <c r="N84" s="12"/>
    </row>
    <row r="85" spans="1:14" s="24" customFormat="1" ht="15">
      <c r="A85" s="12"/>
      <c r="B85" s="10"/>
      <c r="C85" s="21"/>
      <c r="D85" s="21"/>
      <c r="E85" s="21"/>
      <c r="F85" s="21"/>
      <c r="G85" s="43"/>
      <c r="H85" s="43"/>
      <c r="I85" s="21"/>
      <c r="J85" s="21"/>
      <c r="K85" s="21"/>
      <c r="L85" s="12"/>
      <c r="M85" s="12"/>
      <c r="N85" s="12"/>
    </row>
    <row r="86" spans="1:14" s="24" customFormat="1" ht="15">
      <c r="A86" s="12"/>
      <c r="B86" s="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</sheetData>
  <mergeCells count="12">
    <mergeCell ref="A75:N75"/>
    <mergeCell ref="L3:N3"/>
    <mergeCell ref="L4:N4"/>
    <mergeCell ref="L5:N5"/>
    <mergeCell ref="L6:N6"/>
    <mergeCell ref="A8:N8"/>
    <mergeCell ref="A9:N9"/>
    <mergeCell ref="B10:L10"/>
    <mergeCell ref="M11:N11"/>
    <mergeCell ref="A43:N43"/>
    <mergeCell ref="A44:N44"/>
    <mergeCell ref="B45:N45"/>
  </mergeCells>
  <pageMargins left="1.1811023622047243" right="0.39370078740157477" top="1.1811023622047245" bottom="1.1811023622047245" header="0.78740157480314954" footer="0.78740157480314954"/>
  <pageSetup paperSize="9" fitToWidth="0" fitToHeight="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2" sqref="D2"/>
    </sheetView>
  </sheetViews>
  <sheetFormatPr defaultRowHeight="14.25"/>
  <sheetData>
    <row r="1" spans="1:4">
      <c r="A1" t="s">
        <v>45</v>
      </c>
      <c r="C1">
        <v>2311633</v>
      </c>
    </row>
    <row r="2" spans="1:4">
      <c r="A2" t="s">
        <v>46</v>
      </c>
      <c r="C2">
        <v>185446</v>
      </c>
    </row>
    <row r="3" spans="1:4">
      <c r="A3" t="s">
        <v>47</v>
      </c>
      <c r="C3">
        <v>2901697</v>
      </c>
      <c r="D3">
        <f>C1+C3</f>
        <v>5213330</v>
      </c>
    </row>
    <row r="4" spans="1:4">
      <c r="A4" t="s">
        <v>48</v>
      </c>
      <c r="C4">
        <v>822293.7</v>
      </c>
      <c r="D4">
        <f>C2+C4</f>
        <v>1007739.7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додаток 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revision>17</cp:revision>
  <dcterms:created xsi:type="dcterms:W3CDTF">2016-10-27T05:50:01Z</dcterms:created>
  <dcterms:modified xsi:type="dcterms:W3CDTF">2016-11-24T13:51:13Z</dcterms:modified>
</cp:coreProperties>
</file>