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(в)'!$A$1:$G$145</definedName>
  </definedNames>
  <calcPr fullCalcOnLoad="1"/>
</workbook>
</file>

<file path=xl/sharedStrings.xml><?xml version="1.0" encoding="utf-8"?>
<sst xmlns="http://schemas.openxmlformats.org/spreadsheetml/2006/main" count="185" uniqueCount="181">
  <si>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</si>
  <si>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</si>
  <si>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</si>
  <si>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</si>
  <si>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</si>
  <si>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</si>
  <si>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</si>
  <si>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</si>
  <si>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</si>
  <si>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</si>
  <si>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</si>
  <si>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</si>
  <si>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</si>
  <si>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</si>
  <si>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</si>
  <si>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</si>
  <si>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</si>
  <si>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</si>
  <si>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</si>
  <si>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</si>
  <si>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</si>
  <si>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</si>
  <si>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</si>
  <si>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</si>
  <si>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</si>
  <si>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</si>
  <si>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</si>
  <si>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</si>
  <si>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</si>
  <si>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</si>
  <si>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</si>
  <si>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</si>
  <si>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</si>
  <si>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</si>
  <si>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</si>
  <si>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</si>
  <si>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</si>
  <si>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</si>
  <si>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</si>
  <si>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</si>
  <si>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</si>
  <si>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</si>
  <si>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</si>
  <si>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</si>
  <si>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</si>
  <si>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</si>
  <si>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</si>
  <si>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</si>
  <si>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</si>
  <si>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</si>
  <si>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</si>
  <si>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</si>
  <si>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</si>
  <si>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</si>
  <si>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</si>
  <si>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</si>
  <si>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</si>
  <si>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</si>
  <si>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</si>
  <si>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</si>
  <si>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</si>
  <si>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</si>
  <si>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</si>
  <si>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</si>
  <si>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</si>
  <si>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</si>
  <si>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</si>
  <si>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</si>
  <si>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</si>
  <si>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</si>
  <si>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</si>
  <si>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</si>
  <si>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</si>
  <si>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</si>
  <si>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</si>
  <si>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</si>
  <si>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</si>
  <si>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</si>
  <si>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</si>
  <si>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</si>
  <si>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</si>
  <si>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</si>
  <si>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</si>
  <si>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</si>
  <si>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</si>
  <si>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</si>
  <si>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</si>
  <si>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</si>
  <si>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</si>
  <si>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</si>
  <si>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</si>
  <si>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</si>
  <si>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</si>
  <si>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</si>
  <si>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</si>
  <si>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</si>
  <si>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</si>
  <si>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</si>
  <si>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</si>
  <si>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</si>
  <si>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</si>
  <si>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</si>
  <si>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</si>
  <si>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</si>
  <si>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</si>
  <si>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</si>
  <si>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</si>
  <si>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</si>
  <si>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</si>
  <si>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</si>
  <si>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</si>
  <si>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</si>
  <si>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</si>
  <si>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</si>
  <si>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</si>
  <si>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</si>
  <si>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</si>
  <si>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</si>
  <si>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</si>
  <si>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</si>
  <si>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</si>
  <si>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</si>
  <si>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</si>
  <si>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</si>
  <si>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</si>
  <si>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</si>
  <si>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</si>
  <si>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</si>
  <si>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</si>
  <si>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</si>
  <si>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</si>
  <si>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</si>
  <si>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</si>
  <si>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</si>
  <si>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</si>
  <si>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</si>
  <si>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</si>
  <si>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</si>
  <si>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</si>
  <si>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</si>
  <si>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</si>
  <si>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</si>
  <si>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</si>
  <si>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</si>
  <si>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</si>
  <si>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</si>
  <si>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</si>
  <si>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</si>
  <si>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</si>
  <si>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</si>
  <si>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</si>
  <si>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</si>
  <si>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</si>
  <si>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</si>
  <si>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</si>
  <si>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</si>
  <si>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</si>
  <si>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</si>
  <si>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</si>
  <si>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</si>
  <si>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</si>
  <si>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</si>
  <si>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</si>
  <si>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</si>
  <si>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</si>
  <si>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</si>
  <si>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</si>
  <si>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</si>
  <si>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</si>
  <si>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</si>
  <si>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</si>
  <si>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</si>
  <si>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Додаток  1</t>
  </si>
  <si>
    <t>до рішення  виконавчого комітету</t>
  </si>
  <si>
    <t xml:space="preserve">від 18.10.2016  №  </t>
  </si>
  <si>
    <t>Директор департаменту фінансів,</t>
  </si>
  <si>
    <t>С.А. Липова</t>
  </si>
  <si>
    <t xml:space="preserve"> економіки та інвестицій</t>
  </si>
  <si>
    <t>для компенсаційних виплат за пільговий проїзд особам, які брали участь в антитерористичній операції у складі добровольчих формувань,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</si>
  <si>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соціально-економічний розвиток регіонів Сумської області</t>
  </si>
  <si>
    <t>№ 570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</si>
</sst>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sz val="15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30" fillId="0" borderId="16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38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8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16" xfId="0" applyNumberFormat="1" applyFont="1" applyFill="1" applyBorder="1" applyAlignment="1" applyProtection="1">
      <alignment vertical="center" readingOrder="1"/>
      <protection/>
    </xf>
    <xf numFmtId="0" fontId="29" fillId="0" borderId="16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horizontal="right" vertical="center" wrapText="1"/>
      <protection/>
    </xf>
    <xf numFmtId="4" fontId="36" fillId="0" borderId="16" xfId="0" applyNumberFormat="1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vertical="center" wrapText="1"/>
    </xf>
    <xf numFmtId="4" fontId="31" fillId="0" borderId="16" xfId="0" applyNumberFormat="1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horizontal="left" vertical="top" wrapText="1"/>
      <protection/>
    </xf>
    <xf numFmtId="4" fontId="37" fillId="0" borderId="16" xfId="0" applyNumberFormat="1" applyFont="1" applyFill="1" applyBorder="1" applyAlignment="1">
      <alignment vertical="center" wrapText="1"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34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top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top" wrapText="1"/>
      <protection/>
    </xf>
    <xf numFmtId="0" fontId="38" fillId="55" borderId="0" xfId="0" applyFont="1" applyFill="1" applyAlignment="1">
      <alignment vertical="center"/>
    </xf>
    <xf numFmtId="0" fontId="3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26" fillId="0" borderId="21" xfId="0" applyFont="1" applyFill="1" applyBorder="1" applyAlignment="1">
      <alignment horizontal="center" vertical="center" textRotation="180"/>
    </xf>
    <xf numFmtId="0" fontId="26" fillId="0" borderId="0" xfId="0" applyFont="1" applyFill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9" fillId="0" borderId="22" xfId="0" applyNumberFormat="1" applyFont="1" applyFill="1" applyBorder="1" applyAlignment="1" applyProtection="1">
      <alignment horizontal="center" vertical="top" wrapText="1"/>
      <protection/>
    </xf>
    <xf numFmtId="0" fontId="29" fillId="0" borderId="20" xfId="0" applyNumberFormat="1" applyFont="1" applyFill="1" applyBorder="1" applyAlignment="1" applyProtection="1">
      <alignment horizontal="center" vertical="top" wrapText="1"/>
      <protection/>
    </xf>
    <xf numFmtId="0" fontId="29" fillId="0" borderId="19" xfId="0" applyNumberFormat="1" applyFont="1" applyFill="1" applyBorder="1" applyAlignment="1" applyProtection="1">
      <alignment horizontal="center" vertical="top" wrapText="1"/>
      <protection/>
    </xf>
    <xf numFmtId="14" fontId="34" fillId="0" borderId="0" xfId="0" applyNumberFormat="1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6"/>
  <sheetViews>
    <sheetView showGridLines="0" showZeros="0" tabSelected="1" zoomScale="75" zoomScaleNormal="75" zoomScaleSheetLayoutView="50" zoomScalePageLayoutView="0" workbookViewId="0" topLeftCell="A1">
      <pane xSplit="2" ySplit="10" topLeftCell="C1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148" sqref="M148"/>
    </sheetView>
  </sheetViews>
  <sheetFormatPr defaultColWidth="9.16015625" defaultRowHeight="12.75"/>
  <cols>
    <col min="1" max="1" width="11.83203125" style="25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69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1" t="s">
        <v>172</v>
      </c>
      <c r="E1" s="31"/>
      <c r="G1" s="81">
        <v>4</v>
      </c>
    </row>
    <row r="2" spans="4:7" ht="18.75" customHeight="1">
      <c r="D2" s="39" t="s">
        <v>173</v>
      </c>
      <c r="E2" s="31"/>
      <c r="G2" s="81"/>
    </row>
    <row r="3" spans="4:7" ht="18.75" customHeight="1">
      <c r="D3" s="77" t="s">
        <v>174</v>
      </c>
      <c r="E3" s="78" t="s">
        <v>180</v>
      </c>
      <c r="F3" s="79"/>
      <c r="G3" s="81"/>
    </row>
    <row r="4" spans="4:7" ht="18.75" customHeight="1">
      <c r="D4" s="39"/>
      <c r="E4" s="31"/>
      <c r="G4" s="81"/>
    </row>
    <row r="5" spans="3:7" ht="15.75">
      <c r="C5" s="15"/>
      <c r="G5" s="81"/>
    </row>
    <row r="6" spans="1:7" ht="20.25">
      <c r="A6" s="89" t="s">
        <v>151</v>
      </c>
      <c r="B6" s="89"/>
      <c r="C6" s="89"/>
      <c r="D6" s="89"/>
      <c r="E6" s="89"/>
      <c r="F6" s="89"/>
      <c r="G6" s="81"/>
    </row>
    <row r="7" spans="2:7" ht="15.75">
      <c r="B7" s="14"/>
      <c r="C7" s="14"/>
      <c r="D7" s="14"/>
      <c r="E7" s="14"/>
      <c r="F7" s="21" t="s">
        <v>27</v>
      </c>
      <c r="G7" s="81"/>
    </row>
    <row r="8" spans="1:7" ht="21.75" customHeight="1">
      <c r="A8" s="90" t="s">
        <v>0</v>
      </c>
      <c r="B8" s="91" t="s">
        <v>1</v>
      </c>
      <c r="C8" s="91" t="s">
        <v>17</v>
      </c>
      <c r="D8" s="92" t="s">
        <v>15</v>
      </c>
      <c r="E8" s="91" t="s">
        <v>16</v>
      </c>
      <c r="F8" s="91"/>
      <c r="G8" s="81"/>
    </row>
    <row r="9" spans="1:7" ht="35.25" customHeight="1">
      <c r="A9" s="90"/>
      <c r="B9" s="91"/>
      <c r="C9" s="91"/>
      <c r="D9" s="93"/>
      <c r="E9" s="10" t="s">
        <v>17</v>
      </c>
      <c r="F9" s="9" t="s">
        <v>18</v>
      </c>
      <c r="G9" s="81"/>
    </row>
    <row r="10" spans="1:253" s="23" customFormat="1" ht="17.25" customHeight="1">
      <c r="A10" s="4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81"/>
      <c r="H10" s="22"/>
      <c r="I10" s="22"/>
      <c r="J10" s="22"/>
      <c r="K10" s="22"/>
      <c r="L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7" customFormat="1" ht="14.25">
      <c r="A11" s="4">
        <v>10000000</v>
      </c>
      <c r="B11" s="5" t="s">
        <v>3</v>
      </c>
      <c r="C11" s="17">
        <f>D11+E11</f>
        <v>857841655.25</v>
      </c>
      <c r="D11" s="43">
        <f>D12+D21++D26+D28+D47</f>
        <v>855468255.25</v>
      </c>
      <c r="E11" s="43">
        <f>E12+E21++E26+E28+E47</f>
        <v>2373400</v>
      </c>
      <c r="F11" s="43">
        <f>F12+F21++F26+F28+F47</f>
        <v>0</v>
      </c>
      <c r="G11" s="81"/>
      <c r="H11" s="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3" customFormat="1" ht="30">
      <c r="A12" s="26">
        <v>11000000</v>
      </c>
      <c r="B12" s="11" t="s">
        <v>4</v>
      </c>
      <c r="C12" s="18">
        <f aca="true" t="shared" si="0" ref="C12:C85">D12+E12</f>
        <v>541067548</v>
      </c>
      <c r="D12" s="19">
        <f>D13+D19</f>
        <v>541067548</v>
      </c>
      <c r="E12" s="19"/>
      <c r="F12" s="19"/>
      <c r="G12" s="81"/>
      <c r="H12" s="12"/>
      <c r="I12" s="12"/>
      <c r="J12" s="12"/>
      <c r="K12" s="12"/>
      <c r="L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15">
      <c r="A13" s="26">
        <v>11010000</v>
      </c>
      <c r="B13" s="11" t="s">
        <v>131</v>
      </c>
      <c r="C13" s="18">
        <f t="shared" si="0"/>
        <v>540710048</v>
      </c>
      <c r="D13" s="18">
        <f>D14++D15+D16+D17+D18</f>
        <v>540710048</v>
      </c>
      <c r="E13" s="19"/>
      <c r="F13" s="19"/>
      <c r="G13" s="81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45">
      <c r="A14" s="26">
        <v>11010100</v>
      </c>
      <c r="B14" s="11" t="s">
        <v>23</v>
      </c>
      <c r="C14" s="19">
        <f t="shared" si="0"/>
        <v>467508748</v>
      </c>
      <c r="D14" s="19">
        <f>394062100+62463900+4596470+6386278</f>
        <v>467508748</v>
      </c>
      <c r="E14" s="19"/>
      <c r="F14" s="19"/>
      <c r="G14" s="81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75">
      <c r="A15" s="26">
        <v>11010200</v>
      </c>
      <c r="B15" s="11" t="s">
        <v>24</v>
      </c>
      <c r="C15" s="18">
        <f t="shared" si="0"/>
        <v>48287700</v>
      </c>
      <c r="D15" s="19">
        <f>45585500+1314500+1387700</f>
        <v>48287700</v>
      </c>
      <c r="E15" s="19"/>
      <c r="F15" s="19"/>
      <c r="G15" s="81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 customHeight="1">
      <c r="A16" s="26">
        <v>11010400</v>
      </c>
      <c r="B16" s="11" t="s">
        <v>25</v>
      </c>
      <c r="C16" s="18">
        <f t="shared" si="0"/>
        <v>15500000</v>
      </c>
      <c r="D16" s="19">
        <f>14515900+984100</f>
        <v>15500000</v>
      </c>
      <c r="E16" s="19"/>
      <c r="F16" s="19"/>
      <c r="G16" s="81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3.75" customHeight="1">
      <c r="A17" s="26">
        <v>11010500</v>
      </c>
      <c r="B17" s="11" t="s">
        <v>26</v>
      </c>
      <c r="C17" s="18">
        <f t="shared" si="0"/>
        <v>7200000</v>
      </c>
      <c r="D17" s="19">
        <f>6962500+237500</f>
        <v>7200000</v>
      </c>
      <c r="E17" s="19"/>
      <c r="F17" s="19"/>
      <c r="G17" s="80">
        <v>5</v>
      </c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63.75" customHeight="1">
      <c r="A18" s="26">
        <v>11010900</v>
      </c>
      <c r="B18" s="11" t="s">
        <v>161</v>
      </c>
      <c r="C18" s="18">
        <f t="shared" si="0"/>
        <v>2213600</v>
      </c>
      <c r="D18" s="19">
        <f>5974000-3760400</f>
        <v>2213600</v>
      </c>
      <c r="E18" s="19"/>
      <c r="F18" s="19"/>
      <c r="G18" s="80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7" s="12" customFormat="1" ht="15">
      <c r="A19" s="26">
        <v>11020000</v>
      </c>
      <c r="B19" s="11" t="s">
        <v>5</v>
      </c>
      <c r="C19" s="18">
        <f t="shared" si="0"/>
        <v>357500</v>
      </c>
      <c r="D19" s="18">
        <f>D20</f>
        <v>357500</v>
      </c>
      <c r="E19" s="18"/>
      <c r="F19" s="18"/>
      <c r="G19" s="80"/>
    </row>
    <row r="20" spans="1:253" s="13" customFormat="1" ht="30">
      <c r="A20" s="26">
        <v>11020200</v>
      </c>
      <c r="B20" s="11" t="s">
        <v>28</v>
      </c>
      <c r="C20" s="18">
        <f t="shared" si="0"/>
        <v>357500</v>
      </c>
      <c r="D20" s="19">
        <v>357500</v>
      </c>
      <c r="E20" s="19"/>
      <c r="F20" s="19"/>
      <c r="G20" s="80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">
      <c r="A21" s="26">
        <v>13000000</v>
      </c>
      <c r="B21" s="11" t="s">
        <v>29</v>
      </c>
      <c r="C21" s="18">
        <f t="shared" si="0"/>
        <v>158800</v>
      </c>
      <c r="D21" s="19">
        <f>D22+D24</f>
        <v>158800</v>
      </c>
      <c r="E21" s="19"/>
      <c r="F21" s="19"/>
      <c r="G21" s="80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16.5" customHeight="1">
      <c r="A22" s="26">
        <v>13010000</v>
      </c>
      <c r="B22" s="11" t="s">
        <v>30</v>
      </c>
      <c r="C22" s="18">
        <f t="shared" si="0"/>
        <v>38800</v>
      </c>
      <c r="D22" s="19">
        <f>D23</f>
        <v>38800</v>
      </c>
      <c r="E22" s="19"/>
      <c r="F22" s="19"/>
      <c r="G22" s="8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60.75" customHeight="1">
      <c r="A23" s="26">
        <v>13010200</v>
      </c>
      <c r="B23" s="11" t="s">
        <v>31</v>
      </c>
      <c r="C23" s="18">
        <f t="shared" si="0"/>
        <v>38800</v>
      </c>
      <c r="D23" s="19">
        <v>38800</v>
      </c>
      <c r="E23" s="19"/>
      <c r="F23" s="19"/>
      <c r="G23" s="8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5">
      <c r="A24" s="26">
        <v>13030000</v>
      </c>
      <c r="B24" s="11" t="s">
        <v>32</v>
      </c>
      <c r="C24" s="18">
        <f t="shared" si="0"/>
        <v>120000</v>
      </c>
      <c r="D24" s="19">
        <f>D25</f>
        <v>120000</v>
      </c>
      <c r="E24" s="19"/>
      <c r="F24" s="19"/>
      <c r="G24" s="8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5.25" customHeight="1">
      <c r="A25" s="26">
        <v>13030200</v>
      </c>
      <c r="B25" s="11" t="s">
        <v>33</v>
      </c>
      <c r="C25" s="18">
        <f t="shared" si="0"/>
        <v>120000</v>
      </c>
      <c r="D25" s="19">
        <v>120000</v>
      </c>
      <c r="E25" s="19"/>
      <c r="F25" s="19"/>
      <c r="G25" s="8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6">
        <v>14000000</v>
      </c>
      <c r="B26" s="11" t="s">
        <v>11</v>
      </c>
      <c r="C26" s="18">
        <f t="shared" si="0"/>
        <v>88630465.29</v>
      </c>
      <c r="D26" s="19">
        <f>D27</f>
        <v>88630465.29</v>
      </c>
      <c r="E26" s="19"/>
      <c r="F26" s="19"/>
      <c r="G26" s="8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3.75" customHeight="1">
      <c r="A27" s="26">
        <v>14040000</v>
      </c>
      <c r="B27" s="11" t="s">
        <v>34</v>
      </c>
      <c r="C27" s="18">
        <f t="shared" si="0"/>
        <v>88630465.29</v>
      </c>
      <c r="D27" s="19">
        <f>73300000+8379590+6950875.29</f>
        <v>88630465.29</v>
      </c>
      <c r="E27" s="19"/>
      <c r="F27" s="19"/>
      <c r="G27" s="8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6">
        <v>18000000</v>
      </c>
      <c r="B28" s="11" t="s">
        <v>132</v>
      </c>
      <c r="C28" s="18">
        <f t="shared" si="0"/>
        <v>225611441.96</v>
      </c>
      <c r="D28" s="19">
        <f>D29+D40+D43</f>
        <v>225611441.96</v>
      </c>
      <c r="E28" s="19"/>
      <c r="F28" s="19"/>
      <c r="G28" s="8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6" t="s">
        <v>35</v>
      </c>
      <c r="B29" s="11" t="s">
        <v>133</v>
      </c>
      <c r="C29" s="18">
        <f t="shared" si="0"/>
        <v>134411641.96</v>
      </c>
      <c r="D29" s="19">
        <f>D30+D31+D33+D34+D35+D36+D37+D38+D39+D32</f>
        <v>134411641.96</v>
      </c>
      <c r="E29" s="19"/>
      <c r="F29" s="19"/>
      <c r="G29" s="8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47.25" customHeight="1">
      <c r="A30" s="26" t="s">
        <v>36</v>
      </c>
      <c r="B30" s="11" t="s">
        <v>38</v>
      </c>
      <c r="C30" s="18">
        <f t="shared" si="0"/>
        <v>85000</v>
      </c>
      <c r="D30" s="19">
        <v>85000</v>
      </c>
      <c r="E30" s="19"/>
      <c r="F30" s="19"/>
      <c r="G30" s="80"/>
      <c r="H30" s="44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9.75" customHeight="1">
      <c r="A31" s="26" t="s">
        <v>37</v>
      </c>
      <c r="B31" s="11" t="s">
        <v>39</v>
      </c>
      <c r="C31" s="18">
        <f t="shared" si="0"/>
        <v>606900</v>
      </c>
      <c r="D31" s="19">
        <v>606900</v>
      </c>
      <c r="E31" s="19"/>
      <c r="F31" s="19"/>
      <c r="G31" s="80">
        <v>6</v>
      </c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60" customHeight="1">
      <c r="A32" s="26" t="s">
        <v>40</v>
      </c>
      <c r="B32" s="11" t="s">
        <v>42</v>
      </c>
      <c r="C32" s="18">
        <f t="shared" si="0"/>
        <v>403800</v>
      </c>
      <c r="D32" s="19">
        <f>3800+400000</f>
        <v>403800</v>
      </c>
      <c r="E32" s="19"/>
      <c r="F32" s="19"/>
      <c r="G32" s="80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8" customHeight="1">
      <c r="A33" s="26" t="s">
        <v>41</v>
      </c>
      <c r="B33" s="11" t="s">
        <v>43</v>
      </c>
      <c r="C33" s="18">
        <f t="shared" si="0"/>
        <v>3799446</v>
      </c>
      <c r="D33" s="19">
        <f>3169600+629846</f>
        <v>3799446</v>
      </c>
      <c r="E33" s="19"/>
      <c r="F33" s="19"/>
      <c r="G33" s="80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15">
      <c r="A34" s="26">
        <v>18010500</v>
      </c>
      <c r="B34" s="11" t="s">
        <v>44</v>
      </c>
      <c r="C34" s="18">
        <f t="shared" si="0"/>
        <v>35178381.96</v>
      </c>
      <c r="D34" s="19">
        <f>25621600+6956781.96+2600000</f>
        <v>35178381.96</v>
      </c>
      <c r="E34" s="19"/>
      <c r="F34" s="19"/>
      <c r="G34" s="8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6">
        <v>18010600</v>
      </c>
      <c r="B35" s="11" t="s">
        <v>45</v>
      </c>
      <c r="C35" s="18">
        <f t="shared" si="0"/>
        <v>79714914</v>
      </c>
      <c r="D35" s="19">
        <f>72193100+3440959+4080855</f>
        <v>79714914</v>
      </c>
      <c r="E35" s="19"/>
      <c r="F35" s="19"/>
      <c r="G35" s="8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18010700</v>
      </c>
      <c r="B36" s="11" t="s">
        <v>46</v>
      </c>
      <c r="C36" s="18">
        <f t="shared" si="0"/>
        <v>2529700</v>
      </c>
      <c r="D36" s="19">
        <v>2529700</v>
      </c>
      <c r="E36" s="19"/>
      <c r="F36" s="19"/>
      <c r="G36" s="8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7.25" customHeight="1">
      <c r="A37" s="26">
        <v>18010900</v>
      </c>
      <c r="B37" s="11" t="s">
        <v>47</v>
      </c>
      <c r="C37" s="18">
        <f t="shared" si="0"/>
        <v>10000000</v>
      </c>
      <c r="D37" s="19">
        <v>10000000</v>
      </c>
      <c r="E37" s="19"/>
      <c r="F37" s="19"/>
      <c r="G37" s="8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 customHeight="1">
      <c r="A38" s="26">
        <v>18011000</v>
      </c>
      <c r="B38" s="11" t="s">
        <v>48</v>
      </c>
      <c r="C38" s="18">
        <f t="shared" si="0"/>
        <v>1593500</v>
      </c>
      <c r="D38" s="19">
        <v>1593500</v>
      </c>
      <c r="E38" s="19"/>
      <c r="F38" s="19"/>
      <c r="G38" s="8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6">
        <v>18011100</v>
      </c>
      <c r="B39" s="11" t="s">
        <v>49</v>
      </c>
      <c r="C39" s="18">
        <f t="shared" si="0"/>
        <v>500000</v>
      </c>
      <c r="D39" s="19">
        <v>500000</v>
      </c>
      <c r="E39" s="19"/>
      <c r="F39" s="19"/>
      <c r="G39" s="8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>
      <c r="A40" s="26">
        <v>18030000</v>
      </c>
      <c r="B40" s="11" t="s">
        <v>52</v>
      </c>
      <c r="C40" s="18">
        <f t="shared" si="0"/>
        <v>88200</v>
      </c>
      <c r="D40" s="19">
        <f>D41+D42</f>
        <v>88200</v>
      </c>
      <c r="E40" s="19"/>
      <c r="F40" s="19"/>
      <c r="G40" s="8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7.25" customHeight="1">
      <c r="A41" s="26">
        <v>18030100</v>
      </c>
      <c r="B41" s="11" t="s">
        <v>50</v>
      </c>
      <c r="C41" s="18">
        <f t="shared" si="0"/>
        <v>65200</v>
      </c>
      <c r="D41" s="19">
        <v>65200</v>
      </c>
      <c r="E41" s="19"/>
      <c r="F41" s="19"/>
      <c r="G41" s="8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.75" customHeight="1">
      <c r="A42" s="26">
        <v>18030200</v>
      </c>
      <c r="B42" s="11" t="s">
        <v>51</v>
      </c>
      <c r="C42" s="18">
        <f t="shared" si="0"/>
        <v>23000</v>
      </c>
      <c r="D42" s="19">
        <v>23000</v>
      </c>
      <c r="E42" s="19"/>
      <c r="F42" s="19"/>
      <c r="G42" s="8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6" t="s">
        <v>53</v>
      </c>
      <c r="B43" s="11" t="s">
        <v>54</v>
      </c>
      <c r="C43" s="18">
        <f>D43+E43</f>
        <v>91111600</v>
      </c>
      <c r="D43" s="19">
        <f>D44+D45+D46</f>
        <v>91111600</v>
      </c>
      <c r="E43" s="19"/>
      <c r="F43" s="19"/>
      <c r="G43" s="8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6" t="s">
        <v>55</v>
      </c>
      <c r="B44" s="11" t="s">
        <v>56</v>
      </c>
      <c r="C44" s="18">
        <f t="shared" si="0"/>
        <v>21071400</v>
      </c>
      <c r="D44" s="19">
        <f>19945000-1333100+2459500</f>
        <v>21071400</v>
      </c>
      <c r="E44" s="19"/>
      <c r="F44" s="19"/>
      <c r="G44" s="8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57</v>
      </c>
      <c r="B45" s="11" t="s">
        <v>58</v>
      </c>
      <c r="C45" s="18">
        <f t="shared" si="0"/>
        <v>69882300</v>
      </c>
      <c r="D45" s="19">
        <f>59510200+3989800+583500+5798800</f>
        <v>69882300</v>
      </c>
      <c r="E45" s="19"/>
      <c r="F45" s="19"/>
      <c r="G45" s="8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60.75" customHeight="1">
      <c r="A46" s="26">
        <v>18050500</v>
      </c>
      <c r="B46" s="11" t="s">
        <v>138</v>
      </c>
      <c r="C46" s="18">
        <f t="shared" si="0"/>
        <v>157900</v>
      </c>
      <c r="D46" s="19">
        <f>94800+63100</f>
        <v>157900</v>
      </c>
      <c r="E46" s="19"/>
      <c r="F46" s="19"/>
      <c r="G46" s="8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6">
        <v>19000000</v>
      </c>
      <c r="B47" s="11" t="s">
        <v>6</v>
      </c>
      <c r="C47" s="18">
        <f t="shared" si="0"/>
        <v>2373400</v>
      </c>
      <c r="D47" s="19">
        <f>D48</f>
        <v>0</v>
      </c>
      <c r="E47" s="19">
        <f>E48</f>
        <v>2373400</v>
      </c>
      <c r="F47" s="19"/>
      <c r="G47" s="8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6" t="s">
        <v>59</v>
      </c>
      <c r="B48" s="11" t="s">
        <v>60</v>
      </c>
      <c r="C48" s="18">
        <f t="shared" si="0"/>
        <v>2373400</v>
      </c>
      <c r="D48" s="19">
        <f>D49+D50+D51</f>
        <v>0</v>
      </c>
      <c r="E48" s="19">
        <f>E49+E50+E51</f>
        <v>2373400</v>
      </c>
      <c r="F48" s="19"/>
      <c r="G48" s="8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33.75" customHeight="1">
      <c r="A49" s="26" t="s">
        <v>61</v>
      </c>
      <c r="B49" s="11" t="s">
        <v>62</v>
      </c>
      <c r="C49" s="18">
        <f t="shared" si="0"/>
        <v>1805300</v>
      </c>
      <c r="D49" s="19"/>
      <c r="E49" s="19">
        <v>1805300</v>
      </c>
      <c r="F49" s="19"/>
      <c r="G49" s="80">
        <v>7</v>
      </c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0">
      <c r="A50" s="26">
        <v>19010200</v>
      </c>
      <c r="B50" s="11" t="s">
        <v>63</v>
      </c>
      <c r="C50" s="18">
        <f t="shared" si="0"/>
        <v>168100</v>
      </c>
      <c r="D50" s="19"/>
      <c r="E50" s="19">
        <v>168100</v>
      </c>
      <c r="F50" s="19"/>
      <c r="G50" s="8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48.75" customHeight="1">
      <c r="A51" s="26">
        <v>19010300</v>
      </c>
      <c r="B51" s="11" t="s">
        <v>64</v>
      </c>
      <c r="C51" s="18">
        <f t="shared" si="0"/>
        <v>400000</v>
      </c>
      <c r="D51" s="19"/>
      <c r="E51" s="19">
        <v>400000</v>
      </c>
      <c r="F51" s="19"/>
      <c r="G51" s="8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8" customFormat="1" ht="23.25" customHeight="1">
      <c r="A52" s="4">
        <v>20000000</v>
      </c>
      <c r="B52" s="5" t="s">
        <v>7</v>
      </c>
      <c r="C52" s="20">
        <f t="shared" si="0"/>
        <v>104462891.55</v>
      </c>
      <c r="D52" s="43">
        <f>D53+D62+D75+D85</f>
        <v>50763740</v>
      </c>
      <c r="E52" s="43">
        <f>E77+E84+E85+E81</f>
        <v>53699151.55</v>
      </c>
      <c r="F52" s="43">
        <f>F77+F84+F85+F81</f>
        <v>1130416.55</v>
      </c>
      <c r="G52" s="80"/>
      <c r="H52" s="2"/>
      <c r="I52" s="2"/>
      <c r="J52" s="2"/>
      <c r="K52" s="2"/>
      <c r="L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3" customFormat="1" ht="20.25" customHeight="1">
      <c r="A53" s="26">
        <v>21000000</v>
      </c>
      <c r="B53" s="11" t="s">
        <v>8</v>
      </c>
      <c r="C53" s="18">
        <f t="shared" si="0"/>
        <v>16815340</v>
      </c>
      <c r="D53" s="19">
        <f>D54+D57+D56</f>
        <v>16815340</v>
      </c>
      <c r="E53" s="19"/>
      <c r="F53" s="19"/>
      <c r="G53" s="80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90.75" customHeight="1">
      <c r="A54" s="26" t="s">
        <v>65</v>
      </c>
      <c r="B54" s="11" t="s">
        <v>66</v>
      </c>
      <c r="C54" s="18">
        <f t="shared" si="0"/>
        <v>52199</v>
      </c>
      <c r="D54" s="19">
        <f>D55</f>
        <v>52199</v>
      </c>
      <c r="E54" s="19"/>
      <c r="F54" s="19"/>
      <c r="G54" s="80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47.25" customHeight="1">
      <c r="A55" s="26" t="s">
        <v>67</v>
      </c>
      <c r="B55" s="11" t="s">
        <v>68</v>
      </c>
      <c r="C55" s="18">
        <f t="shared" si="0"/>
        <v>52199</v>
      </c>
      <c r="D55" s="19">
        <v>52199</v>
      </c>
      <c r="E55" s="19"/>
      <c r="F55" s="19"/>
      <c r="G55" s="80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27.75" customHeight="1">
      <c r="A56" s="26">
        <v>21050000</v>
      </c>
      <c r="B56" s="11" t="s">
        <v>170</v>
      </c>
      <c r="C56" s="18">
        <f>D56</f>
        <v>16238141</v>
      </c>
      <c r="D56" s="19">
        <f>6144243+7000000+3093898</f>
        <v>16238141</v>
      </c>
      <c r="E56" s="19"/>
      <c r="F56" s="19"/>
      <c r="G56" s="8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15">
      <c r="A57" s="26" t="s">
        <v>69</v>
      </c>
      <c r="B57" s="11" t="s">
        <v>70</v>
      </c>
      <c r="C57" s="18">
        <f t="shared" si="0"/>
        <v>525000</v>
      </c>
      <c r="D57" s="19">
        <f>D60+D59+D58+D61</f>
        <v>525000</v>
      </c>
      <c r="E57" s="19"/>
      <c r="F57" s="19"/>
      <c r="G57" s="8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 customHeight="1">
      <c r="A58" s="26">
        <v>21080500</v>
      </c>
      <c r="B58" s="11" t="s">
        <v>74</v>
      </c>
      <c r="C58" s="18">
        <f t="shared" si="0"/>
        <v>40000</v>
      </c>
      <c r="D58" s="19">
        <v>40000</v>
      </c>
      <c r="E58" s="19"/>
      <c r="F58" s="19"/>
      <c r="G58" s="8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63.75" customHeight="1">
      <c r="A59" s="26">
        <v>21080900</v>
      </c>
      <c r="B59" s="11" t="s">
        <v>71</v>
      </c>
      <c r="C59" s="18">
        <f t="shared" si="0"/>
        <v>5000</v>
      </c>
      <c r="D59" s="19">
        <v>5000</v>
      </c>
      <c r="E59" s="19"/>
      <c r="F59" s="19"/>
      <c r="G59" s="8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15">
      <c r="A60" s="26" t="s">
        <v>72</v>
      </c>
      <c r="B60" s="11" t="s">
        <v>73</v>
      </c>
      <c r="C60" s="18">
        <f t="shared" si="0"/>
        <v>240000</v>
      </c>
      <c r="D60" s="19">
        <v>240000</v>
      </c>
      <c r="E60" s="19"/>
      <c r="F60" s="19"/>
      <c r="G60" s="8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45">
      <c r="A61" s="26">
        <v>21081500</v>
      </c>
      <c r="B61" s="11" t="s">
        <v>154</v>
      </c>
      <c r="C61" s="18">
        <f t="shared" si="0"/>
        <v>240000</v>
      </c>
      <c r="D61" s="19">
        <v>240000</v>
      </c>
      <c r="E61" s="19"/>
      <c r="F61" s="19"/>
      <c r="G61" s="80">
        <v>8</v>
      </c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30">
      <c r="A62" s="26">
        <v>22000000</v>
      </c>
      <c r="B62" s="11" t="s">
        <v>9</v>
      </c>
      <c r="C62" s="18">
        <f>D62+E62</f>
        <v>31905000</v>
      </c>
      <c r="D62" s="19">
        <f>D68+D70+D63</f>
        <v>31905000</v>
      </c>
      <c r="E62" s="19"/>
      <c r="F62" s="19"/>
      <c r="G62" s="8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18" customHeight="1">
      <c r="A63" s="45" t="s">
        <v>148</v>
      </c>
      <c r="B63" s="11" t="s">
        <v>149</v>
      </c>
      <c r="C63" s="18">
        <f>C65+C64+C66+C67</f>
        <v>10805000</v>
      </c>
      <c r="D63" s="19">
        <f>D65+D64+D66+D67</f>
        <v>10805000</v>
      </c>
      <c r="E63" s="19"/>
      <c r="F63" s="19"/>
      <c r="G63" s="8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45.75" customHeight="1">
      <c r="A64" s="45">
        <v>22010300</v>
      </c>
      <c r="B64" s="58" t="s">
        <v>162</v>
      </c>
      <c r="C64" s="18">
        <f t="shared" si="0"/>
        <v>200000</v>
      </c>
      <c r="D64" s="19">
        <v>200000</v>
      </c>
      <c r="E64" s="19"/>
      <c r="F64" s="19"/>
      <c r="G64" s="80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24" customHeight="1">
      <c r="A65" s="26">
        <v>22012500</v>
      </c>
      <c r="B65" s="11" t="s">
        <v>150</v>
      </c>
      <c r="C65" s="18">
        <f t="shared" si="0"/>
        <v>9100000</v>
      </c>
      <c r="D65" s="19">
        <v>9100000</v>
      </c>
      <c r="E65" s="19"/>
      <c r="F65" s="19"/>
      <c r="G65" s="8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33" customHeight="1">
      <c r="A66" s="26">
        <v>22012600</v>
      </c>
      <c r="B66" s="58" t="s">
        <v>158</v>
      </c>
      <c r="C66" s="18">
        <f t="shared" si="0"/>
        <v>1500000</v>
      </c>
      <c r="D66" s="19">
        <v>1500000</v>
      </c>
      <c r="E66" s="19"/>
      <c r="F66" s="19"/>
      <c r="G66" s="8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84.75" customHeight="1">
      <c r="A67" s="26">
        <v>22012900</v>
      </c>
      <c r="B67" s="58" t="s">
        <v>163</v>
      </c>
      <c r="C67" s="18">
        <f t="shared" si="0"/>
        <v>5000</v>
      </c>
      <c r="D67" s="19">
        <v>5000</v>
      </c>
      <c r="E67" s="19"/>
      <c r="F67" s="19"/>
      <c r="G67" s="80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33" customHeight="1">
      <c r="A68" s="26" t="s">
        <v>75</v>
      </c>
      <c r="B68" s="11" t="s">
        <v>76</v>
      </c>
      <c r="C68" s="18">
        <f t="shared" si="0"/>
        <v>15000000</v>
      </c>
      <c r="D68" s="19">
        <f>D69</f>
        <v>15000000</v>
      </c>
      <c r="E68" s="19"/>
      <c r="F68" s="19"/>
      <c r="G68" s="80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48.75" customHeight="1">
      <c r="A69" s="26" t="s">
        <v>77</v>
      </c>
      <c r="B69" s="11" t="s">
        <v>78</v>
      </c>
      <c r="C69" s="18">
        <f t="shared" si="0"/>
        <v>15000000</v>
      </c>
      <c r="D69" s="19">
        <v>15000000</v>
      </c>
      <c r="E69" s="19"/>
      <c r="F69" s="19"/>
      <c r="G69" s="80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15">
      <c r="A70" s="26" t="s">
        <v>79</v>
      </c>
      <c r="B70" s="11" t="s">
        <v>80</v>
      </c>
      <c r="C70" s="18">
        <f>C71+C72+C73+C74</f>
        <v>6100000</v>
      </c>
      <c r="D70" s="18">
        <f>D71+D72+D73+D74</f>
        <v>6100000</v>
      </c>
      <c r="E70" s="19"/>
      <c r="F70" s="19"/>
      <c r="G70" s="8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5" customHeight="1">
      <c r="A71" s="26" t="s">
        <v>81</v>
      </c>
      <c r="B71" s="11" t="s">
        <v>82</v>
      </c>
      <c r="C71" s="18">
        <f t="shared" si="0"/>
        <v>274800</v>
      </c>
      <c r="D71" s="19">
        <v>274800</v>
      </c>
      <c r="E71" s="19"/>
      <c r="F71" s="19"/>
      <c r="G71" s="8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22.5" customHeight="1">
      <c r="A72" s="26">
        <v>22090200</v>
      </c>
      <c r="B72" s="11" t="s">
        <v>152</v>
      </c>
      <c r="C72" s="18">
        <f t="shared" si="0"/>
        <v>18600</v>
      </c>
      <c r="D72" s="19">
        <v>18600</v>
      </c>
      <c r="E72" s="19"/>
      <c r="F72" s="19"/>
      <c r="G72" s="80">
        <v>9</v>
      </c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 customHeight="1">
      <c r="A73" s="26">
        <v>22090300</v>
      </c>
      <c r="B73" s="11" t="s">
        <v>153</v>
      </c>
      <c r="C73" s="18">
        <f t="shared" si="0"/>
        <v>600</v>
      </c>
      <c r="D73" s="19">
        <v>600</v>
      </c>
      <c r="E73" s="19"/>
      <c r="F73" s="19"/>
      <c r="G73" s="8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5">
      <c r="A74" s="26" t="s">
        <v>83</v>
      </c>
      <c r="B74" s="11" t="s">
        <v>84</v>
      </c>
      <c r="C74" s="18">
        <f t="shared" si="0"/>
        <v>5806000</v>
      </c>
      <c r="D74" s="19">
        <v>5806000</v>
      </c>
      <c r="E74" s="19"/>
      <c r="F74" s="19"/>
      <c r="G74" s="8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15" customHeight="1">
      <c r="A75" s="26">
        <v>24000000</v>
      </c>
      <c r="B75" s="11" t="s">
        <v>12</v>
      </c>
      <c r="C75" s="18">
        <f t="shared" si="0"/>
        <v>3355422.55</v>
      </c>
      <c r="D75" s="19">
        <f>D76+D77</f>
        <v>2043400</v>
      </c>
      <c r="E75" s="19">
        <f>E77+E81+E84</f>
        <v>1312022.55</v>
      </c>
      <c r="F75" s="19">
        <f>F84</f>
        <v>1000000</v>
      </c>
      <c r="G75" s="80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48.75" customHeight="1">
      <c r="A76" s="26" t="s">
        <v>85</v>
      </c>
      <c r="B76" s="11" t="s">
        <v>86</v>
      </c>
      <c r="C76" s="18">
        <f t="shared" si="0"/>
        <v>2300</v>
      </c>
      <c r="D76" s="19">
        <v>2300</v>
      </c>
      <c r="E76" s="19"/>
      <c r="F76" s="19"/>
      <c r="G76" s="8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>
      <c r="A77" s="26" t="s">
        <v>87</v>
      </c>
      <c r="B77" s="11" t="s">
        <v>70</v>
      </c>
      <c r="C77" s="18">
        <f t="shared" si="0"/>
        <v>2221100</v>
      </c>
      <c r="D77" s="19">
        <f>D78+D79+D80</f>
        <v>2041100</v>
      </c>
      <c r="E77" s="19">
        <f>E79+E80</f>
        <v>180000</v>
      </c>
      <c r="F77" s="19"/>
      <c r="G77" s="8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15">
      <c r="A78" s="26" t="s">
        <v>88</v>
      </c>
      <c r="B78" s="11" t="s">
        <v>70</v>
      </c>
      <c r="C78" s="18">
        <f t="shared" si="0"/>
        <v>2041100</v>
      </c>
      <c r="D78" s="19">
        <v>2041100</v>
      </c>
      <c r="E78" s="19"/>
      <c r="F78" s="19"/>
      <c r="G78" s="8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30">
      <c r="A79" s="26">
        <v>24061600</v>
      </c>
      <c r="B79" s="11" t="s">
        <v>89</v>
      </c>
      <c r="C79" s="18">
        <f t="shared" si="0"/>
        <v>150000</v>
      </c>
      <c r="D79" s="19"/>
      <c r="E79" s="19">
        <f>300000-150000</f>
        <v>150000</v>
      </c>
      <c r="F79" s="19"/>
      <c r="G79" s="8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48" customHeight="1">
      <c r="A80" s="26" t="s">
        <v>90</v>
      </c>
      <c r="B80" s="58" t="s">
        <v>91</v>
      </c>
      <c r="C80" s="18">
        <f t="shared" si="0"/>
        <v>30000</v>
      </c>
      <c r="D80" s="19"/>
      <c r="E80" s="19">
        <v>30000</v>
      </c>
      <c r="F80" s="19"/>
      <c r="G80" s="8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18.75" customHeight="1">
      <c r="A81" s="61" t="s">
        <v>92</v>
      </c>
      <c r="B81" s="58" t="s">
        <v>93</v>
      </c>
      <c r="C81" s="18">
        <f t="shared" si="0"/>
        <v>132022.55</v>
      </c>
      <c r="D81" s="19">
        <f>D83</f>
        <v>0</v>
      </c>
      <c r="E81" s="19">
        <f>E83+E82</f>
        <v>132022.55</v>
      </c>
      <c r="F81" s="19">
        <f>F82</f>
        <v>130416.55</v>
      </c>
      <c r="G81" s="8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30" customHeight="1">
      <c r="A82" s="26">
        <v>24110600</v>
      </c>
      <c r="B82" s="11" t="s">
        <v>147</v>
      </c>
      <c r="C82" s="18">
        <f t="shared" si="0"/>
        <v>130416.55</v>
      </c>
      <c r="D82" s="19"/>
      <c r="E82" s="19">
        <f>6285.14+122934.41+1197</f>
        <v>130416.55</v>
      </c>
      <c r="F82" s="19">
        <f>E82</f>
        <v>130416.55</v>
      </c>
      <c r="G82" s="8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60" customHeight="1">
      <c r="A83" s="26" t="s">
        <v>94</v>
      </c>
      <c r="B83" s="11" t="s">
        <v>95</v>
      </c>
      <c r="C83" s="18">
        <f t="shared" si="0"/>
        <v>1606</v>
      </c>
      <c r="D83" s="19"/>
      <c r="E83" s="19">
        <v>1606</v>
      </c>
      <c r="F83" s="19"/>
      <c r="G83" s="8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0">
      <c r="A84" s="26">
        <v>24170000</v>
      </c>
      <c r="B84" s="11" t="s">
        <v>96</v>
      </c>
      <c r="C84" s="18">
        <f t="shared" si="0"/>
        <v>1000000</v>
      </c>
      <c r="D84" s="18"/>
      <c r="E84" s="18">
        <v>1000000</v>
      </c>
      <c r="F84" s="18">
        <f>E84</f>
        <v>1000000</v>
      </c>
      <c r="G84" s="8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15">
      <c r="A85" s="26">
        <v>25000000</v>
      </c>
      <c r="B85" s="11" t="s">
        <v>19</v>
      </c>
      <c r="C85" s="18">
        <f t="shared" si="0"/>
        <v>52387129</v>
      </c>
      <c r="D85" s="18"/>
      <c r="E85" s="18">
        <f>E86+E91</f>
        <v>52387129</v>
      </c>
      <c r="F85" s="18"/>
      <c r="G85" s="80">
        <v>10</v>
      </c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6" customHeight="1">
      <c r="A86" s="26" t="s">
        <v>97</v>
      </c>
      <c r="B86" s="11" t="s">
        <v>98</v>
      </c>
      <c r="C86" s="18">
        <f aca="true" t="shared" si="1" ref="C86:C138">D86+E86</f>
        <v>50061072</v>
      </c>
      <c r="D86" s="18"/>
      <c r="E86" s="18">
        <f>E87+E88+E89+E90</f>
        <v>50061072</v>
      </c>
      <c r="F86" s="18"/>
      <c r="G86" s="8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6.75" customHeight="1">
      <c r="A87" s="26" t="s">
        <v>99</v>
      </c>
      <c r="B87" s="11" t="s">
        <v>100</v>
      </c>
      <c r="C87" s="18">
        <f t="shared" si="1"/>
        <v>43679467</v>
      </c>
      <c r="D87" s="18"/>
      <c r="E87" s="18">
        <v>43679467</v>
      </c>
      <c r="F87" s="18"/>
      <c r="G87" s="8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0">
      <c r="A88" s="26" t="s">
        <v>101</v>
      </c>
      <c r="B88" s="11" t="s">
        <v>102</v>
      </c>
      <c r="C88" s="18">
        <f t="shared" si="1"/>
        <v>6132227</v>
      </c>
      <c r="D88" s="18"/>
      <c r="E88" s="18">
        <v>6132227</v>
      </c>
      <c r="F88" s="18"/>
      <c r="G88" s="8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15" customHeight="1">
      <c r="A89" s="26" t="s">
        <v>103</v>
      </c>
      <c r="B89" s="11" t="s">
        <v>104</v>
      </c>
      <c r="C89" s="18">
        <f t="shared" si="1"/>
        <v>174883</v>
      </c>
      <c r="D89" s="18"/>
      <c r="E89" s="18">
        <v>174883</v>
      </c>
      <c r="F89" s="18"/>
      <c r="G89" s="80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30" customHeight="1">
      <c r="A90" s="26" t="s">
        <v>105</v>
      </c>
      <c r="B90" s="11" t="s">
        <v>106</v>
      </c>
      <c r="C90" s="18">
        <f t="shared" si="1"/>
        <v>74495</v>
      </c>
      <c r="D90" s="18"/>
      <c r="E90" s="18">
        <v>74495</v>
      </c>
      <c r="F90" s="18"/>
      <c r="G90" s="8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8" customHeight="1">
      <c r="A91" s="45" t="s">
        <v>107</v>
      </c>
      <c r="B91" s="46" t="s">
        <v>108</v>
      </c>
      <c r="C91" s="18">
        <f t="shared" si="1"/>
        <v>2326057</v>
      </c>
      <c r="D91" s="18"/>
      <c r="E91" s="18">
        <f>E92</f>
        <v>2326057</v>
      </c>
      <c r="F91" s="18"/>
      <c r="G91" s="8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03.5" customHeight="1">
      <c r="A92" s="26" t="s">
        <v>109</v>
      </c>
      <c r="B92" s="11" t="s">
        <v>110</v>
      </c>
      <c r="C92" s="18">
        <f t="shared" si="1"/>
        <v>2326057</v>
      </c>
      <c r="D92" s="18"/>
      <c r="E92" s="18">
        <v>2326057</v>
      </c>
      <c r="F92" s="18"/>
      <c r="G92" s="8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8" customFormat="1" ht="14.25">
      <c r="A93" s="4">
        <v>30000000</v>
      </c>
      <c r="B93" s="5" t="s">
        <v>13</v>
      </c>
      <c r="C93" s="20">
        <f t="shared" si="1"/>
        <v>3668200</v>
      </c>
      <c r="D93" s="20">
        <f>D94</f>
        <v>68200</v>
      </c>
      <c r="E93" s="20">
        <f>E98+E99</f>
        <v>3600000</v>
      </c>
      <c r="F93" s="20">
        <f>F98+F99</f>
        <v>3600000</v>
      </c>
      <c r="G93" s="80"/>
      <c r="H93" s="2"/>
      <c r="I93" s="2"/>
      <c r="J93" s="2"/>
      <c r="K93" s="2"/>
      <c r="L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3" customFormat="1" ht="15" customHeight="1">
      <c r="A94" s="26">
        <v>31000000</v>
      </c>
      <c r="B94" s="11" t="s">
        <v>14</v>
      </c>
      <c r="C94" s="18">
        <f t="shared" si="1"/>
        <v>1068200</v>
      </c>
      <c r="D94" s="19">
        <f>D95+D97</f>
        <v>68200</v>
      </c>
      <c r="E94" s="19">
        <f>E98</f>
        <v>1000000</v>
      </c>
      <c r="F94" s="19">
        <f>F98</f>
        <v>1000000</v>
      </c>
      <c r="G94" s="80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64.5" customHeight="1">
      <c r="A95" s="26" t="s">
        <v>111</v>
      </c>
      <c r="B95" s="11" t="s">
        <v>112</v>
      </c>
      <c r="C95" s="18">
        <f t="shared" si="1"/>
        <v>65000</v>
      </c>
      <c r="D95" s="19">
        <f>D96</f>
        <v>65000</v>
      </c>
      <c r="E95" s="19"/>
      <c r="F95" s="19"/>
      <c r="G95" s="8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57.75" customHeight="1">
      <c r="A96" s="26" t="s">
        <v>113</v>
      </c>
      <c r="B96" s="11" t="s">
        <v>114</v>
      </c>
      <c r="C96" s="18">
        <f t="shared" si="1"/>
        <v>65000</v>
      </c>
      <c r="D96" s="19">
        <v>65000</v>
      </c>
      <c r="E96" s="19"/>
      <c r="F96" s="19"/>
      <c r="G96" s="80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30">
      <c r="A97" s="26" t="s">
        <v>115</v>
      </c>
      <c r="B97" s="11" t="s">
        <v>116</v>
      </c>
      <c r="C97" s="18">
        <f t="shared" si="1"/>
        <v>3200</v>
      </c>
      <c r="D97" s="19">
        <v>3200</v>
      </c>
      <c r="E97" s="19"/>
      <c r="F97" s="19"/>
      <c r="G97" s="80">
        <v>11</v>
      </c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45">
      <c r="A98" s="26" t="s">
        <v>117</v>
      </c>
      <c r="B98" s="11" t="s">
        <v>118</v>
      </c>
      <c r="C98" s="18">
        <f t="shared" si="1"/>
        <v>1000000</v>
      </c>
      <c r="D98" s="19"/>
      <c r="E98" s="19">
        <v>1000000</v>
      </c>
      <c r="F98" s="19">
        <f>E98</f>
        <v>1000000</v>
      </c>
      <c r="G98" s="8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18" customHeight="1">
      <c r="A99" s="26">
        <v>33000000</v>
      </c>
      <c r="B99" s="47" t="s">
        <v>139</v>
      </c>
      <c r="C99" s="18">
        <f t="shared" si="1"/>
        <v>2600000</v>
      </c>
      <c r="D99" s="19"/>
      <c r="E99" s="19">
        <f>E100</f>
        <v>2600000</v>
      </c>
      <c r="F99" s="19">
        <f>F100</f>
        <v>2600000</v>
      </c>
      <c r="G99" s="8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5">
      <c r="A100" s="26" t="s">
        <v>119</v>
      </c>
      <c r="B100" s="11" t="s">
        <v>120</v>
      </c>
      <c r="C100" s="18">
        <f t="shared" si="1"/>
        <v>2600000</v>
      </c>
      <c r="D100" s="19"/>
      <c r="E100" s="19">
        <f>E101</f>
        <v>2600000</v>
      </c>
      <c r="F100" s="19">
        <f>F101</f>
        <v>2600000</v>
      </c>
      <c r="G100" s="8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63" customHeight="1">
      <c r="A101" s="26" t="s">
        <v>121</v>
      </c>
      <c r="B101" s="11" t="s">
        <v>122</v>
      </c>
      <c r="C101" s="18">
        <f t="shared" si="1"/>
        <v>2600000</v>
      </c>
      <c r="D101" s="19"/>
      <c r="E101" s="19">
        <v>2600000</v>
      </c>
      <c r="F101" s="19">
        <f>E101</f>
        <v>2600000</v>
      </c>
      <c r="G101" s="80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35" customFormat="1" ht="14.25">
      <c r="A102" s="32">
        <v>40000000</v>
      </c>
      <c r="B102" s="33" t="s">
        <v>2</v>
      </c>
      <c r="C102" s="20">
        <f aca="true" t="shared" si="2" ref="C102:F103">C103</f>
        <v>1129140254</v>
      </c>
      <c r="D102" s="43">
        <f>D103</f>
        <v>1128171658</v>
      </c>
      <c r="E102" s="43">
        <f t="shared" si="2"/>
        <v>968596</v>
      </c>
      <c r="F102" s="43">
        <f t="shared" si="2"/>
        <v>968596</v>
      </c>
      <c r="G102" s="80"/>
      <c r="H102" s="42"/>
      <c r="I102" s="34"/>
      <c r="J102" s="34"/>
      <c r="K102" s="34"/>
      <c r="L102" s="34"/>
      <c r="IK102" s="34"/>
      <c r="IL102" s="34"/>
      <c r="IM102" s="34"/>
      <c r="IN102" s="34"/>
      <c r="IO102" s="34"/>
      <c r="IP102" s="34"/>
      <c r="IQ102" s="34"/>
      <c r="IR102" s="34"/>
      <c r="IS102" s="34"/>
    </row>
    <row r="103" spans="1:253" s="38" customFormat="1" ht="14.25">
      <c r="A103" s="32">
        <v>41000000</v>
      </c>
      <c r="B103" s="36" t="s">
        <v>20</v>
      </c>
      <c r="C103" s="20">
        <f t="shared" si="2"/>
        <v>1129140254</v>
      </c>
      <c r="D103" s="43">
        <f t="shared" si="2"/>
        <v>1128171658</v>
      </c>
      <c r="E103" s="43">
        <f t="shared" si="2"/>
        <v>968596</v>
      </c>
      <c r="F103" s="43">
        <f t="shared" si="2"/>
        <v>968596</v>
      </c>
      <c r="G103" s="80"/>
      <c r="H103" s="37"/>
      <c r="I103" s="37"/>
      <c r="J103" s="37"/>
      <c r="K103" s="37"/>
      <c r="L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38" customFormat="1" ht="14.25">
      <c r="A104" s="32">
        <v>41030000</v>
      </c>
      <c r="B104" s="36" t="s">
        <v>21</v>
      </c>
      <c r="C104" s="20">
        <f t="shared" si="1"/>
        <v>1129140254</v>
      </c>
      <c r="D104" s="43">
        <f>D106+D107+D108+D109+D110+D117+D135+D105+D111+D130+D132+D116</f>
        <v>1128171658</v>
      </c>
      <c r="E104" s="43">
        <f>E117+E116</f>
        <v>968596</v>
      </c>
      <c r="F104" s="43">
        <f>F117</f>
        <v>968596</v>
      </c>
      <c r="G104" s="80"/>
      <c r="H104" s="67"/>
      <c r="I104" s="37"/>
      <c r="J104" s="37"/>
      <c r="K104" s="37"/>
      <c r="L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13" customFormat="1" ht="45.75" customHeight="1">
      <c r="A105" s="26">
        <v>41030300</v>
      </c>
      <c r="B105" s="11" t="s">
        <v>140</v>
      </c>
      <c r="C105" s="18">
        <f t="shared" si="1"/>
        <v>104000</v>
      </c>
      <c r="D105" s="19">
        <f>49000+55000</f>
        <v>104000</v>
      </c>
      <c r="E105" s="19"/>
      <c r="F105" s="19"/>
      <c r="G105" s="80"/>
      <c r="H105" s="12"/>
      <c r="I105" s="12"/>
      <c r="J105" s="12"/>
      <c r="K105" s="12"/>
      <c r="L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3" customFormat="1" ht="75.75" customHeight="1">
      <c r="A106" s="26">
        <v>41030600</v>
      </c>
      <c r="B106" s="11" t="s">
        <v>134</v>
      </c>
      <c r="C106" s="18">
        <f t="shared" si="1"/>
        <v>260397142</v>
      </c>
      <c r="D106" s="19">
        <f>259793100+604042</f>
        <v>260397142</v>
      </c>
      <c r="E106" s="19"/>
      <c r="F106" s="19"/>
      <c r="G106" s="80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94.5" customHeight="1">
      <c r="A107" s="26">
        <v>41030800</v>
      </c>
      <c r="B107" s="11" t="s">
        <v>126</v>
      </c>
      <c r="C107" s="18">
        <f t="shared" si="1"/>
        <v>458669200</v>
      </c>
      <c r="D107" s="19">
        <f>412917900+45751300</f>
        <v>458669200</v>
      </c>
      <c r="E107" s="19"/>
      <c r="F107" s="19"/>
      <c r="G107" s="80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60" customHeight="1">
      <c r="A108" s="26">
        <v>41031000</v>
      </c>
      <c r="B108" s="11" t="s">
        <v>127</v>
      </c>
      <c r="C108" s="18">
        <f t="shared" si="1"/>
        <v>160631</v>
      </c>
      <c r="D108" s="19">
        <f>104830+60000-4199</f>
        <v>160631</v>
      </c>
      <c r="E108" s="19"/>
      <c r="F108" s="19"/>
      <c r="G108" s="80">
        <v>12</v>
      </c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30">
      <c r="A109" s="26">
        <v>41033900</v>
      </c>
      <c r="B109" s="11" t="s">
        <v>129</v>
      </c>
      <c r="C109" s="18">
        <f t="shared" si="1"/>
        <v>193061600</v>
      </c>
      <c r="D109" s="19">
        <f>183589200+8858000+614400</f>
        <v>193061600</v>
      </c>
      <c r="E109" s="19"/>
      <c r="F109" s="19"/>
      <c r="G109" s="8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30">
      <c r="A110" s="26">
        <v>41034200</v>
      </c>
      <c r="B110" s="11" t="s">
        <v>130</v>
      </c>
      <c r="C110" s="18">
        <f t="shared" si="1"/>
        <v>178679800</v>
      </c>
      <c r="D110" s="19">
        <f>176732700+5538600-4140500+549000</f>
        <v>178679800</v>
      </c>
      <c r="E110" s="19"/>
      <c r="F110" s="19"/>
      <c r="G110" s="8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61.5" customHeight="1">
      <c r="A111" s="83">
        <v>41034204</v>
      </c>
      <c r="B111" s="11" t="s">
        <v>160</v>
      </c>
      <c r="C111" s="18">
        <f t="shared" si="1"/>
        <v>14679245</v>
      </c>
      <c r="D111" s="19">
        <f>D112+D113+D114+D115</f>
        <v>14679245</v>
      </c>
      <c r="E111" s="19"/>
      <c r="F111" s="19"/>
      <c r="G111" s="8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45.75" customHeight="1">
      <c r="A112" s="84"/>
      <c r="B112" s="11" t="s">
        <v>135</v>
      </c>
      <c r="C112" s="18">
        <f t="shared" si="1"/>
        <v>203506</v>
      </c>
      <c r="D112" s="19">
        <f>176644+26862</f>
        <v>203506</v>
      </c>
      <c r="E112" s="19"/>
      <c r="F112" s="19"/>
      <c r="G112" s="80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44.25" customHeight="1">
      <c r="A113" s="84"/>
      <c r="B113" s="11" t="s">
        <v>136</v>
      </c>
      <c r="C113" s="18">
        <f t="shared" si="1"/>
        <v>416609</v>
      </c>
      <c r="D113" s="19">
        <f>443471-26862</f>
        <v>416609</v>
      </c>
      <c r="E113" s="19"/>
      <c r="F113" s="19"/>
      <c r="G113" s="8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33" customHeight="1">
      <c r="A114" s="84"/>
      <c r="B114" s="11" t="s">
        <v>145</v>
      </c>
      <c r="C114" s="18">
        <f t="shared" si="1"/>
        <v>5218000</v>
      </c>
      <c r="D114" s="19">
        <f>10347290-5129290</f>
        <v>5218000</v>
      </c>
      <c r="E114" s="19"/>
      <c r="F114" s="19"/>
      <c r="G114" s="8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45.75" customHeight="1">
      <c r="A115" s="85"/>
      <c r="B115" s="11" t="s">
        <v>159</v>
      </c>
      <c r="C115" s="18">
        <f t="shared" si="1"/>
        <v>8841130</v>
      </c>
      <c r="D115" s="19">
        <f>16377600-7536470</f>
        <v>8841130</v>
      </c>
      <c r="E115" s="19"/>
      <c r="F115" s="19"/>
      <c r="G115" s="8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45.75" customHeight="1">
      <c r="A116" s="26">
        <v>41034500</v>
      </c>
      <c r="B116" s="11" t="s">
        <v>171</v>
      </c>
      <c r="C116" s="18">
        <f t="shared" si="1"/>
        <v>4589400</v>
      </c>
      <c r="D116" s="19">
        <v>4589400</v>
      </c>
      <c r="E116" s="19"/>
      <c r="F116" s="19"/>
      <c r="G116" s="8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15" customHeight="1">
      <c r="A117" s="83">
        <v>41035000</v>
      </c>
      <c r="B117" s="11" t="s">
        <v>128</v>
      </c>
      <c r="C117" s="18">
        <f>D117+E117</f>
        <v>4110166</v>
      </c>
      <c r="D117" s="19">
        <f>D118+D119+D120+D121+D122+D123+D124+D125+D126+D129+D127</f>
        <v>3141570</v>
      </c>
      <c r="E117" s="19">
        <f>E129+E128</f>
        <v>968596</v>
      </c>
      <c r="F117" s="19">
        <f>F129+F128</f>
        <v>968596</v>
      </c>
      <c r="G117" s="80">
        <v>13</v>
      </c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60" customHeight="1">
      <c r="A118" s="84"/>
      <c r="B118" s="65" t="s">
        <v>141</v>
      </c>
      <c r="C118" s="18">
        <f t="shared" si="1"/>
        <v>290300</v>
      </c>
      <c r="D118" s="19">
        <v>290300</v>
      </c>
      <c r="E118" s="19"/>
      <c r="F118" s="19"/>
      <c r="G118" s="8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9.5" customHeight="1">
      <c r="A119" s="84"/>
      <c r="B119" s="65" t="s">
        <v>155</v>
      </c>
      <c r="C119" s="18">
        <f t="shared" si="1"/>
        <v>4800</v>
      </c>
      <c r="D119" s="19">
        <v>4800</v>
      </c>
      <c r="E119" s="19"/>
      <c r="F119" s="19"/>
      <c r="G119" s="8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29.25" customHeight="1">
      <c r="A120" s="84"/>
      <c r="B120" s="65" t="s">
        <v>142</v>
      </c>
      <c r="C120" s="18">
        <f t="shared" si="1"/>
        <v>382700</v>
      </c>
      <c r="D120" s="19">
        <v>382700</v>
      </c>
      <c r="E120" s="19"/>
      <c r="F120" s="19"/>
      <c r="G120" s="8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18" customHeight="1">
      <c r="A121" s="84"/>
      <c r="B121" s="65" t="s">
        <v>143</v>
      </c>
      <c r="C121" s="18">
        <f t="shared" si="1"/>
        <v>181400</v>
      </c>
      <c r="D121" s="19">
        <v>181400</v>
      </c>
      <c r="E121" s="19"/>
      <c r="F121" s="19"/>
      <c r="G121" s="80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27" customHeight="1">
      <c r="A122" s="84"/>
      <c r="B122" s="65" t="s">
        <v>144</v>
      </c>
      <c r="C122" s="18">
        <f t="shared" si="1"/>
        <v>57300</v>
      </c>
      <c r="D122" s="19">
        <v>57300</v>
      </c>
      <c r="E122" s="19"/>
      <c r="F122" s="19"/>
      <c r="G122" s="8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45" customHeight="1">
      <c r="A123" s="84"/>
      <c r="B123" s="65" t="s">
        <v>156</v>
      </c>
      <c r="C123" s="18">
        <f t="shared" si="1"/>
        <v>162275</v>
      </c>
      <c r="D123" s="19">
        <v>162275</v>
      </c>
      <c r="E123" s="19"/>
      <c r="F123" s="19"/>
      <c r="G123" s="8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34.5" customHeight="1">
      <c r="A124" s="84"/>
      <c r="B124" s="65" t="s">
        <v>157</v>
      </c>
      <c r="C124" s="18">
        <f t="shared" si="1"/>
        <v>98000</v>
      </c>
      <c r="D124" s="19">
        <f>40000+58000</f>
        <v>98000</v>
      </c>
      <c r="E124" s="19"/>
      <c r="F124" s="19"/>
      <c r="G124" s="8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63.75" customHeight="1">
      <c r="A125" s="84"/>
      <c r="B125" s="11" t="s">
        <v>146</v>
      </c>
      <c r="C125" s="18">
        <f t="shared" si="1"/>
        <v>917888</v>
      </c>
      <c r="D125" s="19">
        <f>917888</f>
        <v>917888</v>
      </c>
      <c r="E125" s="19"/>
      <c r="F125" s="19"/>
      <c r="G125" s="8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46.5" customHeight="1">
      <c r="A126" s="85"/>
      <c r="B126" s="11" t="s">
        <v>165</v>
      </c>
      <c r="C126" s="18">
        <f>D126+E126</f>
        <v>783115</v>
      </c>
      <c r="D126" s="19">
        <f>1000000+641017-857902</f>
        <v>783115</v>
      </c>
      <c r="E126" s="19"/>
      <c r="F126" s="19"/>
      <c r="G126" s="8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90" customHeight="1">
      <c r="A127" s="76"/>
      <c r="B127" s="11" t="s">
        <v>178</v>
      </c>
      <c r="C127" s="18">
        <f>D127+E127</f>
        <v>25200</v>
      </c>
      <c r="D127" s="19">
        <v>25200</v>
      </c>
      <c r="E127" s="19"/>
      <c r="F127" s="19"/>
      <c r="G127" s="80">
        <v>14</v>
      </c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30" customHeight="1">
      <c r="A128" s="76"/>
      <c r="B128" s="11" t="s">
        <v>179</v>
      </c>
      <c r="C128" s="18">
        <f>D128+E128</f>
        <v>500000</v>
      </c>
      <c r="D128" s="19"/>
      <c r="E128" s="19">
        <v>500000</v>
      </c>
      <c r="F128" s="19">
        <f>E128</f>
        <v>500000</v>
      </c>
      <c r="G128" s="8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33.75" customHeight="1">
      <c r="A129" s="75"/>
      <c r="B129" s="11" t="s">
        <v>166</v>
      </c>
      <c r="C129" s="18">
        <f t="shared" si="1"/>
        <v>707188</v>
      </c>
      <c r="D129" s="19">
        <f>104150+134442</f>
        <v>238592</v>
      </c>
      <c r="E129" s="19">
        <f>160000+304850+3746</f>
        <v>468596</v>
      </c>
      <c r="F129" s="19">
        <f>E129</f>
        <v>468596</v>
      </c>
      <c r="G129" s="8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46.5" customHeight="1">
      <c r="A130" s="83">
        <v>41035200</v>
      </c>
      <c r="B130" s="11" t="s">
        <v>169</v>
      </c>
      <c r="C130" s="18">
        <f>D130+E130</f>
        <v>344410</v>
      </c>
      <c r="D130" s="19">
        <f>D131</f>
        <v>344410</v>
      </c>
      <c r="E130" s="19"/>
      <c r="F130" s="19"/>
      <c r="G130" s="8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40.5" customHeight="1">
      <c r="A131" s="85"/>
      <c r="B131" s="11" t="s">
        <v>164</v>
      </c>
      <c r="C131" s="18">
        <f>D131+E131</f>
        <v>344410</v>
      </c>
      <c r="D131" s="19">
        <v>344410</v>
      </c>
      <c r="E131" s="19"/>
      <c r="F131" s="19"/>
      <c r="G131" s="8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47.25" customHeight="1">
      <c r="A132" s="83">
        <v>41035300</v>
      </c>
      <c r="B132" s="11" t="s">
        <v>167</v>
      </c>
      <c r="C132" s="18">
        <f t="shared" si="1"/>
        <v>12665760</v>
      </c>
      <c r="D132" s="19">
        <f>D133+D134</f>
        <v>12665760</v>
      </c>
      <c r="E132" s="19"/>
      <c r="F132" s="19"/>
      <c r="G132" s="80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47.25" customHeight="1">
      <c r="A133" s="84"/>
      <c r="B133" s="11" t="s">
        <v>168</v>
      </c>
      <c r="C133" s="18">
        <f t="shared" si="1"/>
        <v>7536470</v>
      </c>
      <c r="D133" s="19">
        <v>7536470</v>
      </c>
      <c r="E133" s="19"/>
      <c r="F133" s="19"/>
      <c r="G133" s="8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.75" customHeight="1">
      <c r="A134" s="85"/>
      <c r="B134" s="11" t="s">
        <v>145</v>
      </c>
      <c r="C134" s="18">
        <f t="shared" si="1"/>
        <v>5129290</v>
      </c>
      <c r="D134" s="19">
        <v>5129290</v>
      </c>
      <c r="E134" s="19"/>
      <c r="F134" s="19"/>
      <c r="G134" s="80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102.75" customHeight="1">
      <c r="A135" s="26">
        <v>41035800</v>
      </c>
      <c r="B135" s="11" t="s">
        <v>137</v>
      </c>
      <c r="C135" s="18">
        <f t="shared" si="1"/>
        <v>1678900</v>
      </c>
      <c r="D135" s="19">
        <v>1678900</v>
      </c>
      <c r="E135" s="19"/>
      <c r="F135" s="19"/>
      <c r="G135" s="82">
        <v>15</v>
      </c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8" customFormat="1" ht="15">
      <c r="A136" s="4">
        <v>50000000</v>
      </c>
      <c r="B136" s="5" t="s">
        <v>10</v>
      </c>
      <c r="C136" s="20">
        <f t="shared" si="1"/>
        <v>919543</v>
      </c>
      <c r="D136" s="19"/>
      <c r="E136" s="43">
        <f>E137</f>
        <v>919543</v>
      </c>
      <c r="F136" s="50"/>
      <c r="G136" s="82"/>
      <c r="H136" s="2"/>
      <c r="I136" s="2"/>
      <c r="J136" s="2"/>
      <c r="K136" s="2"/>
      <c r="L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8" customFormat="1" ht="18.75" customHeight="1">
      <c r="A137" s="57" t="s">
        <v>123</v>
      </c>
      <c r="B137" s="5" t="s">
        <v>124</v>
      </c>
      <c r="C137" s="27">
        <f t="shared" si="1"/>
        <v>919543</v>
      </c>
      <c r="D137" s="51"/>
      <c r="E137" s="52">
        <f>E138</f>
        <v>919543</v>
      </c>
      <c r="F137" s="51"/>
      <c r="G137" s="82"/>
      <c r="H137" s="2"/>
      <c r="I137" s="2"/>
      <c r="J137" s="2"/>
      <c r="K137" s="2"/>
      <c r="L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8" customFormat="1" ht="44.25" customHeight="1">
      <c r="A138" s="26">
        <v>50110000</v>
      </c>
      <c r="B138" s="59" t="s">
        <v>125</v>
      </c>
      <c r="C138" s="48">
        <f t="shared" si="1"/>
        <v>919543</v>
      </c>
      <c r="D138" s="49"/>
      <c r="E138" s="49">
        <v>919543</v>
      </c>
      <c r="F138" s="49"/>
      <c r="G138" s="82"/>
      <c r="H138" s="2"/>
      <c r="I138" s="2"/>
      <c r="J138" s="2"/>
      <c r="K138" s="2"/>
      <c r="L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30" customFormat="1" ht="15.75">
      <c r="A139" s="28"/>
      <c r="B139" s="53" t="s">
        <v>22</v>
      </c>
      <c r="C139" s="66">
        <f>C11+C52+C93+C136+C102</f>
        <v>2096032543.8</v>
      </c>
      <c r="D139" s="60">
        <f>D11+D52+D93+D102</f>
        <v>2034471853.25</v>
      </c>
      <c r="E139" s="60">
        <f>E11+E52+E93+E137+E102</f>
        <v>61560690.55</v>
      </c>
      <c r="F139" s="60">
        <f>F11+F52+F93+F102</f>
        <v>5699012.55</v>
      </c>
      <c r="G139" s="82"/>
      <c r="H139" s="54"/>
      <c r="I139" s="54"/>
      <c r="J139" s="29"/>
      <c r="K139" s="29"/>
      <c r="L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s="30" customFormat="1" ht="15.75">
      <c r="A140" s="40"/>
      <c r="B140" s="55"/>
      <c r="C140" s="41"/>
      <c r="D140" s="56"/>
      <c r="E140" s="56"/>
      <c r="F140" s="56"/>
      <c r="G140" s="82"/>
      <c r="H140" s="54"/>
      <c r="I140" s="54"/>
      <c r="J140" s="29"/>
      <c r="K140" s="29"/>
      <c r="L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s="30" customFormat="1" ht="15.75">
      <c r="A141" s="40"/>
      <c r="B141" s="55"/>
      <c r="C141" s="41"/>
      <c r="D141" s="56"/>
      <c r="E141" s="56"/>
      <c r="F141" s="56"/>
      <c r="G141" s="82"/>
      <c r="H141" s="54"/>
      <c r="I141" s="54"/>
      <c r="J141" s="29"/>
      <c r="K141" s="29"/>
      <c r="L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s="30" customFormat="1" ht="15.75">
      <c r="A142" s="40"/>
      <c r="B142" s="55"/>
      <c r="C142" s="41"/>
      <c r="D142" s="56"/>
      <c r="E142" s="56"/>
      <c r="F142" s="56"/>
      <c r="G142" s="82"/>
      <c r="H142" s="54"/>
      <c r="I142" s="54"/>
      <c r="J142" s="29"/>
      <c r="K142" s="29"/>
      <c r="L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s="30" customFormat="1" ht="15.75">
      <c r="A143" s="40"/>
      <c r="B143" s="55"/>
      <c r="C143" s="41"/>
      <c r="D143" s="56"/>
      <c r="E143" s="56"/>
      <c r="F143" s="56"/>
      <c r="G143" s="82"/>
      <c r="H143" s="54"/>
      <c r="I143" s="54"/>
      <c r="J143" s="29"/>
      <c r="K143" s="29"/>
      <c r="L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2" s="62" customFormat="1" ht="19.5">
      <c r="A144" s="72" t="s">
        <v>175</v>
      </c>
      <c r="B144" s="63"/>
      <c r="C144" s="63"/>
      <c r="D144" s="63"/>
      <c r="E144" s="87" t="s">
        <v>176</v>
      </c>
      <c r="F144" s="88"/>
      <c r="G144" s="82"/>
      <c r="H144" s="63"/>
      <c r="I144" s="63"/>
      <c r="J144" s="63"/>
      <c r="K144" s="63"/>
      <c r="IJ144" s="63"/>
      <c r="IK144" s="63"/>
      <c r="IL144" s="63"/>
      <c r="IM144" s="63"/>
      <c r="IN144" s="63"/>
      <c r="IO144" s="63"/>
      <c r="IP144" s="63"/>
      <c r="IQ144" s="63"/>
      <c r="IR144" s="63"/>
    </row>
    <row r="145" spans="1:252" s="74" customFormat="1" ht="19.5">
      <c r="A145" s="72" t="s">
        <v>177</v>
      </c>
      <c r="B145" s="73"/>
      <c r="C145" s="73"/>
      <c r="D145" s="73"/>
      <c r="E145" s="73"/>
      <c r="F145" s="73"/>
      <c r="G145" s="82"/>
      <c r="H145" s="73"/>
      <c r="I145" s="73"/>
      <c r="J145" s="73"/>
      <c r="K145" s="73"/>
      <c r="IJ145" s="73"/>
      <c r="IK145" s="73"/>
      <c r="IL145" s="73"/>
      <c r="IM145" s="73"/>
      <c r="IN145" s="73"/>
      <c r="IO145" s="73"/>
      <c r="IP145" s="73"/>
      <c r="IQ145" s="73"/>
      <c r="IR145" s="73"/>
    </row>
    <row r="146" spans="3:253" s="70" customFormat="1" ht="15" customHeight="1">
      <c r="C146" s="71"/>
      <c r="D146" s="71"/>
      <c r="E146" s="71"/>
      <c r="F146" s="71"/>
      <c r="G146" s="68"/>
      <c r="H146" s="71"/>
      <c r="I146" s="71"/>
      <c r="J146" s="71"/>
      <c r="K146" s="71"/>
      <c r="L146" s="71"/>
      <c r="IK146" s="71"/>
      <c r="IL146" s="71"/>
      <c r="IM146" s="71"/>
      <c r="IN146" s="71"/>
      <c r="IO146" s="71"/>
      <c r="IP146" s="71"/>
      <c r="IQ146" s="71"/>
      <c r="IR146" s="71"/>
      <c r="IS146" s="71"/>
    </row>
    <row r="147" spans="2:253" s="70" customFormat="1" ht="12" customHeight="1">
      <c r="B147" s="71"/>
      <c r="C147" s="71"/>
      <c r="D147" s="71"/>
      <c r="E147" s="71"/>
      <c r="F147" s="71"/>
      <c r="G147" s="68"/>
      <c r="H147" s="71"/>
      <c r="I147" s="71"/>
      <c r="J147" s="71"/>
      <c r="K147" s="71"/>
      <c r="L147" s="71"/>
      <c r="IK147" s="71"/>
      <c r="IL147" s="71"/>
      <c r="IM147" s="71"/>
      <c r="IN147" s="71"/>
      <c r="IO147" s="71"/>
      <c r="IP147" s="71"/>
      <c r="IQ147" s="71"/>
      <c r="IR147" s="71"/>
      <c r="IS147" s="71"/>
    </row>
    <row r="148" spans="1:253" s="64" customFormat="1" ht="20.25" customHeight="1">
      <c r="A148" s="31"/>
      <c r="B148" s="31"/>
      <c r="C148" s="31"/>
      <c r="D148" s="31"/>
      <c r="E148" s="31"/>
      <c r="F148" s="31"/>
      <c r="G148" s="68"/>
      <c r="H148" s="31"/>
      <c r="I148" s="31"/>
      <c r="J148" s="31"/>
      <c r="K148" s="31"/>
      <c r="L148" s="31"/>
      <c r="IK148" s="31"/>
      <c r="IL148" s="31"/>
      <c r="IM148" s="31"/>
      <c r="IN148" s="31"/>
      <c r="IO148" s="31"/>
      <c r="IP148" s="31"/>
      <c r="IQ148" s="31"/>
      <c r="IR148" s="31"/>
      <c r="IS148" s="31"/>
    </row>
    <row r="149" spans="1:253" s="70" customFormat="1" ht="15" customHeight="1">
      <c r="A149" s="86"/>
      <c r="B149" s="86"/>
      <c r="C149" s="71"/>
      <c r="D149" s="71"/>
      <c r="E149" s="71"/>
      <c r="F149" s="71"/>
      <c r="G149" s="68"/>
      <c r="H149" s="71"/>
      <c r="I149" s="71"/>
      <c r="J149" s="71"/>
      <c r="K149" s="71"/>
      <c r="L149" s="71"/>
      <c r="IK149" s="71"/>
      <c r="IL149" s="71"/>
      <c r="IM149" s="71"/>
      <c r="IN149" s="71"/>
      <c r="IO149" s="71"/>
      <c r="IP149" s="71"/>
      <c r="IQ149" s="71"/>
      <c r="IR149" s="71"/>
      <c r="IS149" s="71"/>
    </row>
    <row r="150" spans="1:253" s="24" customFormat="1" ht="20.25" customHeight="1">
      <c r="A150" s="25"/>
      <c r="B150" s="16"/>
      <c r="C150" s="16"/>
      <c r="D150" s="16"/>
      <c r="E150" s="16"/>
      <c r="F150" s="16"/>
      <c r="G150" s="68"/>
      <c r="H150" s="16"/>
      <c r="I150" s="16"/>
      <c r="J150" s="16"/>
      <c r="K150" s="16"/>
      <c r="L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24" customFormat="1" ht="20.25" customHeight="1">
      <c r="A151" s="25"/>
      <c r="B151" s="16"/>
      <c r="C151" s="16"/>
      <c r="D151" s="16"/>
      <c r="E151" s="16"/>
      <c r="F151" s="16"/>
      <c r="G151" s="68"/>
      <c r="H151" s="16"/>
      <c r="I151" s="16"/>
      <c r="J151" s="16"/>
      <c r="K151" s="16"/>
      <c r="L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24" customFormat="1" ht="20.25" customHeight="1">
      <c r="A152" s="25"/>
      <c r="B152" s="16"/>
      <c r="C152" s="16"/>
      <c r="D152" s="16"/>
      <c r="E152" s="16"/>
      <c r="F152" s="16"/>
      <c r="G152" s="68"/>
      <c r="H152" s="16"/>
      <c r="I152" s="16"/>
      <c r="J152" s="16"/>
      <c r="K152" s="16"/>
      <c r="L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24" customFormat="1" ht="20.25" customHeight="1">
      <c r="A153" s="25"/>
      <c r="B153" s="16"/>
      <c r="C153" s="16"/>
      <c r="D153" s="16"/>
      <c r="E153" s="16"/>
      <c r="F153" s="16"/>
      <c r="G153" s="68"/>
      <c r="H153" s="16"/>
      <c r="I153" s="16"/>
      <c r="J153" s="16"/>
      <c r="K153" s="16"/>
      <c r="L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ht="15" customHeight="1">
      <c r="G154" s="68"/>
    </row>
    <row r="155" ht="15" customHeight="1">
      <c r="G155" s="68"/>
    </row>
    <row r="156" ht="15" customHeight="1">
      <c r="G156" s="68"/>
    </row>
    <row r="157" ht="15" customHeight="1">
      <c r="G157" s="68"/>
    </row>
    <row r="158" ht="15" customHeight="1">
      <c r="G158" s="68"/>
    </row>
    <row r="159" ht="15" customHeight="1">
      <c r="G159" s="68"/>
    </row>
    <row r="160" ht="15" customHeight="1">
      <c r="G160" s="68"/>
    </row>
    <row r="161" ht="15" customHeight="1">
      <c r="G161" s="68"/>
    </row>
    <row r="162" ht="15" customHeight="1">
      <c r="G162" s="68"/>
    </row>
    <row r="163" ht="15" customHeight="1">
      <c r="G163" s="68"/>
    </row>
    <row r="164" ht="15" customHeight="1">
      <c r="G164" s="68"/>
    </row>
    <row r="165" ht="15">
      <c r="G165" s="68"/>
    </row>
    <row r="166" ht="15">
      <c r="G166" s="68"/>
    </row>
    <row r="167" ht="15">
      <c r="G167" s="68"/>
    </row>
    <row r="168" ht="15">
      <c r="G168" s="68"/>
    </row>
    <row r="169" ht="15">
      <c r="G169" s="68"/>
    </row>
    <row r="170" ht="15">
      <c r="G170" s="68"/>
    </row>
    <row r="171" ht="15">
      <c r="G171" s="68"/>
    </row>
    <row r="172" ht="15">
      <c r="G172" s="68"/>
    </row>
    <row r="173" ht="15">
      <c r="G173" s="68"/>
    </row>
    <row r="174" ht="15">
      <c r="G174" s="68"/>
    </row>
    <row r="175" ht="15">
      <c r="G175" s="68"/>
    </row>
    <row r="176" ht="15">
      <c r="G176" s="68"/>
    </row>
  </sheetData>
  <sheetProtection/>
  <mergeCells count="24">
    <mergeCell ref="A6:F6"/>
    <mergeCell ref="A8:A9"/>
    <mergeCell ref="B8:B9"/>
    <mergeCell ref="C8:C9"/>
    <mergeCell ref="D8:D9"/>
    <mergeCell ref="E8:F8"/>
    <mergeCell ref="G117:G126"/>
    <mergeCell ref="G127:G134"/>
    <mergeCell ref="G135:G145"/>
    <mergeCell ref="A111:A115"/>
    <mergeCell ref="A117:A126"/>
    <mergeCell ref="A149:B149"/>
    <mergeCell ref="A130:A131"/>
    <mergeCell ref="A132:A134"/>
    <mergeCell ref="E144:F144"/>
    <mergeCell ref="G85:G96"/>
    <mergeCell ref="G97:G107"/>
    <mergeCell ref="G108:G116"/>
    <mergeCell ref="G1:G16"/>
    <mergeCell ref="G17:G30"/>
    <mergeCell ref="G31:G48"/>
    <mergeCell ref="G49:G60"/>
    <mergeCell ref="G61:G71"/>
    <mergeCell ref="G72:G84"/>
  </mergeCells>
  <printOptions horizontalCentered="1"/>
  <pageMargins left="0.5511811023622047" right="0.1968503937007874" top="1.1811023622047245" bottom="0.7874015748031497" header="0.6692913385826772" footer="0.4724409448818898"/>
  <pageSetup fitToHeight="13" horizontalDpi="600" verticalDpi="600" orientation="landscape" paperSize="9" r:id="rId1"/>
  <headerFooter alignWithMargins="0">
    <oddHeader>&amp;R
Продовження додатку 1
</oddHeader>
  </headerFooter>
  <rowBreaks count="1" manualBreakCount="1"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Шуліпа Ольга Василівна</cp:lastModifiedBy>
  <cp:lastPrinted>2016-10-21T10:31:00Z</cp:lastPrinted>
  <dcterms:created xsi:type="dcterms:W3CDTF">2014-01-17T10:52:16Z</dcterms:created>
  <dcterms:modified xsi:type="dcterms:W3CDTF">2016-10-26T08:01:38Z</dcterms:modified>
  <cp:category/>
  <cp:version/>
  <cp:contentType/>
  <cp:contentStatus/>
</cp:coreProperties>
</file>