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(с)'!$A$1:$F$205</definedName>
  </definedNames>
  <calcPr fullCalcOnLoad="1"/>
</workbook>
</file>

<file path=xl/sharedStrings.xml><?xml version="1.0" encoding="utf-8"?>
<sst xmlns="http://schemas.openxmlformats.org/spreadsheetml/2006/main" count="244" uniqueCount="239">
  <si>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</si>
  <si>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</si>
  <si>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</si>
  <si>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</si>
  <si>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</si>
  <si>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</si>
  <si>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</si>
  <si>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</si>
  <si>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</si>
  <si>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</si>
  <si>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</si>
  <si>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</si>
  <si>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</si>
  <si>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</si>
  <si>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</si>
  <si>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</si>
  <si>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</si>
  <si>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</si>
  <si>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</si>
  <si>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</si>
  <si>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</si>
  <si>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</si>
  <si>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</si>
  <si>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</si>
  <si>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</si>
  <si>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</si>
  <si>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</si>
  <si>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</si>
  <si>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</si>
  <si>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</si>
  <si>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</si>
  <si>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</si>
  <si>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</si>
  <si>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</si>
  <si>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</si>
  <si>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</si>
  <si>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</si>
  <si>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</si>
  <si>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</si>
  <si>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</si>
  <si>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</si>
  <si>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</si>
  <si>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</si>
  <si>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</si>
  <si>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</si>
  <si>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</si>
  <si>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</si>
  <si>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</si>
  <si>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</si>
  <si>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</si>
  <si>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</si>
  <si>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</si>
  <si>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</si>
  <si>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</si>
  <si>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</si>
  <si>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</si>
  <si>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</si>
  <si>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</si>
  <si>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</si>
  <si>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</si>
  <si>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</si>
  <si>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</si>
  <si>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</si>
  <si>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</si>
  <si>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</si>
  <si>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</si>
  <si>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</si>
  <si>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</si>
  <si>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</si>
  <si>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</si>
  <si>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</si>
  <si>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</si>
  <si>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</si>
  <si>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</si>
  <si>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</si>
  <si>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</si>
  <si>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</si>
  <si>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</si>
  <si>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</si>
  <si>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</si>
  <si>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</si>
  <si>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</si>
  <si>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</si>
  <si>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</si>
  <si>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</si>
  <si>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</si>
  <si>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</si>
  <si>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</si>
  <si>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</si>
  <si>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</si>
  <si>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</si>
  <si>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</si>
  <si>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</si>
  <si>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</si>
  <si>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</si>
  <si>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</si>
  <si>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</si>
  <si>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</si>
  <si>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</si>
  <si>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</si>
  <si>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</si>
  <si>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</si>
  <si>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</si>
  <si>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</si>
  <si>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</si>
  <si>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</si>
  <si>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</si>
  <si>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</si>
  <si>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</si>
  <si>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</si>
  <si>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</si>
  <si>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</si>
  <si>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</si>
  <si>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</si>
  <si>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</si>
  <si>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</si>
  <si>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</si>
  <si>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</si>
  <si>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</si>
  <si>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</si>
  <si>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</si>
  <si>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</si>
  <si>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</si>
  <si>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</si>
  <si>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</si>
  <si>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</si>
  <si>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</si>
  <si>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</si>
  <si>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</si>
  <si>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</si>
  <si>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</si>
  <si>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</si>
  <si>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</si>
  <si>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</si>
  <si>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</si>
  <si>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</si>
  <si>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</si>
  <si>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</si>
  <si>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</si>
  <si>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</si>
  <si>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</si>
  <si>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</si>
  <si>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</si>
  <si>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</si>
  <si>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</si>
  <si>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</si>
  <si>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</si>
  <si>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</si>
  <si>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</si>
  <si>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</si>
  <si>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</si>
  <si>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</si>
  <si>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</si>
  <si>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</si>
  <si>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</si>
  <si>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</si>
  <si>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</si>
  <si>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</si>
  <si>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</si>
  <si>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</si>
  <si>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</si>
  <si>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</si>
  <si>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</si>
  <si>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</si>
  <si>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</si>
  <si>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</si>
  <si>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</si>
  <si>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</si>
  <si>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</si>
  <si>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</si>
  <si>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</si>
  <si>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</si>
  <si>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</si>
  <si>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</si>
  <si>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</si>
  <si>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</si>
  <si>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</si>
  <si>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</si>
  <si>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</si>
  <si>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</si>
  <si>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</si>
  <si>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</si>
  <si>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</si>
  <si>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</si>
  <si>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</si>
  <si>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</si>
  <si>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</si>
  <si>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</si>
  <si>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</si>
  <si>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</si>
  <si>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</si>
  <si>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</si>
  <si>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</si>
  <si>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</si>
  <si>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</si>
  <si>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</si>
  <si>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</si>
  <si>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</si>
  <si>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</si>
  <si>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Сумський міський голова</t>
  </si>
  <si>
    <t>Олександр ЛИСЕНКО</t>
  </si>
  <si>
    <t>Доходи бюджету Сумської міської територіальної громади на 2023 рік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</si>
  <si>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</si>
  <si>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</si>
  <si>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</si>
  <si>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 xml:space="preserve">Виконавець: 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</si>
  <si>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</si>
  <si>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</si>
  <si>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</si>
  <si>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</si>
  <si>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</si>
  <si>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</si>
  <si>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 xml:space="preserve">Сумської міської ради від 14 грудня 2022 року </t>
  </si>
  <si>
    <t xml:space="preserve">№ 3309-МР  «Про  бюджет  Сумської   міської </t>
  </si>
  <si>
    <t xml:space="preserve">(зі змінами)» </t>
  </si>
  <si>
    <t xml:space="preserve">територіальної      громади     на     2023     рік» 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</si>
  <si>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</si>
  <si>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</si>
  <si>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</si>
  <si>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</si>
  <si>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Бюджет Білопільської міської ТГ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</si>
  <si>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</si>
  <si>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</si>
  <si>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</si>
  <si>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</si>
  <si>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</si>
  <si>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                                Додаток  1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</si>
  <si>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</si>
  <si>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</si>
  <si>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</si>
  <si>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</si>
  <si>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</si>
  <si>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</si>
  <si>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до       рішення      Сумської      міської      ради</t>
  </si>
  <si>
    <t>«Про       внесення       змін        до        рішення</t>
  </si>
  <si>
    <t>___________ Світлана ЛИПОВА</t>
  </si>
  <si>
    <t>Податок на доходи фізичних осіб із доходів спеціалістів резидента Дія Сіті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</si>
  <si>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</si>
  <si>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від  20    вересня    2023   року  №  4125     -  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</si>
</sst>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67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4" fontId="36" fillId="55" borderId="0" xfId="0" applyNumberFormat="1" applyFont="1" applyFill="1" applyAlignment="1" applyProtection="1">
      <alignment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vertical="center"/>
    </xf>
    <xf numFmtId="0" fontId="26" fillId="55" borderId="0" xfId="0" applyNumberFormat="1" applyFont="1" applyFill="1" applyAlignment="1" applyProtection="1">
      <alignment horizontal="left"/>
      <protection/>
    </xf>
    <xf numFmtId="4" fontId="36" fillId="55" borderId="0" xfId="0" applyNumberFormat="1" applyFont="1" applyFill="1" applyBorder="1" applyAlignment="1">
      <alignment horizontal="left" vertical="distributed" wrapText="1"/>
    </xf>
    <xf numFmtId="0" fontId="36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05"/>
  <sheetViews>
    <sheetView showGridLines="0" showZeros="0" tabSelected="1" view="pageBreakPreview" zoomScale="80" zoomScaleNormal="70" zoomScaleSheetLayoutView="80" workbookViewId="0" topLeftCell="A141">
      <selection activeCell="C134" sqref="C134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8" t="s">
        <v>226</v>
      </c>
      <c r="E1" s="118"/>
      <c r="F1" s="118"/>
    </row>
    <row r="2" spans="4:6" ht="18.75" customHeight="1">
      <c r="D2" s="117" t="s">
        <v>233</v>
      </c>
      <c r="E2" s="17"/>
      <c r="F2" s="17"/>
    </row>
    <row r="3" spans="4:6" ht="18" customHeight="1">
      <c r="D3" s="117" t="s">
        <v>234</v>
      </c>
      <c r="E3" s="17"/>
      <c r="F3" s="17"/>
    </row>
    <row r="4" spans="4:6" ht="18" customHeight="1">
      <c r="D4" s="117" t="s">
        <v>212</v>
      </c>
      <c r="E4" s="17"/>
      <c r="F4" s="17"/>
    </row>
    <row r="5" spans="4:6" ht="18" customHeight="1">
      <c r="D5" s="117" t="s">
        <v>213</v>
      </c>
      <c r="E5" s="17"/>
      <c r="F5" s="17"/>
    </row>
    <row r="6" spans="4:6" ht="18" customHeight="1">
      <c r="D6" s="117" t="s">
        <v>215</v>
      </c>
      <c r="E6" s="17"/>
      <c r="F6" s="17"/>
    </row>
    <row r="7" spans="4:6" ht="18" customHeight="1">
      <c r="D7" s="117" t="s">
        <v>214</v>
      </c>
      <c r="E7" s="17"/>
      <c r="F7" s="17"/>
    </row>
    <row r="8" spans="4:6" ht="18.75" customHeight="1">
      <c r="D8" s="117" t="s">
        <v>238</v>
      </c>
      <c r="E8" s="17"/>
      <c r="F8" s="17"/>
    </row>
    <row r="9" ht="15.75">
      <c r="C9" s="24"/>
    </row>
    <row r="10" spans="1:6" ht="20.25">
      <c r="A10" s="122" t="s">
        <v>201</v>
      </c>
      <c r="B10" s="122"/>
      <c r="C10" s="122"/>
      <c r="D10" s="122"/>
      <c r="E10" s="122"/>
      <c r="F10" s="122"/>
    </row>
    <row r="11" spans="1:6" ht="20.25">
      <c r="A11" s="84"/>
      <c r="B11" s="84"/>
      <c r="C11" s="84"/>
      <c r="D11" s="84"/>
      <c r="E11" s="84"/>
      <c r="F11" s="84"/>
    </row>
    <row r="12" spans="1:252" ht="18.75">
      <c r="A12" s="126" t="s">
        <v>223</v>
      </c>
      <c r="B12" s="126"/>
      <c r="C12" s="126"/>
      <c r="D12" s="126"/>
      <c r="E12" s="126"/>
      <c r="F12" s="126"/>
      <c r="K12" s="12"/>
      <c r="II12" s="11"/>
      <c r="IR12" s="12"/>
    </row>
    <row r="13" spans="1:252" ht="19.5" customHeight="1">
      <c r="A13" s="127" t="s">
        <v>178</v>
      </c>
      <c r="B13" s="127"/>
      <c r="C13" s="127"/>
      <c r="D13" s="127"/>
      <c r="E13" s="127"/>
      <c r="F13" s="127"/>
      <c r="K13" s="12"/>
      <c r="II13" s="11"/>
      <c r="IR13" s="12"/>
    </row>
    <row r="14" spans="2:6" ht="15.75">
      <c r="B14" s="25"/>
      <c r="C14" s="25"/>
      <c r="D14" s="25"/>
      <c r="E14" s="25"/>
      <c r="F14" s="26" t="s">
        <v>177</v>
      </c>
    </row>
    <row r="15" spans="1:6" ht="21.75" customHeight="1">
      <c r="A15" s="123" t="s">
        <v>0</v>
      </c>
      <c r="B15" s="121" t="s">
        <v>157</v>
      </c>
      <c r="C15" s="121" t="s">
        <v>152</v>
      </c>
      <c r="D15" s="124" t="s">
        <v>14</v>
      </c>
      <c r="E15" s="121" t="s">
        <v>15</v>
      </c>
      <c r="F15" s="121"/>
    </row>
    <row r="16" spans="1:6" ht="35.25" customHeight="1">
      <c r="A16" s="123"/>
      <c r="B16" s="121"/>
      <c r="C16" s="121"/>
      <c r="D16" s="125"/>
      <c r="E16" s="83" t="s">
        <v>152</v>
      </c>
      <c r="F16" s="16" t="s">
        <v>153</v>
      </c>
    </row>
    <row r="17" spans="1:252" s="18" customFormat="1" ht="17.25" customHeight="1">
      <c r="A17" s="85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4.25">
      <c r="A18" s="85">
        <v>10000000</v>
      </c>
      <c r="B18" s="19" t="s">
        <v>2</v>
      </c>
      <c r="C18" s="20">
        <f aca="true" t="shared" si="0" ref="C18:C36">D18+E18</f>
        <v>2635630243</v>
      </c>
      <c r="D18" s="21">
        <f>D19+D28++D36+D44+D63</f>
        <v>2632500143</v>
      </c>
      <c r="E18" s="21">
        <f>E19+E28++E36+E44+E63</f>
        <v>3130100</v>
      </c>
      <c r="F18" s="21">
        <f>F19+F28++F36+F44+F63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30">
      <c r="A19" s="2">
        <v>11000000</v>
      </c>
      <c r="B19" s="9" t="s">
        <v>3</v>
      </c>
      <c r="C19" s="4">
        <f t="shared" si="0"/>
        <v>1942123893</v>
      </c>
      <c r="D19" s="1">
        <f>D20+D26</f>
        <v>1942123893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5">
      <c r="A20" s="2">
        <v>11010000</v>
      </c>
      <c r="B20" s="9" t="s">
        <v>113</v>
      </c>
      <c r="C20" s="4">
        <f t="shared" si="0"/>
        <v>1941120673</v>
      </c>
      <c r="D20" s="4">
        <f>D21+D22+D23+D24+D25</f>
        <v>1941120673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5">
      <c r="A21" s="2">
        <v>11010100</v>
      </c>
      <c r="B21" s="9" t="s">
        <v>18</v>
      </c>
      <c r="C21" s="1">
        <f t="shared" si="0"/>
        <v>1421393890</v>
      </c>
      <c r="D21" s="1">
        <f>1380533400+40860490</f>
        <v>1421393890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75">
      <c r="A22" s="2">
        <v>11010200</v>
      </c>
      <c r="B22" s="9" t="s">
        <v>19</v>
      </c>
      <c r="C22" s="4">
        <f t="shared" si="0"/>
        <v>448779603</v>
      </c>
      <c r="D22" s="1">
        <f>462600600-13820997</f>
        <v>448779603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41568750</v>
      </c>
      <c r="D23" s="1">
        <f>39513400+2055350</f>
        <v>41568750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26151860</v>
      </c>
      <c r="D24" s="1">
        <f>23508500+2643360</f>
        <v>26151860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33.75" customHeight="1">
      <c r="A25" s="2">
        <v>11011200</v>
      </c>
      <c r="B25" s="9" t="s">
        <v>236</v>
      </c>
      <c r="C25" s="4">
        <f t="shared" si="0"/>
        <v>3226570</v>
      </c>
      <c r="D25" s="1">
        <v>3226570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6" s="5" customFormat="1" ht="15">
      <c r="A26" s="2">
        <v>11020000</v>
      </c>
      <c r="B26" s="9" t="s">
        <v>4</v>
      </c>
      <c r="C26" s="4">
        <f t="shared" si="0"/>
        <v>1003220</v>
      </c>
      <c r="D26" s="4">
        <f>D27</f>
        <v>1003220</v>
      </c>
      <c r="E26" s="4"/>
      <c r="F26" s="4"/>
    </row>
    <row r="27" spans="1:252" s="6" customFormat="1" ht="36" customHeight="1">
      <c r="A27" s="2">
        <v>11020200</v>
      </c>
      <c r="B27" s="9" t="s">
        <v>22</v>
      </c>
      <c r="C27" s="4">
        <f t="shared" si="0"/>
        <v>1003220</v>
      </c>
      <c r="D27" s="1">
        <f>605200+398020</f>
        <v>1003220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30">
      <c r="A28" s="2">
        <v>13000000</v>
      </c>
      <c r="B28" s="9" t="s">
        <v>23</v>
      </c>
      <c r="C28" s="4">
        <f t="shared" si="0"/>
        <v>1513200</v>
      </c>
      <c r="D28" s="1">
        <f>D29+D32</f>
        <v>1513200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24</v>
      </c>
      <c r="C29" s="4">
        <f t="shared" si="0"/>
        <v>856730</v>
      </c>
      <c r="D29" s="1">
        <f>D31+D30</f>
        <v>856730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175</v>
      </c>
      <c r="C30" s="4">
        <f t="shared" si="0"/>
        <v>374890</v>
      </c>
      <c r="D30" s="1">
        <f>597300-222410</f>
        <v>374890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25</v>
      </c>
      <c r="C31" s="4">
        <f t="shared" si="0"/>
        <v>481840</v>
      </c>
      <c r="D31" s="1">
        <f>506294-24454</f>
        <v>481840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0">
      <c r="A32" s="2">
        <v>13030000</v>
      </c>
      <c r="B32" s="9" t="s">
        <v>192</v>
      </c>
      <c r="C32" s="4">
        <f t="shared" si="0"/>
        <v>656470</v>
      </c>
      <c r="D32" s="1">
        <f>D35+D33</f>
        <v>656470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45">
      <c r="A33" s="2">
        <v>13030100</v>
      </c>
      <c r="B33" s="9" t="s">
        <v>193</v>
      </c>
      <c r="C33" s="4">
        <f t="shared" si="0"/>
        <v>656470</v>
      </c>
      <c r="D33" s="1">
        <f>310800+345670</f>
        <v>656470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27.75" customHeight="1" hidden="1">
      <c r="A34" s="2">
        <v>13040000</v>
      </c>
      <c r="B34" s="9" t="s">
        <v>197</v>
      </c>
      <c r="C34" s="4"/>
      <c r="D34" s="1"/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35.25" customHeight="1" hidden="1">
      <c r="A35" s="2">
        <v>13040100</v>
      </c>
      <c r="B35" s="9" t="s">
        <v>198</v>
      </c>
      <c r="C35" s="4">
        <f t="shared" si="0"/>
        <v>0</v>
      </c>
      <c r="D35" s="1"/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15">
      <c r="A36" s="2">
        <v>14000000</v>
      </c>
      <c r="B36" s="9" t="s">
        <v>10</v>
      </c>
      <c r="C36" s="4">
        <f t="shared" si="0"/>
        <v>212845150</v>
      </c>
      <c r="D36" s="1">
        <f>D41+D38+D40</f>
        <v>212845150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1.5" customHeight="1">
      <c r="A37" s="2">
        <v>14020000</v>
      </c>
      <c r="B37" s="9" t="s">
        <v>130</v>
      </c>
      <c r="C37" s="4">
        <f>C38</f>
        <v>11914440</v>
      </c>
      <c r="D37" s="4">
        <f>D38</f>
        <v>11914440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15.75">
      <c r="A38" s="2">
        <v>14021900</v>
      </c>
      <c r="B38" s="109" t="s">
        <v>128</v>
      </c>
      <c r="C38" s="4">
        <f>D38+E38</f>
        <v>11914440</v>
      </c>
      <c r="D38" s="1">
        <f>8100000+3814440</f>
        <v>11914440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29" customFormat="1" ht="30">
      <c r="A39" s="27">
        <v>14030000</v>
      </c>
      <c r="B39" s="9" t="s">
        <v>129</v>
      </c>
      <c r="C39" s="4">
        <f>C40</f>
        <v>43100840</v>
      </c>
      <c r="D39" s="1">
        <f>D40</f>
        <v>43100840</v>
      </c>
      <c r="E39" s="1"/>
      <c r="F39" s="1"/>
      <c r="G39" s="28"/>
      <c r="H39" s="28"/>
      <c r="I39" s="28"/>
      <c r="J39" s="28"/>
      <c r="K39" s="28"/>
      <c r="IJ39" s="28"/>
      <c r="IK39" s="28"/>
      <c r="IL39" s="28"/>
      <c r="IM39" s="28"/>
      <c r="IN39" s="28"/>
      <c r="IO39" s="28"/>
      <c r="IP39" s="28"/>
      <c r="IQ39" s="28"/>
      <c r="IR39" s="28"/>
    </row>
    <row r="40" spans="1:252" s="6" customFormat="1" ht="15.75">
      <c r="A40" s="2">
        <v>14031900</v>
      </c>
      <c r="B40" s="109" t="s">
        <v>128</v>
      </c>
      <c r="C40" s="4">
        <f aca="true" t="shared" si="1" ref="C40:C81">D40+E40</f>
        <v>43100840</v>
      </c>
      <c r="D40" s="1">
        <f>40800000+2300840</f>
        <v>43100840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33.75" customHeight="1">
      <c r="A41" s="2">
        <v>14040000</v>
      </c>
      <c r="B41" s="9" t="s">
        <v>202</v>
      </c>
      <c r="C41" s="4">
        <f t="shared" si="1"/>
        <v>157829870</v>
      </c>
      <c r="D41" s="1">
        <f>D42+D43</f>
        <v>157829870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74" customFormat="1" ht="102.75" customHeight="1">
      <c r="A42" s="76">
        <v>14040100</v>
      </c>
      <c r="B42" s="77" t="s">
        <v>203</v>
      </c>
      <c r="C42" s="75">
        <f t="shared" si="1"/>
        <v>81792280</v>
      </c>
      <c r="D42" s="46">
        <f>73000000+8792280</f>
        <v>81792280</v>
      </c>
      <c r="E42" s="46"/>
      <c r="F42" s="46"/>
      <c r="G42" s="73"/>
      <c r="H42" s="73"/>
      <c r="I42" s="73"/>
      <c r="J42" s="73"/>
      <c r="K42" s="73"/>
      <c r="IJ42" s="73"/>
      <c r="IK42" s="73"/>
      <c r="IL42" s="73"/>
      <c r="IM42" s="73"/>
      <c r="IN42" s="73"/>
      <c r="IO42" s="73"/>
      <c r="IP42" s="73"/>
      <c r="IQ42" s="73"/>
      <c r="IR42" s="73"/>
    </row>
    <row r="43" spans="1:252" s="74" customFormat="1" ht="76.5" customHeight="1">
      <c r="A43" s="76">
        <v>14040200</v>
      </c>
      <c r="B43" s="77" t="s">
        <v>204</v>
      </c>
      <c r="C43" s="75">
        <f t="shared" si="1"/>
        <v>76037590</v>
      </c>
      <c r="D43" s="46">
        <f>82400000-6362410</f>
        <v>76037590</v>
      </c>
      <c r="E43" s="46"/>
      <c r="F43" s="46"/>
      <c r="G43" s="73"/>
      <c r="H43" s="73"/>
      <c r="I43" s="73"/>
      <c r="J43" s="73"/>
      <c r="K43" s="73"/>
      <c r="IJ43" s="73"/>
      <c r="IK43" s="73"/>
      <c r="IL43" s="73"/>
      <c r="IM43" s="73"/>
      <c r="IN43" s="73"/>
      <c r="IO43" s="73"/>
      <c r="IP43" s="73"/>
      <c r="IQ43" s="73"/>
      <c r="IR43" s="73"/>
    </row>
    <row r="44" spans="1:252" s="6" customFormat="1" ht="45">
      <c r="A44" s="2">
        <v>18000000</v>
      </c>
      <c r="B44" s="9" t="s">
        <v>194</v>
      </c>
      <c r="C44" s="4">
        <f t="shared" si="1"/>
        <v>476017900</v>
      </c>
      <c r="D44" s="1">
        <f>D45+D56+D59</f>
        <v>476017900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15">
      <c r="A45" s="2" t="s">
        <v>26</v>
      </c>
      <c r="B45" s="9" t="s">
        <v>114</v>
      </c>
      <c r="C45" s="4">
        <f t="shared" si="1"/>
        <v>148094100</v>
      </c>
      <c r="D45" s="1">
        <f>D46+D47+D49+D50+D51+D52+D53+D54+D55+D48</f>
        <v>148094100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7.25" customHeight="1">
      <c r="A46" s="2" t="s">
        <v>27</v>
      </c>
      <c r="B46" s="9" t="s">
        <v>29</v>
      </c>
      <c r="C46" s="4">
        <f t="shared" si="1"/>
        <v>182190</v>
      </c>
      <c r="D46" s="1">
        <f>232500-50310</f>
        <v>182190</v>
      </c>
      <c r="E46" s="1"/>
      <c r="F46" s="1"/>
      <c r="G46" s="30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8" customHeight="1">
      <c r="A47" s="2" t="s">
        <v>28</v>
      </c>
      <c r="B47" s="9" t="s">
        <v>30</v>
      </c>
      <c r="C47" s="4">
        <f t="shared" si="1"/>
        <v>4130660</v>
      </c>
      <c r="D47" s="1">
        <f>3382500+748160</f>
        <v>4130660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5" customHeight="1">
      <c r="A48" s="2" t="s">
        <v>31</v>
      </c>
      <c r="B48" s="9" t="s">
        <v>33</v>
      </c>
      <c r="C48" s="4">
        <f t="shared" si="1"/>
        <v>2156510</v>
      </c>
      <c r="D48" s="1">
        <f>1988200+168310</f>
        <v>2156510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48" customHeight="1">
      <c r="A49" s="2" t="s">
        <v>32</v>
      </c>
      <c r="B49" s="9" t="s">
        <v>34</v>
      </c>
      <c r="C49" s="4">
        <f t="shared" si="1"/>
        <v>13741660</v>
      </c>
      <c r="D49" s="1">
        <f>14829100-1087440</f>
        <v>13741660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>
      <c r="A50" s="2">
        <v>18010500</v>
      </c>
      <c r="B50" s="9" t="s">
        <v>35</v>
      </c>
      <c r="C50" s="4">
        <f t="shared" si="1"/>
        <v>39204980</v>
      </c>
      <c r="D50" s="1">
        <f>42378600-3173620</f>
        <v>39204980</v>
      </c>
      <c r="E50" s="1"/>
      <c r="F50" s="1"/>
      <c r="G50" s="66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>
      <c r="A51" s="2">
        <v>18010600</v>
      </c>
      <c r="B51" s="9" t="s">
        <v>36</v>
      </c>
      <c r="C51" s="4">
        <f t="shared" si="1"/>
        <v>72084370</v>
      </c>
      <c r="D51" s="1">
        <f>44875700+27208670</f>
        <v>72084370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5">
      <c r="A52" s="2">
        <v>18010700</v>
      </c>
      <c r="B52" s="9" t="s">
        <v>37</v>
      </c>
      <c r="C52" s="4">
        <f t="shared" si="1"/>
        <v>4902300</v>
      </c>
      <c r="D52" s="1">
        <f>2715900+2186400</f>
        <v>4902300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18010900</v>
      </c>
      <c r="B53" s="9" t="s">
        <v>38</v>
      </c>
      <c r="C53" s="4">
        <f t="shared" si="1"/>
        <v>11075690</v>
      </c>
      <c r="D53" s="1">
        <f>7470900+3604790</f>
        <v>11075690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18011000</v>
      </c>
      <c r="B54" s="9" t="s">
        <v>39</v>
      </c>
      <c r="C54" s="4">
        <f t="shared" si="1"/>
        <v>409220</v>
      </c>
      <c r="D54" s="1">
        <f>65000+344220</f>
        <v>409220</v>
      </c>
      <c r="E54" s="1"/>
      <c r="F54" s="1"/>
      <c r="G54" s="66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5" customHeight="1">
      <c r="A55" s="2">
        <v>18011100</v>
      </c>
      <c r="B55" s="9" t="s">
        <v>40</v>
      </c>
      <c r="C55" s="4">
        <f t="shared" si="1"/>
        <v>206520</v>
      </c>
      <c r="D55" s="1">
        <f>113600+92920</f>
        <v>206520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5">
      <c r="A56" s="2">
        <v>18030000</v>
      </c>
      <c r="B56" s="9" t="s">
        <v>43</v>
      </c>
      <c r="C56" s="4">
        <f t="shared" si="1"/>
        <v>588130</v>
      </c>
      <c r="D56" s="1">
        <f>D57+D58</f>
        <v>588130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7.25" customHeight="1">
      <c r="A57" s="2">
        <v>18030100</v>
      </c>
      <c r="B57" s="9" t="s">
        <v>41</v>
      </c>
      <c r="C57" s="4">
        <f t="shared" si="1"/>
        <v>480200</v>
      </c>
      <c r="D57" s="1">
        <f>279700+200500</f>
        <v>480200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5.75" customHeight="1">
      <c r="A58" s="2">
        <v>18030200</v>
      </c>
      <c r="B58" s="9" t="s">
        <v>42</v>
      </c>
      <c r="C58" s="4">
        <f t="shared" si="1"/>
        <v>107930</v>
      </c>
      <c r="D58" s="1">
        <f>44400+63530</f>
        <v>107930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5">
      <c r="A59" s="2" t="s">
        <v>44</v>
      </c>
      <c r="B59" s="9" t="s">
        <v>45</v>
      </c>
      <c r="C59" s="4">
        <f t="shared" si="1"/>
        <v>327335670</v>
      </c>
      <c r="D59" s="1">
        <f>D60+D61+D62</f>
        <v>327335670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5">
      <c r="A60" s="2" t="s">
        <v>46</v>
      </c>
      <c r="B60" s="9" t="s">
        <v>47</v>
      </c>
      <c r="C60" s="4">
        <f t="shared" si="1"/>
        <v>67503470</v>
      </c>
      <c r="D60" s="1">
        <f>71771200-4267730</f>
        <v>67503470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15">
      <c r="A61" s="2" t="s">
        <v>48</v>
      </c>
      <c r="B61" s="9" t="s">
        <v>49</v>
      </c>
      <c r="C61" s="4">
        <f t="shared" si="1"/>
        <v>258206500</v>
      </c>
      <c r="D61" s="1">
        <f>254251800+3954700</f>
        <v>258206500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60.75" customHeight="1">
      <c r="A62" s="2">
        <v>18050500</v>
      </c>
      <c r="B62" s="9" t="s">
        <v>115</v>
      </c>
      <c r="C62" s="4">
        <f t="shared" si="1"/>
        <v>1625700</v>
      </c>
      <c r="D62" s="1">
        <v>1625700</v>
      </c>
      <c r="E62" s="1"/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5">
      <c r="A63" s="2">
        <v>19000000</v>
      </c>
      <c r="B63" s="9" t="s">
        <v>5</v>
      </c>
      <c r="C63" s="4">
        <f t="shared" si="1"/>
        <v>3130100</v>
      </c>
      <c r="D63" s="1">
        <f>D64</f>
        <v>0</v>
      </c>
      <c r="E63" s="1">
        <f>E64</f>
        <v>3130100</v>
      </c>
      <c r="F63" s="1"/>
      <c r="G63" s="5"/>
      <c r="H63" s="66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15">
      <c r="A64" s="2" t="s">
        <v>50</v>
      </c>
      <c r="B64" s="9" t="s">
        <v>51</v>
      </c>
      <c r="C64" s="4">
        <f t="shared" si="1"/>
        <v>3130100</v>
      </c>
      <c r="D64" s="1">
        <f>D65+D66+D67</f>
        <v>0</v>
      </c>
      <c r="E64" s="1">
        <f>E65+E66+E67</f>
        <v>3130100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65.25" customHeight="1">
      <c r="A65" s="2" t="s">
        <v>52</v>
      </c>
      <c r="B65" s="9" t="s">
        <v>164</v>
      </c>
      <c r="C65" s="4">
        <f t="shared" si="1"/>
        <v>1975100</v>
      </c>
      <c r="D65" s="1"/>
      <c r="E65" s="1">
        <v>1975100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30">
      <c r="A66" s="2">
        <v>19010200</v>
      </c>
      <c r="B66" s="9" t="s">
        <v>53</v>
      </c>
      <c r="C66" s="4">
        <f t="shared" si="1"/>
        <v>385000</v>
      </c>
      <c r="D66" s="1"/>
      <c r="E66" s="1">
        <v>385000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8.75" customHeight="1">
      <c r="A67" s="2">
        <v>19010300</v>
      </c>
      <c r="B67" s="9" t="s">
        <v>54</v>
      </c>
      <c r="C67" s="4">
        <f t="shared" si="1"/>
        <v>770000</v>
      </c>
      <c r="D67" s="1"/>
      <c r="E67" s="1">
        <v>770000</v>
      </c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32" customFormat="1" ht="23.25" customHeight="1">
      <c r="A68" s="85">
        <v>20000000</v>
      </c>
      <c r="B68" s="19" t="s">
        <v>6</v>
      </c>
      <c r="C68" s="15">
        <f t="shared" si="1"/>
        <v>224088047</v>
      </c>
      <c r="D68" s="21">
        <f>D69+D81+D94+D107</f>
        <v>122547617</v>
      </c>
      <c r="E68" s="21">
        <f>E96+E106+E107+E102+E69</f>
        <v>101540430</v>
      </c>
      <c r="F68" s="21">
        <f>F96+F106+F107+F102</f>
        <v>1659373</v>
      </c>
      <c r="G68" s="31"/>
      <c r="H68" s="31"/>
      <c r="I68" s="31"/>
      <c r="J68" s="31"/>
      <c r="K68" s="31"/>
      <c r="IJ68" s="31"/>
      <c r="IK68" s="31"/>
      <c r="IL68" s="31"/>
      <c r="IM68" s="31"/>
      <c r="IN68" s="31"/>
      <c r="IO68" s="31"/>
      <c r="IP68" s="31"/>
      <c r="IQ68" s="31"/>
      <c r="IR68" s="31"/>
    </row>
    <row r="69" spans="1:252" s="6" customFormat="1" ht="20.25" customHeight="1">
      <c r="A69" s="2">
        <v>21000000</v>
      </c>
      <c r="B69" s="9" t="s">
        <v>7</v>
      </c>
      <c r="C69" s="4">
        <f t="shared" si="1"/>
        <v>2486340</v>
      </c>
      <c r="D69" s="1">
        <f>D70+D73+D72</f>
        <v>2486340</v>
      </c>
      <c r="E69" s="1">
        <f>E80</f>
        <v>0</v>
      </c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84" customHeight="1">
      <c r="A70" s="2" t="s">
        <v>55</v>
      </c>
      <c r="B70" s="9" t="s">
        <v>139</v>
      </c>
      <c r="C70" s="4">
        <f t="shared" si="1"/>
        <v>357130</v>
      </c>
      <c r="D70" s="4">
        <f>D71</f>
        <v>357130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47.25" customHeight="1">
      <c r="A71" s="2" t="s">
        <v>56</v>
      </c>
      <c r="B71" s="9" t="s">
        <v>57</v>
      </c>
      <c r="C71" s="4">
        <f t="shared" si="1"/>
        <v>357130</v>
      </c>
      <c r="D71" s="1">
        <f>96430+260700</f>
        <v>357130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27" customHeight="1" hidden="1">
      <c r="A72" s="2">
        <v>21050000</v>
      </c>
      <c r="B72" s="9" t="s">
        <v>123</v>
      </c>
      <c r="C72" s="4">
        <f t="shared" si="1"/>
        <v>0</v>
      </c>
      <c r="D72" s="1"/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>
      <c r="A73" s="2" t="s">
        <v>58</v>
      </c>
      <c r="B73" s="9" t="s">
        <v>59</v>
      </c>
      <c r="C73" s="4">
        <f t="shared" si="1"/>
        <v>2129210</v>
      </c>
      <c r="D73" s="1">
        <f>D76+D75+D74+D77+D78+D80+D79</f>
        <v>2129210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15" customHeight="1" hidden="1">
      <c r="A74" s="2">
        <v>21080500</v>
      </c>
      <c r="B74" s="9" t="s">
        <v>63</v>
      </c>
      <c r="C74" s="4">
        <f t="shared" si="1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63.75" customHeight="1" hidden="1">
      <c r="A75" s="2">
        <v>21080900</v>
      </c>
      <c r="B75" s="9" t="s">
        <v>60</v>
      </c>
      <c r="C75" s="4">
        <f t="shared" si="1"/>
        <v>0</v>
      </c>
      <c r="D75" s="1"/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15">
      <c r="A76" s="2" t="s">
        <v>61</v>
      </c>
      <c r="B76" s="9" t="s">
        <v>62</v>
      </c>
      <c r="C76" s="4">
        <f t="shared" si="1"/>
        <v>919160</v>
      </c>
      <c r="D76" s="1">
        <f>661400+257760</f>
        <v>919160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78" customHeight="1">
      <c r="A77" s="2">
        <v>21081500</v>
      </c>
      <c r="B77" s="9" t="s">
        <v>211</v>
      </c>
      <c r="C77" s="4">
        <f t="shared" si="1"/>
        <v>912750</v>
      </c>
      <c r="D77" s="1">
        <f>762300+150450</f>
        <v>912750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5">
      <c r="A78" s="2">
        <v>21081700</v>
      </c>
      <c r="B78" s="9" t="s">
        <v>149</v>
      </c>
      <c r="C78" s="4">
        <f t="shared" si="1"/>
        <v>14830</v>
      </c>
      <c r="D78" s="1">
        <f>20700-5870</f>
        <v>14830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60">
      <c r="A79" s="2">
        <v>21081800</v>
      </c>
      <c r="B79" s="9" t="s">
        <v>237</v>
      </c>
      <c r="C79" s="4">
        <f t="shared" si="1"/>
        <v>250050</v>
      </c>
      <c r="D79" s="1">
        <v>250050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83.25" customHeight="1">
      <c r="A80" s="2">
        <v>21082400</v>
      </c>
      <c r="B80" s="9" t="s">
        <v>191</v>
      </c>
      <c r="C80" s="4">
        <f t="shared" si="1"/>
        <v>32420</v>
      </c>
      <c r="D80" s="1">
        <f>15000+17420</f>
        <v>32420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30">
      <c r="A81" s="2">
        <v>22000000</v>
      </c>
      <c r="B81" s="9" t="s">
        <v>8</v>
      </c>
      <c r="C81" s="4">
        <f t="shared" si="1"/>
        <v>107991180</v>
      </c>
      <c r="D81" s="1">
        <f>D87+D89+D82</f>
        <v>107991180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18" customHeight="1">
      <c r="A82" s="33" t="s">
        <v>118</v>
      </c>
      <c r="B82" s="9" t="s">
        <v>119</v>
      </c>
      <c r="C82" s="4">
        <f>C84+C83+C85+C86</f>
        <v>21026810</v>
      </c>
      <c r="D82" s="1">
        <f>D84+D83+D85+D86</f>
        <v>21026810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44.25" customHeight="1">
      <c r="A83" s="33">
        <v>22010300</v>
      </c>
      <c r="B83" s="3" t="s">
        <v>124</v>
      </c>
      <c r="C83" s="4">
        <f aca="true" t="shared" si="2" ref="C83:C88">D83+E83</f>
        <v>523030</v>
      </c>
      <c r="D83" s="1">
        <f>500000+23030</f>
        <v>523030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24" customHeight="1">
      <c r="A84" s="2">
        <v>22012500</v>
      </c>
      <c r="B84" s="9" t="s">
        <v>120</v>
      </c>
      <c r="C84" s="4">
        <f t="shared" si="2"/>
        <v>19234400</v>
      </c>
      <c r="D84" s="1">
        <f>18900000+334400</f>
        <v>19234400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5.25" customHeight="1">
      <c r="A85" s="2">
        <v>22012600</v>
      </c>
      <c r="B85" s="3" t="s">
        <v>125</v>
      </c>
      <c r="C85" s="4">
        <f t="shared" si="2"/>
        <v>1189730</v>
      </c>
      <c r="D85" s="1">
        <f>1200000-10270</f>
        <v>1189730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90" customHeight="1">
      <c r="A86" s="2">
        <v>22012900</v>
      </c>
      <c r="B86" s="3" t="s">
        <v>126</v>
      </c>
      <c r="C86" s="4">
        <f t="shared" si="2"/>
        <v>79650</v>
      </c>
      <c r="D86" s="1">
        <f>40000+39650</f>
        <v>79650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33" customHeight="1">
      <c r="A87" s="2" t="s">
        <v>64</v>
      </c>
      <c r="B87" s="9" t="s">
        <v>65</v>
      </c>
      <c r="C87" s="4">
        <f t="shared" si="2"/>
        <v>86807390</v>
      </c>
      <c r="D87" s="1">
        <f>D88</f>
        <v>86807390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8.75" customHeight="1">
      <c r="A88" s="2" t="s">
        <v>66</v>
      </c>
      <c r="B88" s="9" t="s">
        <v>195</v>
      </c>
      <c r="C88" s="4">
        <f t="shared" si="2"/>
        <v>86807390</v>
      </c>
      <c r="D88" s="1">
        <f>60000000+26807390</f>
        <v>86807390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19.5" customHeight="1">
      <c r="A89" s="2" t="s">
        <v>67</v>
      </c>
      <c r="B89" s="9" t="s">
        <v>68</v>
      </c>
      <c r="C89" s="4">
        <f>C90+C91+C92+C93</f>
        <v>156980</v>
      </c>
      <c r="D89" s="4">
        <f>D90+D91+D92+D93</f>
        <v>156980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>
      <c r="A90" s="2" t="s">
        <v>69</v>
      </c>
      <c r="B90" s="9" t="s">
        <v>70</v>
      </c>
      <c r="C90" s="4">
        <f aca="true" t="shared" si="3" ref="C90:C107">D90+E90</f>
        <v>65690</v>
      </c>
      <c r="D90" s="1">
        <f>61300+4390</f>
        <v>65690</v>
      </c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22.5" customHeight="1">
      <c r="A91" s="2">
        <v>22090200</v>
      </c>
      <c r="B91" s="9" t="s">
        <v>121</v>
      </c>
      <c r="C91" s="4">
        <f t="shared" si="3"/>
        <v>200</v>
      </c>
      <c r="D91" s="1">
        <v>200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45" customHeight="1" hidden="1">
      <c r="A92" s="2">
        <v>22090300</v>
      </c>
      <c r="B92" s="9" t="s">
        <v>122</v>
      </c>
      <c r="C92" s="4">
        <f t="shared" si="3"/>
        <v>0</v>
      </c>
      <c r="D92" s="1"/>
      <c r="E92" s="1"/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5" customHeight="1">
      <c r="A93" s="2" t="s">
        <v>71</v>
      </c>
      <c r="B93" s="9" t="s">
        <v>72</v>
      </c>
      <c r="C93" s="4">
        <f t="shared" si="3"/>
        <v>91090</v>
      </c>
      <c r="D93" s="1">
        <f>87200+3890</f>
        <v>91090</v>
      </c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5" customHeight="1">
      <c r="A94" s="2">
        <v>24000000</v>
      </c>
      <c r="B94" s="9" t="s">
        <v>11</v>
      </c>
      <c r="C94" s="4">
        <f t="shared" si="3"/>
        <v>13886270</v>
      </c>
      <c r="D94" s="1">
        <f>D95+D96</f>
        <v>12070097</v>
      </c>
      <c r="E94" s="1">
        <f>E96+E102+E106</f>
        <v>1816173</v>
      </c>
      <c r="F94" s="1">
        <f>F106+F102</f>
        <v>1659373</v>
      </c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48.75" customHeight="1" hidden="1">
      <c r="A95" s="2" t="s">
        <v>73</v>
      </c>
      <c r="B95" s="9" t="s">
        <v>74</v>
      </c>
      <c r="C95" s="4">
        <f t="shared" si="3"/>
        <v>0</v>
      </c>
      <c r="D95" s="1"/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15">
      <c r="A96" s="2" t="s">
        <v>75</v>
      </c>
      <c r="B96" s="9" t="s">
        <v>59</v>
      </c>
      <c r="C96" s="4">
        <f t="shared" si="3"/>
        <v>12085097</v>
      </c>
      <c r="D96" s="1">
        <f>D97+D98+D100+D99+D101</f>
        <v>12070097</v>
      </c>
      <c r="E96" s="1">
        <f>E98+E100</f>
        <v>15000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15">
      <c r="A97" s="2" t="s">
        <v>76</v>
      </c>
      <c r="B97" s="9" t="s">
        <v>59</v>
      </c>
      <c r="C97" s="4">
        <f t="shared" si="3"/>
        <v>7635360</v>
      </c>
      <c r="D97" s="1">
        <f>1008100+6627260</f>
        <v>7635360</v>
      </c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27.75" customHeight="1" hidden="1">
      <c r="A98" s="2">
        <v>24061600</v>
      </c>
      <c r="B98" s="9" t="s">
        <v>77</v>
      </c>
      <c r="C98" s="4">
        <f t="shared" si="3"/>
        <v>0</v>
      </c>
      <c r="D98" s="1"/>
      <c r="E98" s="1"/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60" customHeight="1" hidden="1">
      <c r="A99" s="2">
        <v>24061900</v>
      </c>
      <c r="B99" s="9" t="s">
        <v>150</v>
      </c>
      <c r="C99" s="4">
        <f t="shared" si="3"/>
        <v>0</v>
      </c>
      <c r="D99" s="1"/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45" customHeight="1">
      <c r="A100" s="2" t="s">
        <v>78</v>
      </c>
      <c r="B100" s="9" t="s">
        <v>79</v>
      </c>
      <c r="C100" s="4">
        <f t="shared" si="3"/>
        <v>15000</v>
      </c>
      <c r="D100" s="1"/>
      <c r="E100" s="1">
        <v>15000</v>
      </c>
      <c r="F100" s="1"/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126" customHeight="1">
      <c r="A101" s="2">
        <v>24062200</v>
      </c>
      <c r="B101" s="9" t="s">
        <v>151</v>
      </c>
      <c r="C101" s="4">
        <f t="shared" si="3"/>
        <v>4434737</v>
      </c>
      <c r="D101" s="1">
        <f>407447+4027290</f>
        <v>4434737</v>
      </c>
      <c r="E101" s="1"/>
      <c r="F101" s="1"/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18.75" customHeight="1">
      <c r="A102" s="2" t="s">
        <v>80</v>
      </c>
      <c r="B102" s="3" t="s">
        <v>81</v>
      </c>
      <c r="C102" s="4">
        <f t="shared" si="3"/>
        <v>157369</v>
      </c>
      <c r="D102" s="1">
        <f>D105</f>
        <v>0</v>
      </c>
      <c r="E102" s="1">
        <f>E105+E103+E104</f>
        <v>157369</v>
      </c>
      <c r="F102" s="1">
        <f>F103+F104</f>
        <v>15569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30" customHeight="1">
      <c r="A103" s="2">
        <v>24110600</v>
      </c>
      <c r="B103" s="9" t="s">
        <v>117</v>
      </c>
      <c r="C103" s="4">
        <f t="shared" si="3"/>
        <v>15557</v>
      </c>
      <c r="D103" s="1"/>
      <c r="E103" s="1">
        <v>15557</v>
      </c>
      <c r="F103" s="1">
        <f>E103</f>
        <v>15557</v>
      </c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33" customHeight="1">
      <c r="A104" s="2">
        <v>24110700</v>
      </c>
      <c r="B104" s="9" t="s">
        <v>196</v>
      </c>
      <c r="C104" s="4">
        <f t="shared" si="3"/>
        <v>12</v>
      </c>
      <c r="D104" s="1"/>
      <c r="E104" s="1">
        <v>12</v>
      </c>
      <c r="F104" s="1">
        <f>E104</f>
        <v>12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60" customHeight="1">
      <c r="A105" s="2" t="s">
        <v>82</v>
      </c>
      <c r="B105" s="9" t="s">
        <v>83</v>
      </c>
      <c r="C105" s="4">
        <f t="shared" si="3"/>
        <v>141800</v>
      </c>
      <c r="D105" s="1"/>
      <c r="E105" s="1">
        <v>141800</v>
      </c>
      <c r="F105" s="1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27.75" customHeight="1">
      <c r="A106" s="2">
        <v>24170000</v>
      </c>
      <c r="B106" s="9" t="s">
        <v>84</v>
      </c>
      <c r="C106" s="4">
        <f t="shared" si="3"/>
        <v>1643804</v>
      </c>
      <c r="D106" s="4"/>
      <c r="E106" s="4">
        <v>1643804</v>
      </c>
      <c r="F106" s="4">
        <f>E106</f>
        <v>1643804</v>
      </c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13.5" customHeight="1">
      <c r="A107" s="2">
        <v>25000000</v>
      </c>
      <c r="B107" s="9" t="s">
        <v>16</v>
      </c>
      <c r="C107" s="4">
        <f t="shared" si="3"/>
        <v>99724257</v>
      </c>
      <c r="D107" s="4"/>
      <c r="E107" s="4">
        <f>E108+E113</f>
        <v>99724257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2.25" customHeight="1">
      <c r="A108" s="2" t="s">
        <v>85</v>
      </c>
      <c r="B108" s="9" t="s">
        <v>86</v>
      </c>
      <c r="C108" s="4">
        <f aca="true" t="shared" si="4" ref="C108:C124">D108+E108</f>
        <v>94887998</v>
      </c>
      <c r="D108" s="4"/>
      <c r="E108" s="1">
        <f>E109+E110+E111+E112</f>
        <v>94887998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31.5" customHeight="1">
      <c r="A109" s="2" t="s">
        <v>87</v>
      </c>
      <c r="B109" s="9" t="s">
        <v>88</v>
      </c>
      <c r="C109" s="4">
        <f t="shared" si="4"/>
        <v>87993829</v>
      </c>
      <c r="D109" s="4"/>
      <c r="E109" s="1">
        <v>87993829</v>
      </c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27.75" customHeight="1">
      <c r="A110" s="2" t="s">
        <v>89</v>
      </c>
      <c r="B110" s="9" t="s">
        <v>90</v>
      </c>
      <c r="C110" s="4">
        <f t="shared" si="4"/>
        <v>6748169</v>
      </c>
      <c r="D110" s="4"/>
      <c r="E110" s="1">
        <v>6748169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42" customHeight="1">
      <c r="A111" s="2" t="s">
        <v>91</v>
      </c>
      <c r="B111" s="9" t="s">
        <v>179</v>
      </c>
      <c r="C111" s="4">
        <f t="shared" si="4"/>
        <v>136000</v>
      </c>
      <c r="D111" s="4"/>
      <c r="E111" s="1">
        <v>136000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30" customHeight="1">
      <c r="A112" s="2" t="s">
        <v>92</v>
      </c>
      <c r="B112" s="9" t="s">
        <v>93</v>
      </c>
      <c r="C112" s="4">
        <f t="shared" si="4"/>
        <v>10000</v>
      </c>
      <c r="D112" s="4"/>
      <c r="E112" s="1">
        <v>10000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18" customHeight="1">
      <c r="A113" s="33" t="s">
        <v>94</v>
      </c>
      <c r="B113" s="34" t="s">
        <v>95</v>
      </c>
      <c r="C113" s="4">
        <f t="shared" si="4"/>
        <v>4836259</v>
      </c>
      <c r="D113" s="4"/>
      <c r="E113" s="1">
        <f>E115+E114</f>
        <v>4836259</v>
      </c>
      <c r="F113" s="4"/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18" customHeight="1">
      <c r="A114" s="63">
        <v>25020100</v>
      </c>
      <c r="B114" s="34" t="s">
        <v>156</v>
      </c>
      <c r="C114" s="4">
        <f t="shared" si="4"/>
        <v>4836259</v>
      </c>
      <c r="D114" s="4"/>
      <c r="E114" s="1">
        <v>4836259</v>
      </c>
      <c r="F114" s="4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6" customFormat="1" ht="96.75" customHeight="1" hidden="1">
      <c r="A115" s="2" t="s">
        <v>96</v>
      </c>
      <c r="B115" s="9" t="s">
        <v>97</v>
      </c>
      <c r="C115" s="4">
        <f t="shared" si="4"/>
        <v>0</v>
      </c>
      <c r="D115" s="4"/>
      <c r="E115" s="4"/>
      <c r="F115" s="4"/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32" customFormat="1" ht="14.25">
      <c r="A116" s="85">
        <v>30000000</v>
      </c>
      <c r="B116" s="19" t="s">
        <v>12</v>
      </c>
      <c r="C116" s="15">
        <f t="shared" si="4"/>
        <v>3380384</v>
      </c>
      <c r="D116" s="15">
        <f>D117</f>
        <v>159018</v>
      </c>
      <c r="E116" s="15">
        <f>E121+E122</f>
        <v>3221366</v>
      </c>
      <c r="F116" s="15">
        <f>F121+F122</f>
        <v>3221366</v>
      </c>
      <c r="G116" s="31"/>
      <c r="H116" s="31"/>
      <c r="I116" s="31"/>
      <c r="J116" s="31"/>
      <c r="K116" s="31"/>
      <c r="IJ116" s="31"/>
      <c r="IK116" s="31"/>
      <c r="IL116" s="31"/>
      <c r="IM116" s="31"/>
      <c r="IN116" s="31"/>
      <c r="IO116" s="31"/>
      <c r="IP116" s="31"/>
      <c r="IQ116" s="31"/>
      <c r="IR116" s="31"/>
    </row>
    <row r="117" spans="1:252" s="6" customFormat="1" ht="15">
      <c r="A117" s="2">
        <v>31000000</v>
      </c>
      <c r="B117" s="9" t="s">
        <v>13</v>
      </c>
      <c r="C117" s="4">
        <f t="shared" si="4"/>
        <v>1793234</v>
      </c>
      <c r="D117" s="1">
        <f>D118+D120</f>
        <v>159018</v>
      </c>
      <c r="E117" s="1">
        <f>E121</f>
        <v>1634216</v>
      </c>
      <c r="F117" s="1">
        <f>F121</f>
        <v>1634216</v>
      </c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69.75" customHeight="1">
      <c r="A118" s="2" t="s">
        <v>98</v>
      </c>
      <c r="B118" s="9" t="s">
        <v>99</v>
      </c>
      <c r="C118" s="4">
        <f t="shared" si="4"/>
        <v>159018</v>
      </c>
      <c r="D118" s="1">
        <f>D119</f>
        <v>159018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57.75" customHeight="1">
      <c r="A119" s="2" t="s">
        <v>100</v>
      </c>
      <c r="B119" s="9" t="s">
        <v>101</v>
      </c>
      <c r="C119" s="4">
        <f t="shared" si="4"/>
        <v>159018</v>
      </c>
      <c r="D119" s="1">
        <f>36900+122118</f>
        <v>159018</v>
      </c>
      <c r="E119" s="1"/>
      <c r="F119" s="1"/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6" customFormat="1" ht="27.75" customHeight="1" hidden="1">
      <c r="A120" s="2" t="s">
        <v>102</v>
      </c>
      <c r="B120" s="9" t="s">
        <v>103</v>
      </c>
      <c r="C120" s="4">
        <f t="shared" si="4"/>
        <v>0</v>
      </c>
      <c r="D120" s="1"/>
      <c r="E120" s="1"/>
      <c r="F120" s="1"/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36" customFormat="1" ht="45">
      <c r="A121" s="2" t="s">
        <v>104</v>
      </c>
      <c r="B121" s="9" t="s">
        <v>105</v>
      </c>
      <c r="C121" s="4">
        <f t="shared" si="4"/>
        <v>1634216</v>
      </c>
      <c r="D121" s="1"/>
      <c r="E121" s="1">
        <f>1000000+634216</f>
        <v>1634216</v>
      </c>
      <c r="F121" s="1">
        <f>E121</f>
        <v>1634216</v>
      </c>
      <c r="G121" s="35"/>
      <c r="H121" s="35"/>
      <c r="I121" s="35"/>
      <c r="J121" s="35"/>
      <c r="K121" s="35"/>
      <c r="IJ121" s="35"/>
      <c r="IK121" s="35"/>
      <c r="IL121" s="35"/>
      <c r="IM121" s="35"/>
      <c r="IN121" s="35"/>
      <c r="IO121" s="35"/>
      <c r="IP121" s="35"/>
      <c r="IQ121" s="35"/>
      <c r="IR121" s="35"/>
    </row>
    <row r="122" spans="1:252" s="6" customFormat="1" ht="18" customHeight="1">
      <c r="A122" s="13">
        <v>33000000</v>
      </c>
      <c r="B122" s="37" t="s">
        <v>116</v>
      </c>
      <c r="C122" s="7">
        <f t="shared" si="4"/>
        <v>1587150</v>
      </c>
      <c r="D122" s="8"/>
      <c r="E122" s="8">
        <f>E123</f>
        <v>1587150</v>
      </c>
      <c r="F122" s="8">
        <f>F123</f>
        <v>1587150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6" customFormat="1" ht="13.5" customHeight="1">
      <c r="A123" s="2" t="s">
        <v>106</v>
      </c>
      <c r="B123" s="9" t="s">
        <v>107</v>
      </c>
      <c r="C123" s="4">
        <f t="shared" si="4"/>
        <v>1587150</v>
      </c>
      <c r="D123" s="1"/>
      <c r="E123" s="1">
        <f>E124</f>
        <v>1587150</v>
      </c>
      <c r="F123" s="1">
        <f>F124</f>
        <v>1587150</v>
      </c>
      <c r="G123" s="5"/>
      <c r="H123" s="5"/>
      <c r="I123" s="5"/>
      <c r="J123" s="5"/>
      <c r="K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6" customFormat="1" ht="69.75" customHeight="1">
      <c r="A124" s="2" t="s">
        <v>108</v>
      </c>
      <c r="B124" s="9" t="s">
        <v>109</v>
      </c>
      <c r="C124" s="4">
        <f t="shared" si="4"/>
        <v>1587150</v>
      </c>
      <c r="D124" s="1"/>
      <c r="E124" s="1">
        <f>530266+1056884</f>
        <v>1587150</v>
      </c>
      <c r="F124" s="1">
        <f>E124</f>
        <v>1587150</v>
      </c>
      <c r="G124" s="5"/>
      <c r="H124" s="5"/>
      <c r="I124" s="5"/>
      <c r="J124" s="5"/>
      <c r="K124" s="5"/>
      <c r="IJ124" s="5"/>
      <c r="IK124" s="5"/>
      <c r="IL124" s="5"/>
      <c r="IM124" s="5"/>
      <c r="IN124" s="5"/>
      <c r="IO124" s="5"/>
      <c r="IP124" s="5"/>
      <c r="IQ124" s="5"/>
      <c r="IR124" s="5"/>
    </row>
    <row r="125" spans="1:252" s="32" customFormat="1" ht="15" customHeight="1">
      <c r="A125" s="38">
        <v>50000000</v>
      </c>
      <c r="B125" s="39" t="s">
        <v>9</v>
      </c>
      <c r="C125" s="40">
        <f aca="true" t="shared" si="5" ref="C125:C135">D125+E125</f>
        <v>225000</v>
      </c>
      <c r="D125" s="8"/>
      <c r="E125" s="14">
        <f>E126</f>
        <v>225000</v>
      </c>
      <c r="F125" s="41"/>
      <c r="G125" s="31"/>
      <c r="H125" s="31"/>
      <c r="I125" s="31"/>
      <c r="J125" s="31"/>
      <c r="K125" s="31"/>
      <c r="IJ125" s="31"/>
      <c r="IK125" s="31"/>
      <c r="IL125" s="31"/>
      <c r="IM125" s="31"/>
      <c r="IN125" s="31"/>
      <c r="IO125" s="31"/>
      <c r="IP125" s="31"/>
      <c r="IQ125" s="31"/>
      <c r="IR125" s="31"/>
    </row>
    <row r="126" spans="1:252" s="32" customFormat="1" ht="18.75" customHeight="1">
      <c r="A126" s="42" t="s">
        <v>110</v>
      </c>
      <c r="B126" s="19" t="s">
        <v>111</v>
      </c>
      <c r="C126" s="15">
        <f t="shared" si="5"/>
        <v>225000</v>
      </c>
      <c r="D126" s="43"/>
      <c r="E126" s="44">
        <f>E127</f>
        <v>225000</v>
      </c>
      <c r="F126" s="43"/>
      <c r="G126" s="31"/>
      <c r="H126" s="31"/>
      <c r="I126" s="31"/>
      <c r="J126" s="31"/>
      <c r="K126" s="31"/>
      <c r="IJ126" s="31"/>
      <c r="IK126" s="31"/>
      <c r="IL126" s="31"/>
      <c r="IM126" s="31"/>
      <c r="IN126" s="31"/>
      <c r="IO126" s="31"/>
      <c r="IP126" s="31"/>
      <c r="IQ126" s="31"/>
      <c r="IR126" s="31"/>
    </row>
    <row r="127" spans="1:252" s="32" customFormat="1" ht="48" customHeight="1">
      <c r="A127" s="2">
        <v>50110000</v>
      </c>
      <c r="B127" s="45" t="s">
        <v>112</v>
      </c>
      <c r="C127" s="4">
        <f t="shared" si="5"/>
        <v>225000</v>
      </c>
      <c r="D127" s="46"/>
      <c r="E127" s="1">
        <v>225000</v>
      </c>
      <c r="F127" s="46"/>
      <c r="G127" s="31"/>
      <c r="H127" s="31"/>
      <c r="I127" s="31"/>
      <c r="J127" s="31"/>
      <c r="K127" s="31"/>
      <c r="IJ127" s="31"/>
      <c r="IK127" s="31"/>
      <c r="IL127" s="31"/>
      <c r="IM127" s="31"/>
      <c r="IN127" s="31"/>
      <c r="IO127" s="31"/>
      <c r="IP127" s="31"/>
      <c r="IQ127" s="31"/>
      <c r="IR127" s="31"/>
    </row>
    <row r="128" spans="1:252" s="50" customFormat="1" ht="34.5" customHeight="1">
      <c r="A128" s="47"/>
      <c r="B128" s="48" t="s">
        <v>154</v>
      </c>
      <c r="C128" s="15">
        <f t="shared" si="5"/>
        <v>2863323674</v>
      </c>
      <c r="D128" s="21">
        <f>D116+D68+D18</f>
        <v>2755206778</v>
      </c>
      <c r="E128" s="21">
        <f>E116+E68+E18+E125</f>
        <v>108116896</v>
      </c>
      <c r="F128" s="21">
        <f>F116+F68+F18</f>
        <v>4880739</v>
      </c>
      <c r="G128" s="49"/>
      <c r="H128" s="49"/>
      <c r="I128" s="49"/>
      <c r="J128" s="49"/>
      <c r="K128" s="49"/>
      <c r="IJ128" s="49"/>
      <c r="IK128" s="49"/>
      <c r="IL128" s="49"/>
      <c r="IM128" s="49"/>
      <c r="IN128" s="49"/>
      <c r="IO128" s="49"/>
      <c r="IP128" s="49"/>
      <c r="IQ128" s="49"/>
      <c r="IR128" s="49"/>
    </row>
    <row r="129" spans="1:252" s="53" customFormat="1" ht="13.5" customHeight="1">
      <c r="A129" s="47">
        <v>40000000</v>
      </c>
      <c r="B129" s="51" t="s">
        <v>1</v>
      </c>
      <c r="C129" s="15">
        <f t="shared" si="5"/>
        <v>971937685.03</v>
      </c>
      <c r="D129" s="21">
        <f>D130</f>
        <v>549638685.03</v>
      </c>
      <c r="E129" s="21">
        <f>E195+E130</f>
        <v>422299000</v>
      </c>
      <c r="F129" s="21">
        <f>F130</f>
        <v>0</v>
      </c>
      <c r="G129" s="72"/>
      <c r="H129" s="52"/>
      <c r="I129" s="52"/>
      <c r="J129" s="52"/>
      <c r="K129" s="52"/>
      <c r="IJ129" s="52"/>
      <c r="IK129" s="52"/>
      <c r="IL129" s="52"/>
      <c r="IM129" s="52"/>
      <c r="IN129" s="52"/>
      <c r="IO129" s="52"/>
      <c r="IP129" s="52"/>
      <c r="IQ129" s="52"/>
      <c r="IR129" s="52"/>
    </row>
    <row r="130" spans="1:252" s="50" customFormat="1" ht="14.25">
      <c r="A130" s="47">
        <v>41000000</v>
      </c>
      <c r="B130" s="48" t="s">
        <v>17</v>
      </c>
      <c r="C130" s="15">
        <f t="shared" si="5"/>
        <v>967347685.03</v>
      </c>
      <c r="D130" s="21">
        <f>D133+D138+D136+D131</f>
        <v>549638685.03</v>
      </c>
      <c r="E130" s="21">
        <f>E133+E138+E136</f>
        <v>417709000</v>
      </c>
      <c r="F130" s="21">
        <f>F133+F138+F136</f>
        <v>0</v>
      </c>
      <c r="G130" s="49"/>
      <c r="H130" s="49"/>
      <c r="I130" s="49"/>
      <c r="J130" s="49"/>
      <c r="K130" s="49"/>
      <c r="IJ130" s="49"/>
      <c r="IK130" s="49"/>
      <c r="IL130" s="49"/>
      <c r="IM130" s="49"/>
      <c r="IN130" s="49"/>
      <c r="IO130" s="49"/>
      <c r="IP130" s="49"/>
      <c r="IQ130" s="49"/>
      <c r="IR130" s="49"/>
    </row>
    <row r="131" spans="1:252" s="50" customFormat="1" ht="28.5">
      <c r="A131" s="47">
        <v>41020000</v>
      </c>
      <c r="B131" s="48" t="s">
        <v>224</v>
      </c>
      <c r="C131" s="15">
        <f t="shared" si="5"/>
        <v>7344000</v>
      </c>
      <c r="D131" s="21">
        <f>D132</f>
        <v>7344000</v>
      </c>
      <c r="E131" s="21"/>
      <c r="F131" s="21"/>
      <c r="G131" s="49"/>
      <c r="H131" s="49"/>
      <c r="I131" s="49"/>
      <c r="J131" s="49"/>
      <c r="K131" s="49"/>
      <c r="IJ131" s="49"/>
      <c r="IK131" s="49"/>
      <c r="IL131" s="49"/>
      <c r="IM131" s="49"/>
      <c r="IN131" s="49"/>
      <c r="IO131" s="49"/>
      <c r="IP131" s="49"/>
      <c r="IQ131" s="49"/>
      <c r="IR131" s="49"/>
    </row>
    <row r="132" spans="1:252" s="50" customFormat="1" ht="105">
      <c r="A132" s="27">
        <v>41021400</v>
      </c>
      <c r="B132" s="9" t="s">
        <v>225</v>
      </c>
      <c r="C132" s="4">
        <f t="shared" si="5"/>
        <v>7344000</v>
      </c>
      <c r="D132" s="1">
        <v>7344000</v>
      </c>
      <c r="E132" s="1"/>
      <c r="F132" s="1"/>
      <c r="G132" s="49"/>
      <c r="H132" s="49"/>
      <c r="I132" s="49"/>
      <c r="J132" s="49"/>
      <c r="K132" s="49"/>
      <c r="IJ132" s="49"/>
      <c r="IK132" s="49"/>
      <c r="IL132" s="49"/>
      <c r="IM132" s="49"/>
      <c r="IN132" s="49"/>
      <c r="IO132" s="49"/>
      <c r="IP132" s="49"/>
      <c r="IQ132" s="49"/>
      <c r="IR132" s="49"/>
    </row>
    <row r="133" spans="1:252" s="50" customFormat="1" ht="20.25" customHeight="1">
      <c r="A133" s="47">
        <v>41030000</v>
      </c>
      <c r="B133" s="48" t="s">
        <v>140</v>
      </c>
      <c r="C133" s="15">
        <f t="shared" si="5"/>
        <v>873819800</v>
      </c>
      <c r="D133" s="21">
        <f>D134+D135</f>
        <v>473819800</v>
      </c>
      <c r="E133" s="21">
        <f>E135</f>
        <v>400000000</v>
      </c>
      <c r="F133" s="21"/>
      <c r="G133" s="116"/>
      <c r="H133" s="49"/>
      <c r="I133" s="49"/>
      <c r="J133" s="49"/>
      <c r="K133" s="49"/>
      <c r="IJ133" s="49"/>
      <c r="IK133" s="49"/>
      <c r="IL133" s="49"/>
      <c r="IM133" s="49"/>
      <c r="IN133" s="49"/>
      <c r="IO133" s="49"/>
      <c r="IP133" s="49"/>
      <c r="IQ133" s="49"/>
      <c r="IR133" s="49"/>
    </row>
    <row r="134" spans="1:252" s="6" customFormat="1" ht="28.5" customHeight="1">
      <c r="A134" s="2">
        <v>41033900</v>
      </c>
      <c r="B134" s="9" t="s">
        <v>127</v>
      </c>
      <c r="C134" s="4">
        <f t="shared" si="5"/>
        <v>473819800</v>
      </c>
      <c r="D134" s="1">
        <f>473793700+26100</f>
        <v>473819800</v>
      </c>
      <c r="E134" s="1"/>
      <c r="F134" s="1"/>
      <c r="G134" s="5"/>
      <c r="H134" s="5"/>
      <c r="I134" s="5"/>
      <c r="J134" s="5"/>
      <c r="K134" s="5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1:252" s="6" customFormat="1" ht="52.5" customHeight="1">
      <c r="A135" s="2">
        <v>41034700</v>
      </c>
      <c r="B135" s="9" t="s">
        <v>228</v>
      </c>
      <c r="C135" s="4">
        <f t="shared" si="5"/>
        <v>400000000</v>
      </c>
      <c r="D135" s="1"/>
      <c r="E135" s="1">
        <f>200000000+200000000</f>
        <v>400000000</v>
      </c>
      <c r="F135" s="1"/>
      <c r="G135" s="5"/>
      <c r="H135" s="5"/>
      <c r="I135" s="5"/>
      <c r="J135" s="5"/>
      <c r="K135" s="5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1:252" s="104" customFormat="1" ht="27.75" customHeight="1" hidden="1">
      <c r="A136" s="87">
        <v>41040000</v>
      </c>
      <c r="B136" s="78" t="s">
        <v>137</v>
      </c>
      <c r="C136" s="79">
        <f>D136</f>
        <v>0</v>
      </c>
      <c r="D136" s="80">
        <f>D137</f>
        <v>0</v>
      </c>
      <c r="E136" s="80"/>
      <c r="F136" s="80"/>
      <c r="G136" s="110"/>
      <c r="H136" s="103"/>
      <c r="I136" s="103"/>
      <c r="J136" s="103"/>
      <c r="K136" s="103"/>
      <c r="IJ136" s="103"/>
      <c r="IK136" s="103"/>
      <c r="IL136" s="103"/>
      <c r="IM136" s="103"/>
      <c r="IN136" s="103"/>
      <c r="IO136" s="103"/>
      <c r="IP136" s="103"/>
      <c r="IQ136" s="103"/>
      <c r="IR136" s="103"/>
    </row>
    <row r="137" spans="1:252" s="113" customFormat="1" ht="60" customHeight="1" hidden="1">
      <c r="A137" s="111">
        <v>41040200</v>
      </c>
      <c r="B137" s="68" t="s">
        <v>131</v>
      </c>
      <c r="C137" s="81">
        <f>D137</f>
        <v>0</v>
      </c>
      <c r="D137" s="82"/>
      <c r="E137" s="82"/>
      <c r="F137" s="82"/>
      <c r="G137" s="112"/>
      <c r="H137" s="112"/>
      <c r="I137" s="112"/>
      <c r="J137" s="112"/>
      <c r="K137" s="112"/>
      <c r="IJ137" s="112"/>
      <c r="IK137" s="112"/>
      <c r="IL137" s="112"/>
      <c r="IM137" s="112"/>
      <c r="IN137" s="112"/>
      <c r="IO137" s="112"/>
      <c r="IP137" s="112"/>
      <c r="IQ137" s="112"/>
      <c r="IR137" s="112"/>
    </row>
    <row r="138" spans="1:252" s="50" customFormat="1" ht="27.75" customHeight="1">
      <c r="A138" s="47">
        <v>41050000</v>
      </c>
      <c r="B138" s="48" t="s">
        <v>132</v>
      </c>
      <c r="C138" s="15">
        <f aca="true" t="shared" si="6" ref="C138:C166">D138+E138</f>
        <v>86183885.03</v>
      </c>
      <c r="D138" s="21">
        <f>D158+D165+D181+D168+D145+D151+D192+D167+D154+D142+D193+D194+D139+D140+D141</f>
        <v>68474885.03</v>
      </c>
      <c r="E138" s="21">
        <f>E158+E165+E181+E168+E145+E151+E192+E167+E166</f>
        <v>17709000</v>
      </c>
      <c r="F138" s="21">
        <f>F145</f>
        <v>0</v>
      </c>
      <c r="G138" s="49"/>
      <c r="H138" s="49"/>
      <c r="I138" s="49"/>
      <c r="J138" s="49"/>
      <c r="K138" s="49"/>
      <c r="IJ138" s="49"/>
      <c r="IK138" s="49"/>
      <c r="IL138" s="49"/>
      <c r="IM138" s="49"/>
      <c r="IN138" s="49"/>
      <c r="IO138" s="49"/>
      <c r="IP138" s="49"/>
      <c r="IQ138" s="49"/>
      <c r="IR138" s="49"/>
    </row>
    <row r="139" spans="1:252" s="6" customFormat="1" ht="267" customHeight="1">
      <c r="A139" s="2">
        <v>41050400</v>
      </c>
      <c r="B139" s="67" t="s">
        <v>230</v>
      </c>
      <c r="C139" s="4">
        <f t="shared" si="6"/>
        <v>11681442.22</v>
      </c>
      <c r="D139" s="1">
        <f>11508703.3+0.01+172738.91</f>
        <v>11681442.22</v>
      </c>
      <c r="E139" s="1"/>
      <c r="F139" s="1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225">
      <c r="A140" s="2">
        <v>41050500</v>
      </c>
      <c r="B140" s="67" t="s">
        <v>231</v>
      </c>
      <c r="C140" s="4">
        <f t="shared" si="6"/>
        <v>8499718.43</v>
      </c>
      <c r="D140" s="1">
        <f>6347716.55+2152001.88</f>
        <v>8499718.43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261" customHeight="1">
      <c r="A141" s="2">
        <v>41050600</v>
      </c>
      <c r="B141" s="67" t="s">
        <v>232</v>
      </c>
      <c r="C141" s="4">
        <f t="shared" si="6"/>
        <v>9930279.92</v>
      </c>
      <c r="D141" s="1">
        <f>5160986.75+4769293.17</f>
        <v>9930279.92</v>
      </c>
      <c r="E141" s="1"/>
      <c r="F141" s="1"/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42.75" customHeight="1">
      <c r="A142" s="2">
        <v>41051000</v>
      </c>
      <c r="B142" s="67" t="s">
        <v>159</v>
      </c>
      <c r="C142" s="4">
        <f t="shared" si="6"/>
        <v>3348277.94</v>
      </c>
      <c r="D142" s="1">
        <f>D144+D143</f>
        <v>3348277.94</v>
      </c>
      <c r="E142" s="1"/>
      <c r="F142" s="1"/>
      <c r="G142" s="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91" customFormat="1" ht="49.5" customHeight="1" hidden="1">
      <c r="A143" s="88"/>
      <c r="B143" s="89" t="s">
        <v>180</v>
      </c>
      <c r="C143" s="81">
        <f>D143</f>
        <v>1743560</v>
      </c>
      <c r="D143" s="82">
        <v>1743560</v>
      </c>
      <c r="E143" s="82"/>
      <c r="F143" s="82"/>
      <c r="G143" s="90"/>
      <c r="H143" s="90"/>
      <c r="I143" s="90"/>
      <c r="J143" s="90"/>
      <c r="K143" s="90"/>
      <c r="IJ143" s="90"/>
      <c r="IK143" s="90"/>
      <c r="IL143" s="90"/>
      <c r="IM143" s="90"/>
      <c r="IN143" s="90"/>
      <c r="IO143" s="90"/>
      <c r="IP143" s="90"/>
      <c r="IQ143" s="90"/>
      <c r="IR143" s="90"/>
    </row>
    <row r="144" spans="1:252" s="91" customFormat="1" ht="49.5" customHeight="1" hidden="1">
      <c r="A144" s="88"/>
      <c r="B144" s="89" t="s">
        <v>173</v>
      </c>
      <c r="C144" s="81">
        <f t="shared" si="6"/>
        <v>1604717.94</v>
      </c>
      <c r="D144" s="82">
        <f>1783020-178302.06</f>
        <v>1604717.94</v>
      </c>
      <c r="E144" s="82"/>
      <c r="F144" s="82"/>
      <c r="G144" s="90"/>
      <c r="H144" s="90"/>
      <c r="I144" s="90"/>
      <c r="J144" s="90"/>
      <c r="K144" s="90"/>
      <c r="IJ144" s="90"/>
      <c r="IK144" s="90"/>
      <c r="IL144" s="90"/>
      <c r="IM144" s="90"/>
      <c r="IN144" s="90"/>
      <c r="IO144" s="90"/>
      <c r="IP144" s="90"/>
      <c r="IQ144" s="90"/>
      <c r="IR144" s="90"/>
    </row>
    <row r="145" spans="1:252" s="91" customFormat="1" ht="43.5" customHeight="1" hidden="1">
      <c r="A145" s="88">
        <v>41051100</v>
      </c>
      <c r="B145" s="89" t="s">
        <v>165</v>
      </c>
      <c r="C145" s="81">
        <f t="shared" si="6"/>
        <v>0</v>
      </c>
      <c r="D145" s="82">
        <f>D149+D150+D146+D148+D147</f>
        <v>0</v>
      </c>
      <c r="E145" s="82">
        <f>E149+E150+E146+E148</f>
        <v>0</v>
      </c>
      <c r="F145" s="82">
        <f>F149+F150+F146+F148</f>
        <v>0</v>
      </c>
      <c r="G145" s="90"/>
      <c r="H145" s="90"/>
      <c r="I145" s="90"/>
      <c r="J145" s="90"/>
      <c r="K145" s="90"/>
      <c r="IJ145" s="90"/>
      <c r="IK145" s="90"/>
      <c r="IL145" s="90"/>
      <c r="IM145" s="90"/>
      <c r="IN145" s="90"/>
      <c r="IO145" s="90"/>
      <c r="IP145" s="90"/>
      <c r="IQ145" s="90"/>
      <c r="IR145" s="90"/>
    </row>
    <row r="146" spans="1:252" s="91" customFormat="1" ht="51" customHeight="1" hidden="1">
      <c r="A146" s="92"/>
      <c r="B146" s="89" t="s">
        <v>171</v>
      </c>
      <c r="C146" s="81">
        <f t="shared" si="6"/>
        <v>0</v>
      </c>
      <c r="D146" s="82"/>
      <c r="E146" s="82"/>
      <c r="F146" s="82">
        <f>E146</f>
        <v>0</v>
      </c>
      <c r="G146" s="90"/>
      <c r="H146" s="90"/>
      <c r="I146" s="90"/>
      <c r="J146" s="90"/>
      <c r="K146" s="90"/>
      <c r="IJ146" s="90"/>
      <c r="IK146" s="90"/>
      <c r="IL146" s="90"/>
      <c r="IM146" s="90"/>
      <c r="IN146" s="90"/>
      <c r="IO146" s="90"/>
      <c r="IP146" s="90"/>
      <c r="IQ146" s="90"/>
      <c r="IR146" s="90"/>
    </row>
    <row r="147" spans="1:252" s="91" customFormat="1" ht="54.75" customHeight="1" hidden="1">
      <c r="A147" s="93"/>
      <c r="B147" s="89" t="s">
        <v>166</v>
      </c>
      <c r="C147" s="81">
        <f t="shared" si="6"/>
        <v>0</v>
      </c>
      <c r="D147" s="82"/>
      <c r="E147" s="82"/>
      <c r="F147" s="82"/>
      <c r="G147" s="90"/>
      <c r="H147" s="90"/>
      <c r="I147" s="90"/>
      <c r="J147" s="90"/>
      <c r="K147" s="90"/>
      <c r="IJ147" s="90"/>
      <c r="IK147" s="90"/>
      <c r="IL147" s="90"/>
      <c r="IM147" s="90"/>
      <c r="IN147" s="90"/>
      <c r="IO147" s="90"/>
      <c r="IP147" s="90"/>
      <c r="IQ147" s="90"/>
      <c r="IR147" s="90"/>
    </row>
    <row r="148" spans="1:252" s="91" customFormat="1" ht="79.5" customHeight="1" hidden="1">
      <c r="A148" s="93"/>
      <c r="B148" s="89" t="s">
        <v>146</v>
      </c>
      <c r="C148" s="81">
        <f t="shared" si="6"/>
        <v>0</v>
      </c>
      <c r="D148" s="82"/>
      <c r="E148" s="82"/>
      <c r="F148" s="82"/>
      <c r="G148" s="90"/>
      <c r="H148" s="90"/>
      <c r="I148" s="90"/>
      <c r="J148" s="90"/>
      <c r="K148" s="90"/>
      <c r="IJ148" s="90"/>
      <c r="IK148" s="90"/>
      <c r="IL148" s="90"/>
      <c r="IM148" s="90"/>
      <c r="IN148" s="90"/>
      <c r="IO148" s="90"/>
      <c r="IP148" s="90"/>
      <c r="IQ148" s="90"/>
      <c r="IR148" s="90"/>
    </row>
    <row r="149" spans="1:252" s="91" customFormat="1" ht="56.25" customHeight="1" hidden="1">
      <c r="A149" s="93"/>
      <c r="B149" s="89" t="s">
        <v>141</v>
      </c>
      <c r="C149" s="81">
        <f t="shared" si="6"/>
        <v>0</v>
      </c>
      <c r="D149" s="82"/>
      <c r="E149" s="82"/>
      <c r="F149" s="82"/>
      <c r="G149" s="90"/>
      <c r="H149" s="90"/>
      <c r="I149" s="90"/>
      <c r="J149" s="90"/>
      <c r="K149" s="90"/>
      <c r="IJ149" s="90"/>
      <c r="IK149" s="90"/>
      <c r="IL149" s="90"/>
      <c r="IM149" s="90"/>
      <c r="IN149" s="90"/>
      <c r="IO149" s="90"/>
      <c r="IP149" s="90"/>
      <c r="IQ149" s="90"/>
      <c r="IR149" s="90"/>
    </row>
    <row r="150" spans="1:252" s="91" customFormat="1" ht="43.5" customHeight="1" hidden="1">
      <c r="A150" s="69"/>
      <c r="B150" s="89" t="s">
        <v>144</v>
      </c>
      <c r="C150" s="81">
        <f t="shared" si="6"/>
        <v>0</v>
      </c>
      <c r="D150" s="82"/>
      <c r="E150" s="82"/>
      <c r="F150" s="82"/>
      <c r="G150" s="90"/>
      <c r="H150" s="90"/>
      <c r="I150" s="90"/>
      <c r="J150" s="90"/>
      <c r="K150" s="90"/>
      <c r="IJ150" s="90"/>
      <c r="IK150" s="90"/>
      <c r="IL150" s="90"/>
      <c r="IM150" s="90"/>
      <c r="IN150" s="90"/>
      <c r="IO150" s="90"/>
      <c r="IP150" s="90"/>
      <c r="IQ150" s="90"/>
      <c r="IR150" s="90"/>
    </row>
    <row r="151" spans="1:252" s="6" customFormat="1" ht="55.5" customHeight="1">
      <c r="A151" s="2">
        <v>41051200</v>
      </c>
      <c r="B151" s="67" t="s">
        <v>160</v>
      </c>
      <c r="C151" s="4">
        <f t="shared" si="6"/>
        <v>1822724</v>
      </c>
      <c r="D151" s="1">
        <f>D152+D153</f>
        <v>1822724</v>
      </c>
      <c r="E151" s="1"/>
      <c r="F151" s="1"/>
      <c r="G151" s="5"/>
      <c r="H151" s="5"/>
      <c r="I151" s="5"/>
      <c r="J151" s="5"/>
      <c r="K151" s="5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1:252" s="91" customFormat="1" ht="67.5" customHeight="1" hidden="1">
      <c r="A152" s="92"/>
      <c r="B152" s="89" t="s">
        <v>227</v>
      </c>
      <c r="C152" s="81">
        <f t="shared" si="6"/>
        <v>1822724</v>
      </c>
      <c r="D152" s="82">
        <v>1822724</v>
      </c>
      <c r="E152" s="82"/>
      <c r="F152" s="82"/>
      <c r="G152" s="90"/>
      <c r="H152" s="90"/>
      <c r="I152" s="90"/>
      <c r="J152" s="90"/>
      <c r="K152" s="90"/>
      <c r="IJ152" s="90"/>
      <c r="IK152" s="90"/>
      <c r="IL152" s="90"/>
      <c r="IM152" s="90"/>
      <c r="IN152" s="90"/>
      <c r="IO152" s="90"/>
      <c r="IP152" s="90"/>
      <c r="IQ152" s="90"/>
      <c r="IR152" s="90"/>
    </row>
    <row r="153" spans="1:252" s="91" customFormat="1" ht="56.25" customHeight="1" hidden="1">
      <c r="A153" s="93"/>
      <c r="B153" s="89" t="s">
        <v>181</v>
      </c>
      <c r="C153" s="81">
        <f t="shared" si="6"/>
        <v>0</v>
      </c>
      <c r="D153" s="82"/>
      <c r="E153" s="82"/>
      <c r="F153" s="82"/>
      <c r="G153" s="90"/>
      <c r="H153" s="90"/>
      <c r="I153" s="90"/>
      <c r="J153" s="90"/>
      <c r="K153" s="90"/>
      <c r="IJ153" s="90"/>
      <c r="IK153" s="90"/>
      <c r="IL153" s="90"/>
      <c r="IM153" s="90"/>
      <c r="IN153" s="90"/>
      <c r="IO153" s="90"/>
      <c r="IP153" s="90"/>
      <c r="IQ153" s="90"/>
      <c r="IR153" s="90"/>
    </row>
    <row r="154" spans="1:252" s="91" customFormat="1" ht="62.25" customHeight="1" hidden="1">
      <c r="A154" s="88">
        <v>41051400</v>
      </c>
      <c r="B154" s="89" t="s">
        <v>168</v>
      </c>
      <c r="C154" s="81">
        <f t="shared" si="6"/>
        <v>0</v>
      </c>
      <c r="D154" s="82">
        <f>D155+D156+D157</f>
        <v>0</v>
      </c>
      <c r="E154" s="82"/>
      <c r="F154" s="82"/>
      <c r="G154" s="90"/>
      <c r="H154" s="90"/>
      <c r="I154" s="90"/>
      <c r="J154" s="90"/>
      <c r="K154" s="90"/>
      <c r="IJ154" s="90"/>
      <c r="IK154" s="90"/>
      <c r="IL154" s="90"/>
      <c r="IM154" s="90"/>
      <c r="IN154" s="90"/>
      <c r="IO154" s="90"/>
      <c r="IP154" s="90"/>
      <c r="IQ154" s="90"/>
      <c r="IR154" s="90"/>
    </row>
    <row r="155" spans="1:252" s="91" customFormat="1" ht="61.5" customHeight="1" hidden="1">
      <c r="A155" s="88"/>
      <c r="B155" s="89" t="s">
        <v>172</v>
      </c>
      <c r="C155" s="81">
        <f t="shared" si="6"/>
        <v>0</v>
      </c>
      <c r="D155" s="82"/>
      <c r="E155" s="82"/>
      <c r="F155" s="82"/>
      <c r="G155" s="90"/>
      <c r="H155" s="90"/>
      <c r="I155" s="90"/>
      <c r="J155" s="90"/>
      <c r="K155" s="90"/>
      <c r="IJ155" s="90"/>
      <c r="IK155" s="90"/>
      <c r="IL155" s="90"/>
      <c r="IM155" s="90"/>
      <c r="IN155" s="90"/>
      <c r="IO155" s="90"/>
      <c r="IP155" s="90"/>
      <c r="IQ155" s="90"/>
      <c r="IR155" s="90"/>
    </row>
    <row r="156" spans="1:252" s="91" customFormat="1" ht="27.75" customHeight="1" hidden="1">
      <c r="A156" s="93"/>
      <c r="B156" s="89" t="s">
        <v>147</v>
      </c>
      <c r="C156" s="81">
        <f t="shared" si="6"/>
        <v>0</v>
      </c>
      <c r="D156" s="82"/>
      <c r="E156" s="82"/>
      <c r="F156" s="82"/>
      <c r="G156" s="90"/>
      <c r="H156" s="90"/>
      <c r="I156" s="90"/>
      <c r="J156" s="90"/>
      <c r="K156" s="90"/>
      <c r="IJ156" s="90"/>
      <c r="IK156" s="90"/>
      <c r="IL156" s="90"/>
      <c r="IM156" s="90"/>
      <c r="IN156" s="90"/>
      <c r="IO156" s="90"/>
      <c r="IP156" s="90"/>
      <c r="IQ156" s="90"/>
      <c r="IR156" s="90"/>
    </row>
    <row r="157" spans="1:252" s="91" customFormat="1" ht="48" customHeight="1" hidden="1">
      <c r="A157" s="69"/>
      <c r="B157" s="89" t="s">
        <v>169</v>
      </c>
      <c r="C157" s="81">
        <f t="shared" si="6"/>
        <v>0</v>
      </c>
      <c r="D157" s="82"/>
      <c r="E157" s="82"/>
      <c r="F157" s="82"/>
      <c r="G157" s="90"/>
      <c r="H157" s="90"/>
      <c r="I157" s="90"/>
      <c r="J157" s="90"/>
      <c r="K157" s="90"/>
      <c r="IJ157" s="90"/>
      <c r="IK157" s="90"/>
      <c r="IL157" s="90"/>
      <c r="IM157" s="90"/>
      <c r="IN157" s="90"/>
      <c r="IO157" s="90"/>
      <c r="IP157" s="90"/>
      <c r="IQ157" s="90"/>
      <c r="IR157" s="90"/>
    </row>
    <row r="158" spans="1:252" s="91" customFormat="1" ht="45.75" customHeight="1" hidden="1">
      <c r="A158" s="69">
        <v>41051500</v>
      </c>
      <c r="B158" s="89" t="s">
        <v>161</v>
      </c>
      <c r="C158" s="81">
        <f t="shared" si="6"/>
        <v>0</v>
      </c>
      <c r="D158" s="82">
        <f>D159+D163+D164</f>
        <v>0</v>
      </c>
      <c r="E158" s="82"/>
      <c r="F158" s="82"/>
      <c r="G158" s="90"/>
      <c r="H158" s="90"/>
      <c r="I158" s="90"/>
      <c r="J158" s="90"/>
      <c r="K158" s="90"/>
      <c r="IJ158" s="90"/>
      <c r="IK158" s="90"/>
      <c r="IL158" s="90"/>
      <c r="IM158" s="90"/>
      <c r="IN158" s="90"/>
      <c r="IO158" s="90"/>
      <c r="IP158" s="90"/>
      <c r="IQ158" s="90"/>
      <c r="IR158" s="90"/>
    </row>
    <row r="159" spans="1:252" s="91" customFormat="1" ht="19.5" customHeight="1" hidden="1">
      <c r="A159" s="94"/>
      <c r="B159" s="89" t="s">
        <v>143</v>
      </c>
      <c r="C159" s="81">
        <f t="shared" si="6"/>
        <v>0</v>
      </c>
      <c r="D159" s="82"/>
      <c r="E159" s="82"/>
      <c r="F159" s="82"/>
      <c r="G159" s="90"/>
      <c r="H159" s="90"/>
      <c r="I159" s="90"/>
      <c r="J159" s="90"/>
      <c r="K159" s="90"/>
      <c r="IJ159" s="90"/>
      <c r="IK159" s="90"/>
      <c r="IL159" s="90"/>
      <c r="IM159" s="90"/>
      <c r="IN159" s="90"/>
      <c r="IO159" s="90"/>
      <c r="IP159" s="90"/>
      <c r="IQ159" s="90"/>
      <c r="IR159" s="90"/>
    </row>
    <row r="160" spans="1:252" s="91" customFormat="1" ht="32.25" customHeight="1" hidden="1">
      <c r="A160" s="95"/>
      <c r="B160" s="89" t="s">
        <v>133</v>
      </c>
      <c r="C160" s="81">
        <f t="shared" si="6"/>
        <v>0</v>
      </c>
      <c r="D160" s="82"/>
      <c r="E160" s="82"/>
      <c r="F160" s="82"/>
      <c r="G160" s="90"/>
      <c r="H160" s="90"/>
      <c r="I160" s="90"/>
      <c r="J160" s="90"/>
      <c r="K160" s="90"/>
      <c r="IJ160" s="90"/>
      <c r="IK160" s="90"/>
      <c r="IL160" s="90"/>
      <c r="IM160" s="90"/>
      <c r="IN160" s="90"/>
      <c r="IO160" s="90"/>
      <c r="IP160" s="90"/>
      <c r="IQ160" s="90"/>
      <c r="IR160" s="90"/>
    </row>
    <row r="161" spans="1:252" s="91" customFormat="1" ht="30.75" customHeight="1" hidden="1">
      <c r="A161" s="95"/>
      <c r="B161" s="89" t="s">
        <v>134</v>
      </c>
      <c r="C161" s="81">
        <f t="shared" si="6"/>
        <v>0</v>
      </c>
      <c r="D161" s="82"/>
      <c r="E161" s="82"/>
      <c r="F161" s="82"/>
      <c r="G161" s="90"/>
      <c r="H161" s="90"/>
      <c r="I161" s="90"/>
      <c r="J161" s="90"/>
      <c r="K161" s="90"/>
      <c r="IJ161" s="90"/>
      <c r="IK161" s="90"/>
      <c r="IL161" s="90"/>
      <c r="IM161" s="90"/>
      <c r="IN161" s="90"/>
      <c r="IO161" s="90"/>
      <c r="IP161" s="90"/>
      <c r="IQ161" s="90"/>
      <c r="IR161" s="90"/>
    </row>
    <row r="162" spans="1:252" s="91" customFormat="1" ht="30.75" customHeight="1" hidden="1">
      <c r="A162" s="95"/>
      <c r="B162" s="89" t="s">
        <v>170</v>
      </c>
      <c r="C162" s="81">
        <f t="shared" si="6"/>
        <v>0</v>
      </c>
      <c r="D162" s="82"/>
      <c r="E162" s="82"/>
      <c r="F162" s="82"/>
      <c r="G162" s="90"/>
      <c r="H162" s="90"/>
      <c r="I162" s="90"/>
      <c r="J162" s="90"/>
      <c r="K162" s="90"/>
      <c r="IJ162" s="90"/>
      <c r="IK162" s="90"/>
      <c r="IL162" s="90"/>
      <c r="IM162" s="90"/>
      <c r="IN162" s="90"/>
      <c r="IO162" s="90"/>
      <c r="IP162" s="90"/>
      <c r="IQ162" s="90"/>
      <c r="IR162" s="90"/>
    </row>
    <row r="163" spans="1:252" s="91" customFormat="1" ht="90" customHeight="1" hidden="1">
      <c r="A163" s="95"/>
      <c r="B163" s="89" t="s">
        <v>167</v>
      </c>
      <c r="C163" s="81">
        <f t="shared" si="6"/>
        <v>0</v>
      </c>
      <c r="D163" s="82"/>
      <c r="E163" s="82"/>
      <c r="F163" s="82"/>
      <c r="G163" s="90"/>
      <c r="H163" s="90"/>
      <c r="I163" s="90"/>
      <c r="J163" s="90"/>
      <c r="K163" s="90"/>
      <c r="IJ163" s="90"/>
      <c r="IK163" s="90"/>
      <c r="IL163" s="90"/>
      <c r="IM163" s="90"/>
      <c r="IN163" s="90"/>
      <c r="IO163" s="90"/>
      <c r="IP163" s="90"/>
      <c r="IQ163" s="90"/>
      <c r="IR163" s="90"/>
    </row>
    <row r="164" spans="1:252" s="91" customFormat="1" ht="58.5" customHeight="1" hidden="1">
      <c r="A164" s="96"/>
      <c r="B164" s="68" t="s">
        <v>176</v>
      </c>
      <c r="C164" s="81">
        <f t="shared" si="6"/>
        <v>0</v>
      </c>
      <c r="D164" s="82"/>
      <c r="E164" s="82"/>
      <c r="F164" s="82"/>
      <c r="G164" s="90"/>
      <c r="H164" s="90"/>
      <c r="I164" s="90"/>
      <c r="J164" s="90"/>
      <c r="K164" s="90"/>
      <c r="IJ164" s="90"/>
      <c r="IK164" s="90"/>
      <c r="IL164" s="90"/>
      <c r="IM164" s="90"/>
      <c r="IN164" s="90"/>
      <c r="IO164" s="90"/>
      <c r="IP164" s="90"/>
      <c r="IQ164" s="90"/>
      <c r="IR164" s="90"/>
    </row>
    <row r="165" spans="1:252" s="91" customFormat="1" ht="53.25" customHeight="1" hidden="1">
      <c r="A165" s="69">
        <v>41052000</v>
      </c>
      <c r="B165" s="68" t="s">
        <v>135</v>
      </c>
      <c r="C165" s="81">
        <f t="shared" si="6"/>
        <v>0</v>
      </c>
      <c r="D165" s="82"/>
      <c r="E165" s="82"/>
      <c r="F165" s="82"/>
      <c r="G165" s="90"/>
      <c r="H165" s="90"/>
      <c r="I165" s="90"/>
      <c r="J165" s="90"/>
      <c r="K165" s="90"/>
      <c r="IJ165" s="90"/>
      <c r="IK165" s="90"/>
      <c r="IL165" s="90"/>
      <c r="IM165" s="90"/>
      <c r="IN165" s="90"/>
      <c r="IO165" s="90"/>
      <c r="IP165" s="90"/>
      <c r="IQ165" s="90"/>
      <c r="IR165" s="90"/>
    </row>
    <row r="166" spans="1:252" s="6" customFormat="1" ht="90" customHeight="1">
      <c r="A166" s="13">
        <v>41052600</v>
      </c>
      <c r="B166" s="9" t="s">
        <v>148</v>
      </c>
      <c r="C166" s="4">
        <f t="shared" si="6"/>
        <v>17709000</v>
      </c>
      <c r="D166" s="1"/>
      <c r="E166" s="1">
        <v>17709000</v>
      </c>
      <c r="F166" s="1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91" customFormat="1" ht="195" customHeight="1" hidden="1">
      <c r="A167" s="69">
        <v>41052900</v>
      </c>
      <c r="B167" s="68" t="s">
        <v>145</v>
      </c>
      <c r="C167" s="81"/>
      <c r="D167" s="82"/>
      <c r="E167" s="82"/>
      <c r="F167" s="82"/>
      <c r="G167" s="90"/>
      <c r="H167" s="90"/>
      <c r="I167" s="90"/>
      <c r="J167" s="90"/>
      <c r="K167" s="90"/>
      <c r="IJ167" s="90"/>
      <c r="IK167" s="90"/>
      <c r="IL167" s="90"/>
      <c r="IM167" s="90"/>
      <c r="IN167" s="90"/>
      <c r="IO167" s="90"/>
      <c r="IP167" s="90"/>
      <c r="IQ167" s="90"/>
      <c r="IR167" s="90"/>
    </row>
    <row r="168" spans="1:252" s="6" customFormat="1" ht="46.5" customHeight="1">
      <c r="A168" s="2">
        <v>41053300</v>
      </c>
      <c r="B168" s="9" t="s">
        <v>138</v>
      </c>
      <c r="C168" s="4">
        <f>D168+E168</f>
        <v>458400</v>
      </c>
      <c r="D168" s="1">
        <f>D169+D170+D171+D172+D173+D174+D175+D176+D177+D178+D179+D180</f>
        <v>458400</v>
      </c>
      <c r="E168" s="1"/>
      <c r="F168" s="1"/>
      <c r="G168" s="5"/>
      <c r="H168" s="5"/>
      <c r="I168" s="5"/>
      <c r="J168" s="5"/>
      <c r="K168" s="5"/>
      <c r="IJ168" s="5"/>
      <c r="IK168" s="5"/>
      <c r="IL168" s="5"/>
      <c r="IM168" s="5"/>
      <c r="IN168" s="5"/>
      <c r="IO168" s="5"/>
      <c r="IP168" s="5"/>
      <c r="IQ168" s="5"/>
      <c r="IR168" s="5"/>
    </row>
    <row r="169" spans="1:252" s="102" customFormat="1" ht="19.5" customHeight="1" hidden="1">
      <c r="A169" s="97"/>
      <c r="B169" s="98" t="s">
        <v>182</v>
      </c>
      <c r="C169" s="99">
        <f>D169</f>
        <v>55000</v>
      </c>
      <c r="D169" s="100">
        <v>55000</v>
      </c>
      <c r="E169" s="100"/>
      <c r="F169" s="100"/>
      <c r="G169" s="101"/>
      <c r="H169" s="101"/>
      <c r="I169" s="101"/>
      <c r="J169" s="101"/>
      <c r="K169" s="101"/>
      <c r="IJ169" s="101"/>
      <c r="IK169" s="101"/>
      <c r="IL169" s="101"/>
      <c r="IM169" s="101"/>
      <c r="IN169" s="101"/>
      <c r="IO169" s="101"/>
      <c r="IP169" s="101"/>
      <c r="IQ169" s="101"/>
      <c r="IR169" s="101"/>
    </row>
    <row r="170" spans="1:252" s="102" customFormat="1" ht="19.5" customHeight="1" hidden="1">
      <c r="A170" s="97"/>
      <c r="B170" s="98" t="s">
        <v>183</v>
      </c>
      <c r="C170" s="99">
        <f>D170</f>
        <v>60000</v>
      </c>
      <c r="D170" s="100">
        <v>60000</v>
      </c>
      <c r="E170" s="100"/>
      <c r="F170" s="100"/>
      <c r="G170" s="101"/>
      <c r="H170" s="101"/>
      <c r="I170" s="101"/>
      <c r="J170" s="101"/>
      <c r="K170" s="101"/>
      <c r="IJ170" s="101"/>
      <c r="IK170" s="101"/>
      <c r="IL170" s="101"/>
      <c r="IM170" s="101"/>
      <c r="IN170" s="101"/>
      <c r="IO170" s="101"/>
      <c r="IP170" s="101"/>
      <c r="IQ170" s="101"/>
      <c r="IR170" s="101"/>
    </row>
    <row r="171" spans="1:252" s="102" customFormat="1" ht="19.5" customHeight="1" hidden="1">
      <c r="A171" s="97"/>
      <c r="B171" s="98" t="s">
        <v>220</v>
      </c>
      <c r="C171" s="99">
        <f>D171</f>
        <v>50000</v>
      </c>
      <c r="D171" s="100">
        <v>50000</v>
      </c>
      <c r="E171" s="100"/>
      <c r="F171" s="100"/>
      <c r="G171" s="101"/>
      <c r="H171" s="101"/>
      <c r="I171" s="101"/>
      <c r="J171" s="101"/>
      <c r="K171" s="101"/>
      <c r="IJ171" s="101"/>
      <c r="IK171" s="101"/>
      <c r="IL171" s="101"/>
      <c r="IM171" s="101"/>
      <c r="IN171" s="101"/>
      <c r="IO171" s="101"/>
      <c r="IP171" s="101"/>
      <c r="IQ171" s="101"/>
      <c r="IR171" s="101"/>
    </row>
    <row r="172" spans="1:252" s="102" customFormat="1" ht="19.5" customHeight="1" hidden="1">
      <c r="A172" s="97"/>
      <c r="B172" s="98" t="s">
        <v>184</v>
      </c>
      <c r="C172" s="99"/>
      <c r="D172" s="100">
        <v>37500</v>
      </c>
      <c r="E172" s="100"/>
      <c r="F172" s="100"/>
      <c r="G172" s="101"/>
      <c r="H172" s="101"/>
      <c r="I172" s="101"/>
      <c r="J172" s="101"/>
      <c r="K172" s="101"/>
      <c r="IJ172" s="101"/>
      <c r="IK172" s="101"/>
      <c r="IL172" s="101"/>
      <c r="IM172" s="101"/>
      <c r="IN172" s="101"/>
      <c r="IO172" s="101"/>
      <c r="IP172" s="101"/>
      <c r="IQ172" s="101"/>
      <c r="IR172" s="101"/>
    </row>
    <row r="173" spans="1:252" s="102" customFormat="1" ht="19.5" customHeight="1" hidden="1">
      <c r="A173" s="97"/>
      <c r="B173" s="98" t="s">
        <v>185</v>
      </c>
      <c r="C173" s="99"/>
      <c r="D173" s="100">
        <v>45600</v>
      </c>
      <c r="E173" s="100"/>
      <c r="F173" s="100"/>
      <c r="G173" s="101"/>
      <c r="H173" s="101"/>
      <c r="I173" s="101"/>
      <c r="J173" s="101"/>
      <c r="K173" s="101"/>
      <c r="IJ173" s="101"/>
      <c r="IK173" s="101"/>
      <c r="IL173" s="101"/>
      <c r="IM173" s="101"/>
      <c r="IN173" s="101"/>
      <c r="IO173" s="101"/>
      <c r="IP173" s="101"/>
      <c r="IQ173" s="101"/>
      <c r="IR173" s="101"/>
    </row>
    <row r="174" spans="1:252" s="102" customFormat="1" ht="19.5" customHeight="1" hidden="1">
      <c r="A174" s="97"/>
      <c r="B174" s="98" t="s">
        <v>216</v>
      </c>
      <c r="C174" s="99"/>
      <c r="D174" s="100">
        <v>23400</v>
      </c>
      <c r="E174" s="100"/>
      <c r="F174" s="100"/>
      <c r="G174" s="101"/>
      <c r="H174" s="101"/>
      <c r="I174" s="101"/>
      <c r="J174" s="101"/>
      <c r="K174" s="101"/>
      <c r="IJ174" s="101"/>
      <c r="IK174" s="101"/>
      <c r="IL174" s="101"/>
      <c r="IM174" s="101"/>
      <c r="IN174" s="101"/>
      <c r="IO174" s="101"/>
      <c r="IP174" s="101"/>
      <c r="IQ174" s="101"/>
      <c r="IR174" s="101"/>
    </row>
    <row r="175" spans="1:252" s="102" customFormat="1" ht="19.5" customHeight="1" hidden="1">
      <c r="A175" s="97"/>
      <c r="B175" s="98" t="s">
        <v>217</v>
      </c>
      <c r="C175" s="99"/>
      <c r="D175" s="100">
        <v>67200</v>
      </c>
      <c r="E175" s="100"/>
      <c r="F175" s="100"/>
      <c r="G175" s="101"/>
      <c r="H175" s="101"/>
      <c r="I175" s="101"/>
      <c r="J175" s="101"/>
      <c r="K175" s="101"/>
      <c r="IJ175" s="101"/>
      <c r="IK175" s="101"/>
      <c r="IL175" s="101"/>
      <c r="IM175" s="101"/>
      <c r="IN175" s="101"/>
      <c r="IO175" s="101"/>
      <c r="IP175" s="101"/>
      <c r="IQ175" s="101"/>
      <c r="IR175" s="101"/>
    </row>
    <row r="176" spans="1:252" s="102" customFormat="1" ht="19.5" customHeight="1" hidden="1">
      <c r="A176" s="97"/>
      <c r="B176" s="98" t="s">
        <v>186</v>
      </c>
      <c r="C176" s="99"/>
      <c r="D176" s="100"/>
      <c r="E176" s="100"/>
      <c r="F176" s="100"/>
      <c r="G176" s="101"/>
      <c r="H176" s="101"/>
      <c r="I176" s="101"/>
      <c r="J176" s="101"/>
      <c r="K176" s="101"/>
      <c r="IJ176" s="101"/>
      <c r="IK176" s="101"/>
      <c r="IL176" s="101"/>
      <c r="IM176" s="101"/>
      <c r="IN176" s="101"/>
      <c r="IO176" s="101"/>
      <c r="IP176" s="101"/>
      <c r="IQ176" s="101"/>
      <c r="IR176" s="101"/>
    </row>
    <row r="177" spans="1:252" s="102" customFormat="1" ht="19.5" customHeight="1" hidden="1">
      <c r="A177" s="97"/>
      <c r="B177" s="98" t="s">
        <v>187</v>
      </c>
      <c r="C177" s="99"/>
      <c r="D177" s="100">
        <v>32500</v>
      </c>
      <c r="E177" s="100"/>
      <c r="F177" s="100"/>
      <c r="G177" s="101"/>
      <c r="H177" s="101"/>
      <c r="I177" s="101"/>
      <c r="J177" s="101"/>
      <c r="K177" s="101"/>
      <c r="IJ177" s="101"/>
      <c r="IK177" s="101"/>
      <c r="IL177" s="101"/>
      <c r="IM177" s="101"/>
      <c r="IN177" s="101"/>
      <c r="IO177" s="101"/>
      <c r="IP177" s="101"/>
      <c r="IQ177" s="101"/>
      <c r="IR177" s="101"/>
    </row>
    <row r="178" spans="1:252" s="102" customFormat="1" ht="19.5" customHeight="1" hidden="1">
      <c r="A178" s="97"/>
      <c r="B178" s="98" t="s">
        <v>188</v>
      </c>
      <c r="C178" s="99"/>
      <c r="D178" s="100">
        <v>33800</v>
      </c>
      <c r="E178" s="100"/>
      <c r="F178" s="100"/>
      <c r="G178" s="101"/>
      <c r="H178" s="101"/>
      <c r="I178" s="101"/>
      <c r="J178" s="101"/>
      <c r="K178" s="101"/>
      <c r="IJ178" s="101"/>
      <c r="IK178" s="101"/>
      <c r="IL178" s="101"/>
      <c r="IM178" s="101"/>
      <c r="IN178" s="101"/>
      <c r="IO178" s="101"/>
      <c r="IP178" s="101"/>
      <c r="IQ178" s="101"/>
      <c r="IR178" s="101"/>
    </row>
    <row r="179" spans="1:252" s="102" customFormat="1" ht="19.5" customHeight="1" hidden="1">
      <c r="A179" s="97"/>
      <c r="B179" s="98" t="s">
        <v>189</v>
      </c>
      <c r="C179" s="99"/>
      <c r="D179" s="100">
        <v>19200</v>
      </c>
      <c r="E179" s="100"/>
      <c r="F179" s="100"/>
      <c r="G179" s="101"/>
      <c r="H179" s="101"/>
      <c r="I179" s="101"/>
      <c r="J179" s="101"/>
      <c r="K179" s="101"/>
      <c r="IJ179" s="101"/>
      <c r="IK179" s="101"/>
      <c r="IL179" s="101"/>
      <c r="IM179" s="101"/>
      <c r="IN179" s="101"/>
      <c r="IO179" s="101"/>
      <c r="IP179" s="101"/>
      <c r="IQ179" s="101"/>
      <c r="IR179" s="101"/>
    </row>
    <row r="180" spans="1:252" s="102" customFormat="1" ht="19.5" customHeight="1" hidden="1">
      <c r="A180" s="97"/>
      <c r="B180" s="98" t="s">
        <v>190</v>
      </c>
      <c r="C180" s="99"/>
      <c r="D180" s="100">
        <v>34200</v>
      </c>
      <c r="E180" s="100"/>
      <c r="F180" s="100"/>
      <c r="G180" s="101"/>
      <c r="H180" s="101"/>
      <c r="I180" s="101"/>
      <c r="J180" s="101"/>
      <c r="K180" s="101"/>
      <c r="IJ180" s="101"/>
      <c r="IK180" s="101"/>
      <c r="IL180" s="101"/>
      <c r="IM180" s="101"/>
      <c r="IN180" s="101"/>
      <c r="IO180" s="101"/>
      <c r="IP180" s="101"/>
      <c r="IQ180" s="101"/>
      <c r="IR180" s="101"/>
    </row>
    <row r="181" spans="1:252" s="6" customFormat="1" ht="19.5" customHeight="1">
      <c r="A181" s="2">
        <v>41053900</v>
      </c>
      <c r="B181" s="9" t="s">
        <v>162</v>
      </c>
      <c r="C181" s="4">
        <f>D181+E181</f>
        <v>3758542.52</v>
      </c>
      <c r="D181" s="1">
        <f>D182</f>
        <v>3758542.52</v>
      </c>
      <c r="E181" s="1">
        <f>E182</f>
        <v>0</v>
      </c>
      <c r="F181" s="1">
        <f>F182</f>
        <v>0</v>
      </c>
      <c r="G181" s="5"/>
      <c r="H181" s="5"/>
      <c r="I181" s="5"/>
      <c r="J181" s="5"/>
      <c r="K181" s="5"/>
      <c r="IJ181" s="5"/>
      <c r="IK181" s="5"/>
      <c r="IL181" s="5"/>
      <c r="IM181" s="5"/>
      <c r="IN181" s="5"/>
      <c r="IO181" s="5"/>
      <c r="IP181" s="5"/>
      <c r="IQ181" s="5"/>
      <c r="IR181" s="5"/>
    </row>
    <row r="182" spans="1:252" s="6" customFormat="1" ht="19.5" customHeight="1" hidden="1">
      <c r="A182" s="114"/>
      <c r="B182" s="67" t="s">
        <v>143</v>
      </c>
      <c r="C182" s="4">
        <f>D182+E182</f>
        <v>3758542.52</v>
      </c>
      <c r="D182" s="1">
        <f>D183+D185+D186+D187+D188+D191+D189+D190+D184</f>
        <v>3758542.52</v>
      </c>
      <c r="E182" s="1"/>
      <c r="F182" s="1">
        <f>E182</f>
        <v>0</v>
      </c>
      <c r="G182" s="5"/>
      <c r="H182" s="5"/>
      <c r="I182" s="5"/>
      <c r="J182" s="5"/>
      <c r="K182" s="5"/>
      <c r="IJ182" s="5"/>
      <c r="IK182" s="5"/>
      <c r="IL182" s="5"/>
      <c r="IM182" s="5"/>
      <c r="IN182" s="5"/>
      <c r="IO182" s="5"/>
      <c r="IP182" s="5"/>
      <c r="IQ182" s="5"/>
      <c r="IR182" s="5"/>
    </row>
    <row r="183" spans="1:252" s="91" customFormat="1" ht="78.75" customHeight="1" hidden="1">
      <c r="A183" s="93"/>
      <c r="B183" s="89" t="s">
        <v>209</v>
      </c>
      <c r="C183" s="81">
        <f aca="true" t="shared" si="7" ref="C183:C192">D183+E183</f>
        <v>230400</v>
      </c>
      <c r="D183" s="82">
        <v>230400</v>
      </c>
      <c r="E183" s="82"/>
      <c r="F183" s="82"/>
      <c r="G183" s="90"/>
      <c r="H183" s="90"/>
      <c r="I183" s="90"/>
      <c r="J183" s="90"/>
      <c r="K183" s="90"/>
      <c r="IJ183" s="90"/>
      <c r="IK183" s="90"/>
      <c r="IL183" s="90"/>
      <c r="IM183" s="90"/>
      <c r="IN183" s="90"/>
      <c r="IO183" s="90"/>
      <c r="IP183" s="90"/>
      <c r="IQ183" s="90"/>
      <c r="IR183" s="90"/>
    </row>
    <row r="184" spans="1:252" s="91" customFormat="1" ht="28.5" customHeight="1" hidden="1">
      <c r="A184" s="93"/>
      <c r="B184" s="89" t="s">
        <v>222</v>
      </c>
      <c r="C184" s="81">
        <f t="shared" si="7"/>
        <v>226020.90000000002</v>
      </c>
      <c r="D184" s="82">
        <f>266020.9-40000</f>
        <v>226020.90000000002</v>
      </c>
      <c r="E184" s="82"/>
      <c r="F184" s="82"/>
      <c r="G184" s="90"/>
      <c r="H184" s="90"/>
      <c r="I184" s="90"/>
      <c r="J184" s="90"/>
      <c r="K184" s="90"/>
      <c r="IJ184" s="90"/>
      <c r="IK184" s="90"/>
      <c r="IL184" s="90"/>
      <c r="IM184" s="90"/>
      <c r="IN184" s="90"/>
      <c r="IO184" s="90"/>
      <c r="IP184" s="90"/>
      <c r="IQ184" s="90"/>
      <c r="IR184" s="90"/>
    </row>
    <row r="185" spans="1:252" s="91" customFormat="1" ht="27.75" customHeight="1" hidden="1">
      <c r="A185" s="93"/>
      <c r="B185" s="89" t="s">
        <v>163</v>
      </c>
      <c r="C185" s="81"/>
      <c r="D185" s="82"/>
      <c r="E185" s="82"/>
      <c r="F185" s="82"/>
      <c r="G185" s="90"/>
      <c r="H185" s="90"/>
      <c r="I185" s="90"/>
      <c r="J185" s="90"/>
      <c r="K185" s="90"/>
      <c r="IJ185" s="90"/>
      <c r="IK185" s="90"/>
      <c r="IL185" s="90"/>
      <c r="IM185" s="90"/>
      <c r="IN185" s="90"/>
      <c r="IO185" s="90"/>
      <c r="IP185" s="90"/>
      <c r="IQ185" s="90"/>
      <c r="IR185" s="90"/>
    </row>
    <row r="186" spans="1:252" s="91" customFormat="1" ht="34.5" customHeight="1" hidden="1">
      <c r="A186" s="93"/>
      <c r="B186" s="89" t="s">
        <v>136</v>
      </c>
      <c r="C186" s="81">
        <f t="shared" si="7"/>
        <v>745100</v>
      </c>
      <c r="D186" s="82">
        <v>745100</v>
      </c>
      <c r="E186" s="82"/>
      <c r="F186" s="82"/>
      <c r="G186" s="90"/>
      <c r="H186" s="90"/>
      <c r="I186" s="90"/>
      <c r="J186" s="90"/>
      <c r="K186" s="90"/>
      <c r="IJ186" s="90"/>
      <c r="IK186" s="90"/>
      <c r="IL186" s="90"/>
      <c r="IM186" s="90"/>
      <c r="IN186" s="90"/>
      <c r="IO186" s="90"/>
      <c r="IP186" s="90"/>
      <c r="IQ186" s="90"/>
      <c r="IR186" s="90"/>
    </row>
    <row r="187" spans="1:252" s="91" customFormat="1" ht="37.5" customHeight="1" hidden="1">
      <c r="A187" s="93"/>
      <c r="B187" s="89" t="s">
        <v>206</v>
      </c>
      <c r="C187" s="81">
        <f t="shared" si="7"/>
        <v>274000</v>
      </c>
      <c r="D187" s="82">
        <v>274000</v>
      </c>
      <c r="E187" s="82"/>
      <c r="F187" s="82"/>
      <c r="G187" s="90"/>
      <c r="H187" s="90"/>
      <c r="I187" s="90"/>
      <c r="J187" s="90"/>
      <c r="K187" s="90"/>
      <c r="IJ187" s="90"/>
      <c r="IK187" s="90"/>
      <c r="IL187" s="90"/>
      <c r="IM187" s="90"/>
      <c r="IN187" s="90"/>
      <c r="IO187" s="90"/>
      <c r="IP187" s="90"/>
      <c r="IQ187" s="90"/>
      <c r="IR187" s="90"/>
    </row>
    <row r="188" spans="1:252" s="91" customFormat="1" ht="51" customHeight="1" hidden="1">
      <c r="A188" s="93"/>
      <c r="B188" s="89" t="s">
        <v>207</v>
      </c>
      <c r="C188" s="81">
        <f t="shared" si="7"/>
        <v>194543</v>
      </c>
      <c r="D188" s="82">
        <f>196843-2300</f>
        <v>194543</v>
      </c>
      <c r="E188" s="82"/>
      <c r="F188" s="82"/>
      <c r="G188" s="90"/>
      <c r="H188" s="90"/>
      <c r="I188" s="90"/>
      <c r="J188" s="90"/>
      <c r="K188" s="90"/>
      <c r="IJ188" s="90"/>
      <c r="IK188" s="90"/>
      <c r="IL188" s="90"/>
      <c r="IM188" s="90"/>
      <c r="IN188" s="90"/>
      <c r="IO188" s="90"/>
      <c r="IP188" s="90"/>
      <c r="IQ188" s="90"/>
      <c r="IR188" s="90"/>
    </row>
    <row r="189" spans="1:252" s="91" customFormat="1" ht="59.25" customHeight="1" hidden="1">
      <c r="A189" s="93"/>
      <c r="B189" s="89" t="s">
        <v>208</v>
      </c>
      <c r="C189" s="81">
        <f t="shared" si="7"/>
        <v>12000</v>
      </c>
      <c r="D189" s="82">
        <v>12000</v>
      </c>
      <c r="E189" s="82"/>
      <c r="F189" s="82"/>
      <c r="G189" s="90"/>
      <c r="H189" s="90"/>
      <c r="I189" s="90"/>
      <c r="J189" s="90"/>
      <c r="K189" s="90"/>
      <c r="IJ189" s="90"/>
      <c r="IK189" s="90"/>
      <c r="IL189" s="90"/>
      <c r="IM189" s="90"/>
      <c r="IN189" s="90"/>
      <c r="IO189" s="90"/>
      <c r="IP189" s="90"/>
      <c r="IQ189" s="90"/>
      <c r="IR189" s="90"/>
    </row>
    <row r="190" spans="1:252" s="91" customFormat="1" ht="41.25" customHeight="1" hidden="1">
      <c r="A190" s="93"/>
      <c r="B190" s="89" t="s">
        <v>221</v>
      </c>
      <c r="C190" s="81">
        <f t="shared" si="7"/>
        <v>2028478.62</v>
      </c>
      <c r="D190" s="82">
        <v>2028478.62</v>
      </c>
      <c r="E190" s="82"/>
      <c r="F190" s="82"/>
      <c r="G190" s="90"/>
      <c r="H190" s="90"/>
      <c r="I190" s="90"/>
      <c r="J190" s="90"/>
      <c r="K190" s="90"/>
      <c r="IJ190" s="90"/>
      <c r="IK190" s="90"/>
      <c r="IL190" s="90"/>
      <c r="IM190" s="90"/>
      <c r="IN190" s="90"/>
      <c r="IO190" s="90"/>
      <c r="IP190" s="90"/>
      <c r="IQ190" s="90"/>
      <c r="IR190" s="90"/>
    </row>
    <row r="191" spans="1:252" s="91" customFormat="1" ht="90" customHeight="1" hidden="1">
      <c r="A191" s="69"/>
      <c r="B191" s="89" t="s">
        <v>210</v>
      </c>
      <c r="C191" s="81">
        <f t="shared" si="7"/>
        <v>48000</v>
      </c>
      <c r="D191" s="82">
        <v>48000</v>
      </c>
      <c r="E191" s="82"/>
      <c r="F191" s="82"/>
      <c r="G191" s="90"/>
      <c r="H191" s="90"/>
      <c r="I191" s="90"/>
      <c r="J191" s="90"/>
      <c r="K191" s="90"/>
      <c r="IJ191" s="90"/>
      <c r="IK191" s="90"/>
      <c r="IL191" s="90"/>
      <c r="IM191" s="90"/>
      <c r="IN191" s="90"/>
      <c r="IO191" s="90"/>
      <c r="IP191" s="90"/>
      <c r="IQ191" s="90"/>
      <c r="IR191" s="90"/>
    </row>
    <row r="192" spans="1:252" s="91" customFormat="1" ht="58.5" customHeight="1" hidden="1">
      <c r="A192" s="69">
        <v>41054100</v>
      </c>
      <c r="B192" s="68" t="s">
        <v>142</v>
      </c>
      <c r="C192" s="81">
        <f t="shared" si="7"/>
        <v>0</v>
      </c>
      <c r="D192" s="82"/>
      <c r="E192" s="82"/>
      <c r="F192" s="82"/>
      <c r="G192" s="90"/>
      <c r="H192" s="90"/>
      <c r="I192" s="90"/>
      <c r="J192" s="90"/>
      <c r="K192" s="90"/>
      <c r="IJ192" s="90"/>
      <c r="IK192" s="90"/>
      <c r="IL192" s="90"/>
      <c r="IM192" s="90"/>
      <c r="IN192" s="90"/>
      <c r="IO192" s="90"/>
      <c r="IP192" s="90"/>
      <c r="IQ192" s="90"/>
      <c r="IR192" s="90"/>
    </row>
    <row r="193" spans="1:252" s="91" customFormat="1" ht="179.25" customHeight="1" hidden="1">
      <c r="A193" s="69">
        <v>41054200</v>
      </c>
      <c r="B193" s="68" t="s">
        <v>174</v>
      </c>
      <c r="C193" s="81">
        <f>D193+E193</f>
        <v>0</v>
      </c>
      <c r="D193" s="82"/>
      <c r="E193" s="82"/>
      <c r="F193" s="82"/>
      <c r="G193" s="90"/>
      <c r="H193" s="90"/>
      <c r="I193" s="90"/>
      <c r="J193" s="90"/>
      <c r="K193" s="90"/>
      <c r="IJ193" s="90"/>
      <c r="IK193" s="90"/>
      <c r="IL193" s="90"/>
      <c r="IM193" s="90"/>
      <c r="IN193" s="90"/>
      <c r="IO193" s="90"/>
      <c r="IP193" s="90"/>
      <c r="IQ193" s="90"/>
      <c r="IR193" s="90"/>
    </row>
    <row r="194" spans="1:252" s="6" customFormat="1" ht="46.5" customHeight="1">
      <c r="A194" s="2">
        <v>41059000</v>
      </c>
      <c r="B194" s="9" t="s">
        <v>229</v>
      </c>
      <c r="C194" s="4">
        <f>D194+E194</f>
        <v>28975500</v>
      </c>
      <c r="D194" s="1">
        <v>28975500</v>
      </c>
      <c r="E194" s="1"/>
      <c r="F194" s="1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50" customFormat="1" ht="31.5" customHeight="1">
      <c r="A195" s="86">
        <v>42000000</v>
      </c>
      <c r="B195" s="48" t="s">
        <v>158</v>
      </c>
      <c r="C195" s="15">
        <f>D195+E195</f>
        <v>4590000</v>
      </c>
      <c r="D195" s="21"/>
      <c r="E195" s="21">
        <f>E196</f>
        <v>4590000</v>
      </c>
      <c r="F195" s="21"/>
      <c r="G195" s="49"/>
      <c r="H195" s="49"/>
      <c r="I195" s="49"/>
      <c r="J195" s="49"/>
      <c r="K195" s="49"/>
      <c r="IJ195" s="49"/>
      <c r="IK195" s="49"/>
      <c r="IL195" s="49"/>
      <c r="IM195" s="49"/>
      <c r="IN195" s="49"/>
      <c r="IO195" s="49"/>
      <c r="IP195" s="49"/>
      <c r="IQ195" s="49"/>
      <c r="IR195" s="49"/>
    </row>
    <row r="196" spans="1:252" s="6" customFormat="1" ht="19.5" customHeight="1">
      <c r="A196" s="13" t="s">
        <v>218</v>
      </c>
      <c r="B196" s="9" t="s">
        <v>219</v>
      </c>
      <c r="C196" s="4">
        <f>D196+E196</f>
        <v>4590000</v>
      </c>
      <c r="D196" s="1"/>
      <c r="E196" s="1">
        <f>4200000+390000</f>
        <v>4590000</v>
      </c>
      <c r="F196" s="1"/>
      <c r="G196" s="5"/>
      <c r="H196" s="5"/>
      <c r="I196" s="5"/>
      <c r="J196" s="5"/>
      <c r="K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56" customFormat="1" ht="15.75">
      <c r="A197" s="105"/>
      <c r="B197" s="106" t="s">
        <v>155</v>
      </c>
      <c r="C197" s="107">
        <f>D197+E197</f>
        <v>3835261359.0299997</v>
      </c>
      <c r="D197" s="108">
        <f>D128+D129</f>
        <v>3304845463.0299997</v>
      </c>
      <c r="E197" s="108">
        <f>E128+E129</f>
        <v>530415896</v>
      </c>
      <c r="F197" s="108">
        <f>F128+F129</f>
        <v>4880739</v>
      </c>
      <c r="G197" s="54"/>
      <c r="H197" s="54"/>
      <c r="I197" s="55"/>
      <c r="J197" s="55"/>
      <c r="K197" s="55"/>
      <c r="IJ197" s="55"/>
      <c r="IK197" s="55"/>
      <c r="IL197" s="55"/>
      <c r="IM197" s="55"/>
      <c r="IN197" s="55"/>
      <c r="IO197" s="55"/>
      <c r="IP197" s="55"/>
      <c r="IQ197" s="55"/>
      <c r="IR197" s="55"/>
    </row>
    <row r="198" spans="1:252" s="56" customFormat="1" ht="15.75">
      <c r="A198" s="57"/>
      <c r="B198" s="62"/>
      <c r="C198" s="58"/>
      <c r="D198" s="59"/>
      <c r="E198" s="59"/>
      <c r="F198" s="59"/>
      <c r="G198" s="54"/>
      <c r="H198" s="54"/>
      <c r="I198" s="55"/>
      <c r="J198" s="55"/>
      <c r="K198" s="55"/>
      <c r="IJ198" s="55"/>
      <c r="IK198" s="55"/>
      <c r="IL198" s="55"/>
      <c r="IM198" s="55"/>
      <c r="IN198" s="55"/>
      <c r="IO198" s="55"/>
      <c r="IP198" s="55"/>
      <c r="IQ198" s="55"/>
      <c r="IR198" s="55"/>
    </row>
    <row r="199" spans="2:252" s="64" customFormat="1" ht="18.75" customHeight="1">
      <c r="B199" s="65"/>
      <c r="C199" s="65"/>
      <c r="D199" s="115"/>
      <c r="E199" s="70"/>
      <c r="F199" s="65"/>
      <c r="G199" s="65"/>
      <c r="H199" s="65"/>
      <c r="I199" s="65"/>
      <c r="J199" s="65"/>
      <c r="K199" s="65"/>
      <c r="IJ199" s="65"/>
      <c r="IK199" s="65"/>
      <c r="IL199" s="65"/>
      <c r="IM199" s="65"/>
      <c r="IN199" s="65"/>
      <c r="IO199" s="65"/>
      <c r="IP199" s="65"/>
      <c r="IQ199" s="65"/>
      <c r="IR199" s="65"/>
    </row>
    <row r="200" spans="1:252" s="64" customFormat="1" ht="18.75" customHeight="1">
      <c r="A200" s="119"/>
      <c r="B200" s="120"/>
      <c r="C200" s="120"/>
      <c r="D200" s="65"/>
      <c r="E200" s="65"/>
      <c r="F200" s="65"/>
      <c r="G200" s="65"/>
      <c r="H200" s="65"/>
      <c r="I200" s="65"/>
      <c r="J200" s="65"/>
      <c r="K200" s="65"/>
      <c r="IJ200" s="65"/>
      <c r="IK200" s="65"/>
      <c r="IL200" s="65"/>
      <c r="IM200" s="65"/>
      <c r="IN200" s="65"/>
      <c r="IO200" s="65"/>
      <c r="IP200" s="65"/>
      <c r="IQ200" s="65"/>
      <c r="IR200" s="65"/>
    </row>
    <row r="201" spans="1:251" s="64" customFormat="1" ht="18.75" customHeight="1">
      <c r="A201" s="64" t="s">
        <v>199</v>
      </c>
      <c r="B201" s="65"/>
      <c r="C201" s="65"/>
      <c r="D201" s="65"/>
      <c r="E201" s="65" t="s">
        <v>200</v>
      </c>
      <c r="F201" s="65"/>
      <c r="G201" s="65"/>
      <c r="H201" s="65"/>
      <c r="I201" s="65"/>
      <c r="J201" s="65"/>
      <c r="II201" s="65"/>
      <c r="IJ201" s="65"/>
      <c r="IK201" s="65"/>
      <c r="IL201" s="65"/>
      <c r="IM201" s="65"/>
      <c r="IN201" s="65"/>
      <c r="IO201" s="65"/>
      <c r="IP201" s="65"/>
      <c r="IQ201" s="65"/>
    </row>
    <row r="202" spans="1:251" s="61" customFormat="1" ht="20.2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II202" s="60"/>
      <c r="IJ202" s="60"/>
      <c r="IK202" s="60"/>
      <c r="IL202" s="60"/>
      <c r="IM202" s="60"/>
      <c r="IN202" s="60"/>
      <c r="IO202" s="60"/>
      <c r="IP202" s="60"/>
      <c r="IQ202" s="60"/>
    </row>
    <row r="203" spans="1:251" s="61" customFormat="1" ht="15" customHeight="1">
      <c r="A203" s="60" t="s">
        <v>205</v>
      </c>
      <c r="B203" s="60" t="s">
        <v>235</v>
      </c>
      <c r="C203" s="60"/>
      <c r="D203" s="60"/>
      <c r="E203" s="60"/>
      <c r="F203" s="60"/>
      <c r="G203" s="60"/>
      <c r="H203" s="60"/>
      <c r="I203" s="60"/>
      <c r="J203" s="60"/>
      <c r="II203" s="60"/>
      <c r="IJ203" s="60"/>
      <c r="IK203" s="60"/>
      <c r="IL203" s="60"/>
      <c r="IM203" s="60"/>
      <c r="IN203" s="60"/>
      <c r="IO203" s="60"/>
      <c r="IP203" s="60"/>
      <c r="IQ203" s="60"/>
    </row>
    <row r="204" spans="1:251" s="61" customFormat="1" ht="1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II204" s="60"/>
      <c r="IJ204" s="60"/>
      <c r="IK204" s="60"/>
      <c r="IL204" s="60"/>
      <c r="IM204" s="60"/>
      <c r="IN204" s="60"/>
      <c r="IO204" s="60"/>
      <c r="IP204" s="60"/>
      <c r="IQ204" s="60"/>
    </row>
    <row r="205" spans="1:252" ht="15" customHeight="1">
      <c r="A205" s="71"/>
      <c r="K205" s="12"/>
      <c r="II205" s="11"/>
      <c r="IR205" s="12"/>
    </row>
  </sheetData>
  <sheetProtection/>
  <mergeCells count="10">
    <mergeCell ref="D1:F1"/>
    <mergeCell ref="A200:C200"/>
    <mergeCell ref="E15:F15"/>
    <mergeCell ref="A10:F10"/>
    <mergeCell ref="A15:A16"/>
    <mergeCell ref="B15:B16"/>
    <mergeCell ref="C15:C16"/>
    <mergeCell ref="D15:D16"/>
    <mergeCell ref="A12:F12"/>
    <mergeCell ref="A13:F13"/>
  </mergeCells>
  <printOptions horizontalCentered="1"/>
  <pageMargins left="0" right="0" top="1.1811023622047245" bottom="0.42" header="0.7480314960629921" footer="0.2362204724409449"/>
  <pageSetup fitToHeight="13" horizontalDpi="600" verticalDpi="600" orientation="landscape" paperSize="9" r:id="rId1"/>
  <headerFooter alignWithMargins="0">
    <oddFooter>&amp;RСторінка &amp;P</oddFooter>
  </headerFooter>
  <rowBreaks count="2" manualBreakCount="2">
    <brk id="93" max="5" man="1"/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2023-09-20T10:48:51Z</cp:lastPrinted>
  <dcterms:created xsi:type="dcterms:W3CDTF">2014-01-17T10:52:16Z</dcterms:created>
  <dcterms:modified xsi:type="dcterms:W3CDTF">2023-09-26T06:57:34Z</dcterms:modified>
  <cp:category/>
  <cp:version/>
  <cp:contentType/>
  <cp:contentStatus/>
</cp:coreProperties>
</file>