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255" windowWidth="15750" windowHeight="12840" tabRatio="866" activeTab="0"/>
  </bookViews>
  <sheets>
    <sheet name="2022" sheetId="1" r:id="rId1"/>
  </sheets>
  <definedNames>
    <definedName name="_xlnm.Print_Area" localSheetId="0">'2022'!$A$1:$L$173</definedName>
  </definedNames>
  <calcPr fullCalcOnLoad="1"/>
</workbook>
</file>

<file path=xl/sharedStrings.xml><?xml version="1.0" encoding="utf-8"?>
<sst xmlns="http://schemas.openxmlformats.org/spreadsheetml/2006/main" count="286" uniqueCount="144">
  <si>
    <t>Всього на виконання програми</t>
  </si>
  <si>
    <t>Всього на виконання підпрограми</t>
  </si>
  <si>
    <t>- надання грошової допомоги на проведення поховання деяких категорій осіб;</t>
  </si>
  <si>
    <t>грн.</t>
  </si>
  <si>
    <t xml:space="preserve">                                                                                                                                                                                                                                                               </t>
  </si>
  <si>
    <t>обсяг витрат</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</si>
  <si>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</si>
  <si>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</si>
  <si>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Почесним громадянам міста Суми (виплата щомісячної грошової винагороди);</t>
  </si>
  <si>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</si>
  <si>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</si>
  <si>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t>Всього на виконання підпрограми:</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</si>
  <si>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</si>
  <si>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спеціальний фонд</t>
  </si>
  <si>
    <t>загальний           фонд</t>
  </si>
  <si>
    <t>ДСЗН Сумської міської ради</t>
  </si>
  <si>
    <t>Управління освіти і науки Сумської міської ради</t>
  </si>
  <si>
    <t>Мета, завдання, КПКВК</t>
  </si>
  <si>
    <t>Мета: Обробка інформації з нарахування та виплати допомог, компенсацій та субсидій.</t>
  </si>
  <si>
    <t>- сім'ям, в яких виховуються діти, хворі на онкологічні та онкогематологічні захворювання (надання одноразової матеріальної допомоги для придбання лікарських засобів, виробів медичного призначення та проведення обстежень);</t>
  </si>
  <si>
    <t>КПКВК 0813033</t>
  </si>
  <si>
    <t>КПКВК 0813031</t>
  </si>
  <si>
    <t xml:space="preserve"> - громадянам, які постраждали внаслідок Чорнобильської катастрофи (надання інших передбачених законодавством пільг (проїзд один раз на рік)).</t>
  </si>
  <si>
    <t>КПКВК 0813032</t>
  </si>
  <si>
    <t>КПКВК 0813036</t>
  </si>
  <si>
    <t>КПКВК 0813242</t>
  </si>
  <si>
    <t>КПКВК 0813192</t>
  </si>
  <si>
    <t>КПКВК 0813180</t>
  </si>
  <si>
    <t>КПКВК 0813191</t>
  </si>
  <si>
    <t>КПКВК 0813200</t>
  </si>
  <si>
    <t>- дітям з інвалідністю з багатодітних сімей, де виховуються 2 та більше дітей з інвалідністю (надання одноразової матеріальної допомоги);</t>
  </si>
  <si>
    <t>- Почесним громадянам міста Суми (компенсація вартості самостійного санаторно–курортного лікування);</t>
  </si>
  <si>
    <t>- особам, що супроводжують постраждалих внаслідок Чорнобильської катастрофи 1 категорії, яким встановлено інвалідність 1 групи та яким за висновком лікувально-профілактичного закладу необхідна постійна стороння допомога (надання грошової допомоги для компенсації вартості путівок без лікування);</t>
  </si>
  <si>
    <t>КПКВК 0611010</t>
  </si>
  <si>
    <t xml:space="preserve"> - особам, які мають особливі трудові заслуги перед Батьківщиною (компенсація витрат на автомобільне паливо); </t>
  </si>
  <si>
    <t>КПКВК 0813160</t>
  </si>
  <si>
    <t>КПКВК 0813035</t>
  </si>
  <si>
    <t>- особам, які опинилися в складних життєвих обставинах (надання  матеріальної допомоги);</t>
  </si>
  <si>
    <t>- дітям з багатодітних сімей,  які вступили до закладів вищої освіти (надання одноразової матеріальної допомоги);</t>
  </si>
  <si>
    <t>- Почесним донорам України (надання одноразової матеріальної допомоги);</t>
  </si>
  <si>
    <t>-  громадянам, які постраждали внаслідок Чорнобильської катастрофи категорії 1 та дітям, інвалідність яких пов'язана з наслідками Чорнобильської катастрофи (надання одноразової матеріальної допомоги);</t>
  </si>
  <si>
    <t>- особам з інвалідністю, які пересуваються за допомогою крісел колісних, особам з інвалідністю I групи по зору, дітям з інвалідністю  (оплата послуг з доступу до інформаційної мережі Інтернет);</t>
  </si>
  <si>
    <t>- Почесним донорам України (надання грошової допомоги для компенсації вартості санаторно–курортного лікування);</t>
  </si>
  <si>
    <t>Мета: Встановлення додаткових пільг, забезпечення належного соціального захисту окремих категорій громадян.</t>
  </si>
  <si>
    <t>- учасникам бойових дій та особам з інвалідністю внаслідок війни з числа осіб, які брали безпосередню участь у бойових діях під час Другої світової війни (виплата разової грошової допомоги);</t>
  </si>
  <si>
    <t>КПКВК 0813242,  КПКВК 0213242</t>
  </si>
  <si>
    <t>- особам, яким виповнюється 100 і більше років з нагоди Дня народження (надання одноразової грошової допомоги);</t>
  </si>
  <si>
    <t>Підпрограма 3. Забезпечення заходів з реалізації сімейної політики, запобігання домашньому насильству та торгівлі людьми</t>
  </si>
  <si>
    <t>Мета:забезпечення популяризації сімейних цінностей, комплексного інтегрованого підходу до подолання домашнього насильства, надання всебічної допомоги постраждалим особам та утвердження ненасильницького характеру приватних стосунків, попередження торгівлі людьми шляхом підвищення рівня обізнаності населення та зниження рівня його вразливості, превентивної роботи в цього напрямку.</t>
  </si>
  <si>
    <t>Підпрограма 6. Соціальні пільги та гарантії громадянам, які мають особливі заслуги, та сім'ям загиблих.</t>
  </si>
  <si>
    <t>Підпрограма 5. Надання пільг на оплату житлово-комунальних послуг окремим категоріям громадян – мешканцям громади.</t>
  </si>
  <si>
    <t>Мета: Забезпечення надання пільг на оплату житлово-комунальних послуг окремим категоріям громадян – мешканцям громади.</t>
  </si>
  <si>
    <t xml:space="preserve"> - надання фінансової підтримки за підсумками проведення конкурсу з визначення програм (проектів, заходів), розроблених інститутами громадянського суспільства, для виконання (реалізації) яких надається фінансова підтримка з бюджету Сумської міської територіальної громади;</t>
  </si>
  <si>
    <t xml:space="preserve"> -надання фінансової підтримки за підсумками проведення конкурсу з визначення програм (проектів, заходів), розроблених громадськими об’єднаннями ветеранів, для виконання (реалізації) яких надається фінансова підтримка з бюджету Сумської міської територіальної громади.</t>
  </si>
  <si>
    <t>Підпрограма 4. Надання фінансової підтримки інститутам громадянського суспільства, громадським об'єднанням ветеранів, діяльність яких має соціальну спрямованість.</t>
  </si>
  <si>
    <t>Мета: Фінансова підтримка інститутів громадянського суспільства, громадських об'єднань ветеранів, які опікуються питаннями захисту інтересів ветеранів і осіб з інвалідністю, інтеграції осіб з інвалідністю у суспільство.</t>
  </si>
  <si>
    <t>-  громадянам, які постраждали внаслідок Чорнобильської катастрофи категорії 2 (надання одноразової матеріальної допомоги);</t>
  </si>
  <si>
    <t xml:space="preserve"> - вихованців закладів дошкільної освіти;</t>
  </si>
  <si>
    <t xml:space="preserve"> - повнолітнім особам з інвалідністю внаслідок інтелектуальних порушень, а також хворим на ДЦП (надання грошової компенсації за оздоровлення);</t>
  </si>
  <si>
    <t xml:space="preserve"> - організація надання послуг, пов’язаних з  проведенням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t>
  </si>
  <si>
    <t>- організація надання послуг, пов’язаних з  проведенням заходів, для людей похилого віку</t>
  </si>
  <si>
    <t>КУ "СМТЦСО (НСП) "Берегиня",                                                                                ДСЗН Сумської міської ради</t>
  </si>
  <si>
    <t>- сім’ям, в яких виховуються діти з інвалідністю з вадами слуху (надання матеріальної допомоги для/за придбання слухових апаратів );</t>
  </si>
  <si>
    <t xml:space="preserve"> - мешканцям Сумської міської територіальної громади з числа осіб з інвалідністю, що пересуваються за допомогою крісел колісних (надання цільової матеріальної допомоги, для вирішення ними питань, пов'язаних з проведенням реконструкції житлових будинків (квартир));</t>
  </si>
  <si>
    <t xml:space="preserve"> - на автобусних маршрутах загального користування, що не виходять за межі Сумської міської територіальної громади</t>
  </si>
  <si>
    <t xml:space="preserve"> - на автобусних маршрутах загального користування, що не виходять за межі Сумського району</t>
  </si>
  <si>
    <t>Перелік завдань програми Сумської міської територіальної громади «Милосердя» на 2022 – 2024 роки»</t>
  </si>
  <si>
    <t>у тому числі кошти бюджету СМТГ</t>
  </si>
  <si>
    <r>
      <t>Підпрограма 1. Турбота про громадян, які потребують особливої уваги.</t>
    </r>
    <r>
      <rPr>
        <i/>
        <sz val="12"/>
        <rFont val="Times New Roman"/>
        <family val="1"/>
      </rPr>
      <t xml:space="preserve"> </t>
    </r>
  </si>
  <si>
    <r>
      <t>Мета: Вшанування ветеранів війни та праці, соціальна підтримка осіб з інвалідністю,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</si>
  <si>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</si>
  <si>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r>
      <t xml:space="preserve">ДСЗН </t>
    </r>
    <r>
      <rPr>
        <b/>
        <sz val="9"/>
        <rFont val="Times New Roman"/>
        <family val="1"/>
      </rPr>
      <t>Сумської міської ради,                КУ "СМТЦСО (НСП) "Берегиня"</t>
    </r>
  </si>
  <si>
    <r>
      <t>Підпрограма 2. Соціальні гарантії окремим категоріям громадян.</t>
    </r>
    <r>
      <rPr>
        <i/>
        <sz val="12"/>
        <rFont val="Times New Roman"/>
        <family val="1"/>
      </rPr>
      <t xml:space="preserve"> </t>
    </r>
  </si>
  <si>
    <r>
      <t xml:space="preserve">Завдання 1. </t>
    </r>
    <r>
      <rPr>
        <sz val="10"/>
        <rFont val="Times New Roman"/>
        <family val="1"/>
      </rPr>
      <t>Забезпечити надання матеріальної допомоги окремим громадянам:</t>
    </r>
  </si>
  <si>
    <t xml:space="preserve"> - одиноким громадянам похилого віку, особам з інвалідністю та внутрішньо переміщеним особам, які знаходяться на обслуговуванні в КУ СМТЦСО (НСП) "Берегиня" (надання безкоштовних гарячих обідів);</t>
  </si>
  <si>
    <r>
      <t xml:space="preserve">ДСЗН </t>
    </r>
    <r>
      <rPr>
        <b/>
        <sz val="9"/>
        <rFont val="Times New Roman"/>
        <family val="1"/>
      </rPr>
      <t>Сумської міської ради</t>
    </r>
  </si>
  <si>
    <r>
      <t xml:space="preserve">Виконавчий </t>
    </r>
    <r>
      <rPr>
        <b/>
        <sz val="9"/>
        <rFont val="Times New Roman"/>
        <family val="1"/>
      </rPr>
      <t>комітет Сумської міської ради</t>
    </r>
  </si>
  <si>
    <r>
      <t xml:space="preserve">Виконавчий комітет </t>
    </r>
    <r>
      <rPr>
        <b/>
        <sz val="9"/>
        <rFont val="Times New Roman"/>
        <family val="1"/>
      </rPr>
      <t>Сумської міської ради</t>
    </r>
  </si>
  <si>
    <r>
      <t>Завдання 2.</t>
    </r>
    <r>
      <rPr>
        <sz val="10"/>
        <rFont val="Times New Roman"/>
        <family val="1"/>
      </rPr>
      <t xml:space="preserve"> Забезпечити надання соціальних гарантій, встановлених Сумською міською радою:</t>
    </r>
  </si>
  <si>
    <t>- особам пенсійного віку, які є слухачами Університету третього віку КУ «СМТЦСО (НСП) «Берегиня» та переможцями трьох і більше спортивних змагань, організованих КУ «СМТЦСО (НСП) «Берегиня» спільно з комунальною установою «Міський центр фізичного здоров'я населення «Спорт для всіх» та інших міських, регіональних, міжнародних творчих конкурсів та змагань (надання грошової  компенсації за оздоровлення);</t>
  </si>
  <si>
    <t xml:space="preserve"> -  водіям з інвалідністю, водіям, які перевозять осіб з інвалідністю, в тому числі транспортними засобами, що належать громадським організаціям осіб з інвалідністю, підприємствам, установам, організаціям, які провадять діяльність у сфері соціального захисту населення, що надані безкоштовно (проведення компенсаційних виплат власникам автостоянок вартості послуг із зберігання транспортних засобів); </t>
  </si>
  <si>
    <t xml:space="preserve"> - окремим категоріям громадян - мешканцям громади (надання матеріальної допомоги на оплату житлово-комунальних послуг).</t>
  </si>
  <si>
    <r>
      <t xml:space="preserve">Завдання 3. </t>
    </r>
    <r>
      <rPr>
        <sz val="10"/>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  людям похилого віку:</t>
    </r>
  </si>
  <si>
    <r>
      <rPr>
        <b/>
        <sz val="10"/>
        <rFont val="Times New Roman"/>
        <family val="1"/>
      </rPr>
      <t>Завдання 5.</t>
    </r>
    <r>
      <rPr>
        <sz val="10"/>
        <rFont val="Times New Roman"/>
        <family val="1"/>
      </rPr>
      <t xml:space="preserve"> Забезпечити надання цільової матеріальної допомоги для вирішення питань, пов’язаних з проведенням капітального ремонту власних житлових будинків (квартир) особами, які згідно із законодавством мають право на таку пільгу.</t>
    </r>
  </si>
  <si>
    <r>
      <t xml:space="preserve">ДСЗН </t>
    </r>
    <r>
      <rPr>
        <b/>
        <sz val="10"/>
        <rFont val="Times New Roman"/>
        <family val="1"/>
      </rPr>
      <t>Сумської міської ради</t>
    </r>
  </si>
  <si>
    <r>
      <t xml:space="preserve">Завдання 1. </t>
    </r>
    <r>
      <rPr>
        <sz val="10"/>
        <rFont val="Times New Roman"/>
        <family val="1"/>
      </rPr>
      <t>Забезпечити надання матеріальної допомоги окремим категоріям сімей:</t>
    </r>
  </si>
  <si>
    <r>
      <t xml:space="preserve"> - </t>
    </r>
    <r>
      <rPr>
        <sz val="10"/>
        <rFont val="Times New Roman"/>
        <family val="1"/>
      </rPr>
      <t>дітей, які не перебувають на обліку в закладах освіти;</t>
    </r>
  </si>
  <si>
    <r>
      <rPr>
        <b/>
        <sz val="10"/>
        <rFont val="Times New Roman"/>
        <family val="1"/>
      </rPr>
      <t>Завдання 2.</t>
    </r>
    <r>
      <rPr>
        <sz val="10"/>
        <rFont val="Times New Roman"/>
        <family val="1"/>
      </rPr>
      <t xml:space="preserve"> Забезпечити новорічними подарунками дітей віком до 14 років з багатодітних сімей, де виховуються четверо і більше дітей</t>
    </r>
  </si>
  <si>
    <t xml:space="preserve">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t>
  </si>
  <si>
    <r>
      <t>Завдання 1.</t>
    </r>
    <r>
      <rPr>
        <sz val="10"/>
        <rFont val="Times New Roman"/>
        <family val="1"/>
      </rPr>
      <t xml:space="preserve">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 та громадським об'єднанням ветеранів:</t>
    </r>
  </si>
  <si>
    <t>- учаснику бойових дій, який захищав та визволяв місто Суми у період Другої світової війни (надання матеріальної допомоги);</t>
  </si>
  <si>
    <t>- громадянам, яким виповнилося 100 і більше років (надання матеріальної допомоги);</t>
  </si>
  <si>
    <t>- ветеранам підпільно-партизанського руху в роки Другої світової війни (надання матеріальної допомоги);</t>
  </si>
  <si>
    <t>- учасникам бойових дій та особам з інвалідністю внаслідок війни, яким виповнилося 95 і більше років (надання матеріальної допомоги);</t>
  </si>
  <si>
    <t>- особам з інвалідністю внаслідок війни І групи з числа учасників бойових дій в Афганістані (воїнам-інтернаціоналістам) та членам сімей загиблих в Афганістані воїнів-інтернаціоналістів (надання матеріальної допомоги);</t>
  </si>
  <si>
    <t>- сім'ям загиблих в Афганістані воїнів-інтернаціоналістів (надання матеріальної допомоги на оплату житлово-комунальних послуг);</t>
  </si>
  <si>
    <r>
      <t xml:space="preserve">Завдання 2. </t>
    </r>
    <r>
      <rPr>
        <sz val="10"/>
        <rFont val="Times New Roman"/>
        <family val="1"/>
      </rPr>
      <t>Забезпечити виплату соціальних гарантій громадянам, які мають особливі заслуги:</t>
    </r>
  </si>
  <si>
    <t>Підпрограма 7. Забезпечення обробки інформації з нарахування та виплати допомог і компенсацій.</t>
  </si>
  <si>
    <r>
      <t xml:space="preserve">Завдання 1.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</si>
  <si>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Підпрограма 8. Надання інших, передбачених законодавством пільг, та пільг з оплати послуг зв'язку окремим категоріям громадян.</t>
  </si>
  <si>
    <t>Мета: забезпечення надання інших, передбачених законодавством пільг, та пільг  з оплати послуг зв’язку</t>
  </si>
  <si>
    <r>
      <t xml:space="preserve">Завдання 1. </t>
    </r>
    <r>
      <rPr>
        <sz val="10"/>
        <rFont val="Times New Roman"/>
        <family val="1"/>
      </rPr>
      <t>Забезпечення надання інших, передбачених законодавством, пільг окремим категоріям громадян відповідно до законодавства</t>
    </r>
  </si>
  <si>
    <r>
      <t xml:space="preserve">Завдання 2. </t>
    </r>
    <r>
      <rPr>
        <sz val="10"/>
        <rFont val="Times New Roman"/>
        <family val="1"/>
      </rPr>
      <t xml:space="preserve">Забезпечення надання пільг з оплати послуг зв’язку </t>
    </r>
  </si>
  <si>
    <t>Підпрограма 9. Надання пільг на проїзд окремим категоріям громадян</t>
  </si>
  <si>
    <t>Мета: забезпечення надання пільг  на проїзд авто-, електро та залізничним транспортом окремим категоріям громадян.</t>
  </si>
  <si>
    <r>
      <rPr>
        <b/>
        <sz val="10"/>
        <rFont val="Times New Roman"/>
        <family val="1"/>
      </rPr>
      <t xml:space="preserve"> Завдання 3</t>
    </r>
    <r>
      <rPr>
        <sz val="10"/>
        <rFont val="Times New Roman"/>
        <family val="1"/>
      </rPr>
      <t>. Забезпечення надання пільг на проїзд на залізничному транспорті у міжміському сполученні  особам з інвалідністю внаслідок війни, учасникам бойових дій, постраждалим учасникам Революції Гідності та особам з числа жертв нацистських переслідувань.</t>
    </r>
  </si>
  <si>
    <r>
      <t>Завдання 4.</t>
    </r>
    <r>
      <rPr>
        <b/>
        <sz val="11"/>
        <rFont val="Times New Roman"/>
        <family val="1"/>
      </rPr>
      <t xml:space="preserve"> </t>
    </r>
    <r>
      <rPr>
        <sz val="10"/>
        <rFont val="Times New Roman"/>
        <family val="1"/>
      </rPr>
      <t>Забезпечення надання пільг на проїзд залізничним транспортом приміського сполучення окремим категоріям громадян (100% пільги для окремих категорій громадян, для яких визначене таке право відповідно до законів України та постанов Уряду).</t>
    </r>
  </si>
  <si>
    <r>
      <t>Завдання 5.</t>
    </r>
    <r>
      <rPr>
        <b/>
        <sz val="11"/>
        <rFont val="Times New Roman"/>
        <family val="1"/>
      </rPr>
      <t xml:space="preserve"> </t>
    </r>
    <r>
      <rPr>
        <sz val="10"/>
        <rFont val="Times New Roman"/>
        <family val="1"/>
      </rPr>
      <t>Забезпечення надання 100 % пільг на проїзд комунальним електротранспортом  Почесних донорів України.</t>
    </r>
  </si>
  <si>
    <r>
      <t xml:space="preserve">Завдання 1. </t>
    </r>
    <r>
      <rPr>
        <sz val="10"/>
        <rFont val="Times New Roman"/>
        <family val="1"/>
      </rPr>
      <t>Забезпечення виплати компенсації фізичним особам, які надають соціальні послуги з догляду на непрофесійній основі.</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</si>
  <si>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</si>
  <si>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11.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</si>
  <si>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Підпрограма 12. Соціальна підтримка вихованців закладів дошкільної освіти, батьки яких є учасниками бойових дій на території інших держав.</t>
  </si>
  <si>
    <t>Мета: забезпечення надання соціальних гарантій вихованцям закладів дошкільної освіти, батьки яких є учасниками бойових дій на території інших держав.</t>
  </si>
  <si>
    <r>
      <t>Завдання 2.</t>
    </r>
    <r>
      <rPr>
        <sz val="10"/>
        <rFont val="Times New Roman"/>
        <family val="1"/>
      </rPr>
      <t xml:space="preserve"> Забезпечити новорічними подарунками вихованців закладів дошкільної освіти, батьки яких є учасниками бойових дій на території інших держав</t>
    </r>
  </si>
  <si>
    <r>
      <t xml:space="preserve">Завдання 1. </t>
    </r>
    <r>
      <rPr>
        <sz val="10"/>
        <rFont val="Times New Roman"/>
        <family val="1"/>
      </rPr>
      <t>Забезпечити безкоштовним харчуванням дітей дошкільного віку закладів дошкільної освіти, батьки яких є учасниками бойових дій на території інших держав.</t>
    </r>
  </si>
  <si>
    <t>Підпрограма 13. Соціальна підтримка учнів закладів загальної середньої освіти, навчально-виховного комплексу, батьки яких є учасниками бойових дій на території інших держав.</t>
  </si>
  <si>
    <t>Мета: забезпечення надання соціальних гарантій учням закладів загальної середньої освіти, навчально-виховного комплексу, батьки яких є учасниками бойових дій на території інших держав.</t>
  </si>
  <si>
    <r>
      <t xml:space="preserve">Завдання 1. </t>
    </r>
    <r>
      <rPr>
        <sz val="10"/>
        <rFont val="Times New Roman"/>
        <family val="1"/>
      </rPr>
      <t>Забезпечити безкоштовним харчуванням  учнів закладів загальної середньої освіти, навчально-виховного комплексу, батьки яких є учасниками бойових дій на території інших держав.</t>
    </r>
  </si>
  <si>
    <r>
      <t xml:space="preserve">Завдання 2. </t>
    </r>
    <r>
      <rPr>
        <sz val="10"/>
        <rFont val="Times New Roman"/>
        <family val="1"/>
      </rPr>
      <t>Забезпечити новорічними подарунками учнів закладів загальної середньої освіти, навчально-виховного комплексу, батьки яких є учасниками бойових дій на території інших держав.</t>
    </r>
  </si>
  <si>
    <t>- особі з інвалідністю 1 групи з дитинства, майстру спорту України міжнародного класу з пауерліфтингу та армспорту, чемпіону України, Європи та світу з армрестлінгу Педоренку М.М. (надання матеріальної допомоги);</t>
  </si>
  <si>
    <t xml:space="preserve">- дітям з інвалідністю, хворим на рідкісні (орфанні) захворювання, які потребують спеціального дієтичного харчування та постійного прийому медичних препаратів (надання матеріальної допомоги);  </t>
  </si>
  <si>
    <t>коштів на потребує</t>
  </si>
  <si>
    <t>кошти бюджету СМТГ</t>
  </si>
  <si>
    <t>Джерела фінан-сування</t>
  </si>
  <si>
    <t>2022 рік (план)</t>
  </si>
  <si>
    <t xml:space="preserve">2023 рік (план) </t>
  </si>
  <si>
    <t>2024 рік (план)</t>
  </si>
  <si>
    <r>
      <t xml:space="preserve">Завдання 4. </t>
    </r>
    <r>
      <rPr>
        <sz val="10"/>
        <rFont val="Times New Roman"/>
        <family val="1"/>
      </rPr>
      <t>Забезпечити надання пільг громадським об'єднанням ветеранів війни по оплаті за користування комунальними послугами та абонентної плати за користування телефоном.</t>
    </r>
  </si>
  <si>
    <r>
      <t>Завдання 1.</t>
    </r>
    <r>
      <rPr>
        <sz val="10"/>
        <rFont val="Times New Roman"/>
        <family val="1"/>
      </rPr>
      <t xml:space="preserve"> 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окремим категоріям громадян – мешканцям громади.</t>
    </r>
  </si>
  <si>
    <r>
      <t xml:space="preserve">Завдання 1. </t>
    </r>
    <r>
      <rPr>
        <sz val="10"/>
        <rFont val="Times New Roman"/>
        <family val="1"/>
      </rPr>
      <t>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сім’ям загиблих в Афганістані воїнів – інтернаціоналістів.</t>
    </r>
  </si>
  <si>
    <t>КПКВК 0611021</t>
  </si>
  <si>
    <t>- надання цільової матеріальної допомоги для проведення лікування, вирішення соціально-побутових або інших питань.</t>
  </si>
  <si>
    <r>
      <t xml:space="preserve">Завдання 2. </t>
    </r>
    <r>
      <rPr>
        <sz val="10"/>
        <rFont val="Times New Roman"/>
        <family val="1"/>
      </rPr>
      <t>Забезпечення надання пільг на проїзд автомобільним транспортом на приміських автобусних маршрутах загального користування окремим категоріям громадян (100% пільги для окремих категорій громадян, мешканців  громади; осіб, які є членами добровольчих формувань Сумської міської територіальної громади, незалежно від зареєстрованого місця проживання):</t>
    </r>
  </si>
  <si>
    <t>Продовження додатка 5</t>
  </si>
  <si>
    <t>Додаток 5</t>
  </si>
  <si>
    <t xml:space="preserve">до програми Сумської міської територіальної громади «Милосердя» на 2022-2024 роки» 
</t>
  </si>
  <si>
    <t>Підпрограма 10.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</si>
  <si>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Мета: забезпечення надання компенсації фізичним особам, які надають соціальні послугиякі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</si>
  <si>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Сумський міський голова </t>
  </si>
  <si>
    <t>Олександр ЛИСЕНКО</t>
  </si>
  <si>
    <t>______________</t>
  </si>
  <si>
    <t>Виконавець: Маcік Т.О.</t>
  </si>
  <si>
    <r>
      <rPr>
        <b/>
        <sz val="10"/>
        <rFont val="Times New Roman"/>
        <family val="1"/>
      </rPr>
      <t>Завдання 1.</t>
    </r>
    <r>
      <rPr>
        <sz val="10"/>
        <rFont val="Times New Roman"/>
        <family val="1"/>
      </rPr>
      <t xml:space="preserve"> Забезпечення надання пільг на проїзд комунальним автомобільним 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членів сімей загиблих (померлих) Захисників/Захисниць України – мешканців громади; осіб, які є членами добровольчих формувань Сумської міської територіальної громади, незалежно від зареєстрованого місця проживання).  </t>
    </r>
  </si>
  <si>
    <r>
      <rPr>
        <b/>
        <sz val="10"/>
        <rFont val="Times New Roman"/>
        <family val="1"/>
      </rPr>
      <t>Завдання 6</t>
    </r>
    <r>
      <rPr>
        <sz val="10"/>
        <rFont val="Times New Roman"/>
        <family val="1"/>
      </rPr>
      <t xml:space="preserve">. Забезпечення надання пільг на проїзд комунальним електротранспортом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членів сімей загиблих (померлих) Захисників/Захисниць України – мешканців громади; осіб, які є членами добровольчих формувань Сумської міської територіальної громади, незалежно від зареєстрованого місця проживання).  </t>
    </r>
  </si>
</sst>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63">
    <font>
      <sz val="10"/>
      <name val="Arial"/>
      <family val="0"/>
    </font>
    <font>
      <u val="single"/>
      <sz val="10"/>
      <color indexed="12"/>
      <name val="Arial"/>
      <family val="2"/>
    </font>
    <font>
      <u val="single"/>
      <sz val="10"/>
      <color indexed="36"/>
      <name val="Arial"/>
      <family val="2"/>
    </font>
    <font>
      <sz val="10"/>
      <name val="Times New Roman"/>
      <family val="1"/>
    </font>
    <font>
      <b/>
      <sz val="10"/>
      <name val="Times New Roman"/>
      <family val="1"/>
    </font>
    <font>
      <b/>
      <sz val="11"/>
      <name val="Times New Roman"/>
      <family val="1"/>
    </font>
    <font>
      <b/>
      <sz val="14"/>
      <name val="Times New Roman"/>
      <family val="1"/>
    </font>
    <font>
      <b/>
      <sz val="12"/>
      <name val="Times New Roman"/>
      <family val="1"/>
    </font>
    <font>
      <i/>
      <sz val="12"/>
      <name val="Times New Roman"/>
      <family val="1"/>
    </font>
    <font>
      <sz val="11"/>
      <name val="Times New Roman"/>
      <family val="1"/>
    </font>
    <font>
      <b/>
      <sz val="9"/>
      <name val="Times New Roman"/>
      <family val="1"/>
    </font>
    <font>
      <b/>
      <sz val="13"/>
      <name val="Times New Roman"/>
      <family val="1"/>
    </font>
    <font>
      <b/>
      <sz val="10.5"/>
      <name val="Times New Roman"/>
      <family val="1"/>
    </font>
    <font>
      <sz val="14"/>
      <name val="Times New Roman"/>
      <family val="1"/>
    </font>
    <font>
      <sz val="10.5"/>
      <name val="Times New Roman"/>
      <family val="1"/>
    </font>
    <font>
      <sz val="12"/>
      <name val="Times New Roman"/>
      <family val="1"/>
    </font>
    <font>
      <sz val="5"/>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4"/>
      <color indexed="10"/>
      <name val="Times New Roman"/>
      <family val="1"/>
    </font>
    <font>
      <b/>
      <sz val="10"/>
      <color indexed="10"/>
      <name val="Times New Roman"/>
      <family val="1"/>
    </font>
    <font>
      <sz val="10"/>
      <color indexed="10"/>
      <name val="Times New Roman"/>
      <family val="1"/>
    </font>
    <font>
      <b/>
      <sz val="11"/>
      <color indexed="10"/>
      <name val="Times New Roman"/>
      <family val="1"/>
    </font>
    <font>
      <sz val="12"/>
      <color indexed="10"/>
      <name val="Times New Roman"/>
      <family val="1"/>
    </font>
    <font>
      <sz val="11"/>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4"/>
      <color rgb="FFFF0000"/>
      <name val="Times New Roman"/>
      <family val="1"/>
    </font>
    <font>
      <b/>
      <sz val="10"/>
      <color rgb="FFFF0000"/>
      <name val="Times New Roman"/>
      <family val="1"/>
    </font>
    <font>
      <sz val="10"/>
      <color rgb="FFFF0000"/>
      <name val="Times New Roman"/>
      <family val="1"/>
    </font>
    <font>
      <b/>
      <sz val="11"/>
      <color rgb="FFFF0000"/>
      <name val="Times New Roman"/>
      <family val="1"/>
    </font>
    <font>
      <sz val="12"/>
      <color rgb="FFFF0000"/>
      <name val="Times New Roman"/>
      <family val="1"/>
    </font>
    <font>
      <sz val="11"/>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31" borderId="0" applyNumberFormat="0" applyBorder="0" applyAlignment="0" applyProtection="0"/>
  </cellStyleXfs>
  <cellXfs count="109">
    <xf numFmtId="0" fontId="0" fillId="0" borderId="0" xfId="0" applyAlignment="1">
      <alignment/>
    </xf>
    <xf numFmtId="0" fontId="55" fillId="0" borderId="0" xfId="0" applyFont="1" applyFill="1" applyAlignment="1">
      <alignment/>
    </xf>
    <xf numFmtId="0" fontId="55" fillId="0" borderId="0" xfId="0" applyFont="1" applyFill="1" applyAlignment="1">
      <alignment horizontal="center" vertical="center"/>
    </xf>
    <xf numFmtId="0" fontId="57" fillId="0" borderId="0" xfId="0" applyFont="1" applyFill="1" applyAlignment="1">
      <alignment/>
    </xf>
    <xf numFmtId="0" fontId="0"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center" vertical="center"/>
    </xf>
    <xf numFmtId="0" fontId="7" fillId="0" borderId="0" xfId="0" applyFont="1" applyFill="1" applyAlignment="1">
      <alignment horizontal="righ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textRotation="255" wrapText="1"/>
    </xf>
    <xf numFmtId="4" fontId="4"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4" fillId="0" borderId="10" xfId="0" applyFont="1" applyFill="1" applyBorder="1" applyAlignment="1">
      <alignment vertical="top" wrapText="1"/>
    </xf>
    <xf numFmtId="0" fontId="4" fillId="0" borderId="10" xfId="0" applyFont="1" applyFill="1" applyBorder="1" applyAlignment="1">
      <alignment horizontal="justify" vertical="top" wrapText="1"/>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12" fillId="0" borderId="10" xfId="0" applyFont="1" applyFill="1" applyBorder="1" applyAlignment="1">
      <alignment vertical="top" wrapText="1"/>
    </xf>
    <xf numFmtId="0" fontId="14"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3"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xf>
    <xf numFmtId="0" fontId="59" fillId="0" borderId="0" xfId="0" applyFont="1" applyFill="1" applyBorder="1" applyAlignment="1">
      <alignment horizontal="justify" vertical="center" wrapText="1"/>
    </xf>
    <xf numFmtId="0" fontId="59" fillId="0" borderId="0" xfId="0" applyFont="1" applyFill="1" applyBorder="1" applyAlignment="1">
      <alignment horizontal="center" vertical="center" wrapText="1"/>
    </xf>
    <xf numFmtId="4" fontId="58" fillId="0" borderId="0" xfId="0" applyNumberFormat="1" applyFont="1" applyFill="1" applyBorder="1" applyAlignment="1">
      <alignment horizontal="center" vertical="center"/>
    </xf>
    <xf numFmtId="4" fontId="59" fillId="0" borderId="0" xfId="0" applyNumberFormat="1" applyFont="1" applyFill="1" applyBorder="1" applyAlignment="1">
      <alignment horizontal="center" vertical="center"/>
    </xf>
    <xf numFmtId="4" fontId="58" fillId="0" borderId="0" xfId="0" applyNumberFormat="1" applyFont="1" applyFill="1" applyBorder="1" applyAlignment="1">
      <alignment horizontal="center" vertical="center" wrapText="1"/>
    </xf>
    <xf numFmtId="4" fontId="59"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0" fontId="55" fillId="0" borderId="0" xfId="0" applyFont="1" applyFill="1" applyBorder="1" applyAlignment="1">
      <alignment/>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center" wrapText="1"/>
    </xf>
    <xf numFmtId="209" fontId="9" fillId="0" borderId="0" xfId="0" applyNumberFormat="1" applyFont="1" applyFill="1" applyBorder="1" applyAlignment="1">
      <alignment horizontal="center" vertical="center"/>
    </xf>
    <xf numFmtId="0" fontId="0" fillId="0" borderId="0" xfId="0" applyFont="1" applyFill="1" applyBorder="1" applyAlignment="1">
      <alignment/>
    </xf>
    <xf numFmtId="0" fontId="3" fillId="0" borderId="11"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3" fillId="0" borderId="11" xfId="0" applyNumberFormat="1" applyFont="1" applyFill="1" applyBorder="1" applyAlignment="1">
      <alignment horizontal="justify" vertical="center"/>
    </xf>
    <xf numFmtId="49" fontId="3" fillId="0" borderId="11" xfId="0" applyNumberFormat="1"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3" fillId="0" borderId="12" xfId="0" applyNumberFormat="1" applyFont="1" applyFill="1" applyBorder="1" applyAlignment="1">
      <alignment horizontal="justify" vertical="center" wrapText="1"/>
    </xf>
    <xf numFmtId="0" fontId="5" fillId="0" borderId="12"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justify" vertical="center"/>
    </xf>
    <xf numFmtId="0" fontId="3" fillId="0" borderId="10" xfId="0" applyNumberFormat="1" applyFont="1" applyFill="1" applyBorder="1" applyAlignment="1">
      <alignment horizontal="justify" vertical="center" wrapText="1"/>
    </xf>
    <xf numFmtId="0" fontId="0" fillId="0" borderId="10" xfId="0" applyFont="1" applyFill="1" applyBorder="1" applyAlignment="1">
      <alignment wrapText="1"/>
    </xf>
    <xf numFmtId="0" fontId="4"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center" wrapText="1"/>
    </xf>
    <xf numFmtId="0" fontId="12"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shrinkToFit="1"/>
    </xf>
    <xf numFmtId="0" fontId="3" fillId="0" borderId="10" xfId="0" applyFont="1" applyFill="1" applyBorder="1" applyAlignment="1">
      <alignment horizontal="center" vertical="center" wrapText="1" shrinkToFit="1"/>
    </xf>
    <xf numFmtId="0" fontId="9" fillId="0" borderId="10" xfId="0" applyFont="1" applyFill="1" applyBorder="1" applyAlignment="1">
      <alignment horizontal="justify" vertical="center"/>
    </xf>
    <xf numFmtId="4" fontId="5" fillId="0" borderId="10" xfId="0" applyNumberFormat="1" applyFont="1" applyFill="1" applyBorder="1" applyAlignment="1">
      <alignment horizontal="center" vertical="center"/>
    </xf>
    <xf numFmtId="0" fontId="4" fillId="0" borderId="11" xfId="0" applyFont="1" applyFill="1" applyBorder="1" applyAlignment="1">
      <alignment horizontal="justify" vertical="center" wrapText="1"/>
    </xf>
    <xf numFmtId="0" fontId="4" fillId="0" borderId="11" xfId="0" applyFont="1" applyFill="1" applyBorder="1" applyAlignment="1">
      <alignment horizontal="justify" vertical="center" wrapText="1" shrinkToFit="1"/>
    </xf>
    <xf numFmtId="0" fontId="58" fillId="0" borderId="10" xfId="0" applyFont="1" applyFill="1" applyBorder="1" applyAlignment="1">
      <alignment horizontal="justify" vertical="top" wrapText="1"/>
    </xf>
    <xf numFmtId="0" fontId="3" fillId="0" borderId="11" xfId="0" applyFont="1" applyFill="1" applyBorder="1" applyAlignment="1">
      <alignment horizontal="justify" vertical="top" wrapText="1"/>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13" fillId="0" borderId="0" xfId="0" applyFont="1" applyFill="1" applyAlignment="1">
      <alignment vertical="center"/>
    </xf>
    <xf numFmtId="0" fontId="0" fillId="0" borderId="0" xfId="0" applyFill="1" applyAlignment="1">
      <alignment/>
    </xf>
    <xf numFmtId="0" fontId="13" fillId="0" borderId="0" xfId="0" applyFont="1" applyAlignment="1">
      <alignment vertical="center"/>
    </xf>
    <xf numFmtId="0" fontId="57" fillId="0" borderId="0" xfId="0" applyFont="1" applyFill="1" applyAlignment="1">
      <alignment horizontal="left"/>
    </xf>
    <xf numFmtId="0" fontId="61" fillId="0" borderId="0" xfId="0" applyFont="1" applyFill="1" applyAlignment="1">
      <alignment vertical="top" wrapText="1"/>
    </xf>
    <xf numFmtId="209" fontId="62" fillId="0" borderId="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6" fillId="0" borderId="0" xfId="0" applyFont="1" applyFill="1" applyAlignment="1">
      <alignment vertical="center"/>
    </xf>
    <xf numFmtId="0" fontId="9" fillId="0" borderId="0" xfId="0" applyFont="1" applyFill="1" applyAlignment="1">
      <alignment vertical="center"/>
    </xf>
    <xf numFmtId="4" fontId="4"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13" fillId="0" borderId="0" xfId="0" applyFont="1" applyFill="1" applyAlignment="1">
      <alignment/>
    </xf>
    <xf numFmtId="0" fontId="4" fillId="0" borderId="10" xfId="0" applyFont="1" applyFill="1" applyBorder="1" applyAlignment="1">
      <alignment horizontal="center" vertical="center" wrapText="1"/>
    </xf>
    <xf numFmtId="209" fontId="9" fillId="0" borderId="13" xfId="0" applyNumberFormat="1" applyFont="1" applyFill="1" applyBorder="1" applyAlignment="1">
      <alignment horizontal="right"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1"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7" fillId="0" borderId="10" xfId="0" applyFont="1" applyFill="1" applyBorder="1" applyAlignment="1">
      <alignment vertical="top" wrapText="1"/>
    </xf>
    <xf numFmtId="0" fontId="9" fillId="0"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0" fontId="11"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9" fillId="0" borderId="10" xfId="0" applyFont="1" applyFill="1" applyBorder="1" applyAlignment="1">
      <alignment horizontal="justify" vertical="center"/>
    </xf>
    <xf numFmtId="0" fontId="7"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5" fillId="0" borderId="0" xfId="0" applyFont="1" applyFill="1" applyAlignment="1">
      <alignment horizontal="center"/>
    </xf>
    <xf numFmtId="0" fontId="9" fillId="0" borderId="10" xfId="0" applyFont="1" applyFill="1" applyBorder="1" applyAlignment="1">
      <alignment horizontal="justify" vertical="center" wrapText="1"/>
    </xf>
    <xf numFmtId="0" fontId="15" fillId="0" borderId="0" xfId="0" applyFont="1" applyFill="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57" fillId="0" borderId="0" xfId="0" applyFont="1" applyFill="1" applyAlignment="1">
      <alignment horizontal="left"/>
    </xf>
    <xf numFmtId="0" fontId="6" fillId="0"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76"/>
  <sheetViews>
    <sheetView tabSelected="1" zoomScale="90" zoomScaleNormal="90" zoomScaleSheetLayoutView="90" workbookViewId="0" topLeftCell="A121">
      <selection activeCell="A127" sqref="A127"/>
    </sheetView>
  </sheetViews>
  <sheetFormatPr defaultColWidth="9.140625" defaultRowHeight="12.75"/>
  <cols>
    <col min="1" max="1" width="44.00390625" style="1" customWidth="1"/>
    <col min="2" max="2" width="10.8515625" style="2" customWidth="1"/>
    <col min="3" max="3" width="13.421875" style="1" customWidth="1"/>
    <col min="4" max="4" width="13.8515625" style="1" customWidth="1"/>
    <col min="5" max="5" width="12.28125" style="1" customWidth="1"/>
    <col min="6" max="6" width="13.7109375" style="1" customWidth="1"/>
    <col min="7" max="7" width="14.421875" style="1" customWidth="1"/>
    <col min="8" max="8" width="12.00390625" style="1" customWidth="1"/>
    <col min="9" max="9" width="14.140625" style="1" customWidth="1"/>
    <col min="10" max="10" width="14.28125" style="1" customWidth="1"/>
    <col min="11" max="11" width="12.00390625" style="1" customWidth="1"/>
    <col min="12" max="12" width="16.8515625" style="1" customWidth="1"/>
    <col min="13" max="16384" width="9.140625" style="1" customWidth="1"/>
  </cols>
  <sheetData>
    <row r="2" spans="9:12" ht="16.5" customHeight="1">
      <c r="I2" s="98" t="s">
        <v>134</v>
      </c>
      <c r="J2" s="98"/>
      <c r="K2" s="98"/>
      <c r="L2" s="98"/>
    </row>
    <row r="3" spans="9:12" ht="113.25" customHeight="1">
      <c r="I3" s="66"/>
      <c r="J3" s="100" t="s">
        <v>135</v>
      </c>
      <c r="K3" s="100"/>
      <c r="L3" s="100"/>
    </row>
    <row r="4" spans="9:12" ht="23.25" customHeight="1">
      <c r="I4" s="107"/>
      <c r="J4" s="107"/>
      <c r="K4" s="107"/>
      <c r="L4" s="107"/>
    </row>
    <row r="5" spans="9:11" ht="17.25" customHeight="1">
      <c r="I5" s="65"/>
      <c r="J5" s="3"/>
      <c r="K5" s="3"/>
    </row>
    <row r="6" ht="18" customHeight="1"/>
    <row r="7" spans="1:12" s="4" customFormat="1" ht="18.75" customHeight="1">
      <c r="A7" s="108" t="s">
        <v>66</v>
      </c>
      <c r="B7" s="108"/>
      <c r="C7" s="108"/>
      <c r="D7" s="108"/>
      <c r="E7" s="108"/>
      <c r="F7" s="108"/>
      <c r="G7" s="108"/>
      <c r="H7" s="108"/>
      <c r="I7" s="108"/>
      <c r="J7" s="108"/>
      <c r="K7" s="108"/>
      <c r="L7" s="108"/>
    </row>
    <row r="8" spans="1:12" ht="15.75">
      <c r="A8" s="5" t="s">
        <v>4</v>
      </c>
      <c r="B8" s="6"/>
      <c r="C8" s="4"/>
      <c r="D8" s="4"/>
      <c r="E8" s="4"/>
      <c r="L8" s="7" t="s">
        <v>3</v>
      </c>
    </row>
    <row r="9" spans="1:12" ht="33.75" customHeight="1">
      <c r="A9" s="80" t="s">
        <v>17</v>
      </c>
      <c r="B9" s="94" t="s">
        <v>123</v>
      </c>
      <c r="C9" s="82" t="s">
        <v>124</v>
      </c>
      <c r="D9" s="83"/>
      <c r="E9" s="84"/>
      <c r="F9" s="97" t="s">
        <v>125</v>
      </c>
      <c r="G9" s="97"/>
      <c r="H9" s="97"/>
      <c r="I9" s="97" t="s">
        <v>126</v>
      </c>
      <c r="J9" s="97"/>
      <c r="K9" s="97"/>
      <c r="L9" s="80" t="s">
        <v>7</v>
      </c>
    </row>
    <row r="10" spans="1:12" ht="24.75" customHeight="1">
      <c r="A10" s="80"/>
      <c r="B10" s="95"/>
      <c r="C10" s="80" t="s">
        <v>5</v>
      </c>
      <c r="D10" s="80" t="s">
        <v>67</v>
      </c>
      <c r="E10" s="80"/>
      <c r="F10" s="80" t="s">
        <v>5</v>
      </c>
      <c r="G10" s="80" t="s">
        <v>67</v>
      </c>
      <c r="H10" s="80"/>
      <c r="I10" s="80" t="s">
        <v>5</v>
      </c>
      <c r="J10" s="80" t="s">
        <v>67</v>
      </c>
      <c r="K10" s="80"/>
      <c r="L10" s="80"/>
    </row>
    <row r="11" spans="1:12" ht="32.25" customHeight="1">
      <c r="A11" s="80"/>
      <c r="B11" s="96"/>
      <c r="C11" s="80"/>
      <c r="D11" s="11" t="s">
        <v>14</v>
      </c>
      <c r="E11" s="11" t="s">
        <v>13</v>
      </c>
      <c r="F11" s="80"/>
      <c r="G11" s="11" t="s">
        <v>14</v>
      </c>
      <c r="H11" s="11" t="s">
        <v>13</v>
      </c>
      <c r="I11" s="80"/>
      <c r="J11" s="11" t="s">
        <v>14</v>
      </c>
      <c r="K11" s="11" t="s">
        <v>13</v>
      </c>
      <c r="L11" s="80"/>
    </row>
    <row r="12" spans="1:12" ht="14.25" customHeight="1">
      <c r="A12" s="12">
        <v>1</v>
      </c>
      <c r="B12" s="12">
        <v>2</v>
      </c>
      <c r="C12" s="12">
        <v>3</v>
      </c>
      <c r="D12" s="12">
        <v>4</v>
      </c>
      <c r="E12" s="12">
        <v>5</v>
      </c>
      <c r="F12" s="12">
        <v>6</v>
      </c>
      <c r="G12" s="12">
        <v>7</v>
      </c>
      <c r="H12" s="12">
        <v>8</v>
      </c>
      <c r="I12" s="12">
        <v>9</v>
      </c>
      <c r="J12" s="8">
        <v>10</v>
      </c>
      <c r="K12" s="8">
        <v>11</v>
      </c>
      <c r="L12" s="8">
        <v>12</v>
      </c>
    </row>
    <row r="13" spans="1:12" ht="30.75" customHeight="1">
      <c r="A13" s="8" t="s">
        <v>0</v>
      </c>
      <c r="B13" s="11"/>
      <c r="C13" s="13">
        <f>+D13+E13</f>
        <v>117561341</v>
      </c>
      <c r="D13" s="13">
        <f>+D21+D64+D83+D89+D96+D109+D116+D125+D144+D151+D156+D162</f>
        <v>117489341</v>
      </c>
      <c r="E13" s="13">
        <f>+E21+E64+E83+E89+E96+E109+E116+E125+E144+E151+E156+E162</f>
        <v>72000</v>
      </c>
      <c r="F13" s="13">
        <f>+G13+H13</f>
        <v>89484875</v>
      </c>
      <c r="G13" s="13">
        <f>+G21+G64+G83+G89+G96+G109+G116+G125+G144+G151+G156+G162</f>
        <v>89467140</v>
      </c>
      <c r="H13" s="13">
        <f>+H21+H64+H83+H89+H96+H109+H116+H125+H144+H151+H156+H162</f>
        <v>17735</v>
      </c>
      <c r="I13" s="13">
        <f>+J13+K13</f>
        <v>163194424</v>
      </c>
      <c r="J13" s="13">
        <f>+J21+J64+J83+J89+J96+J109+J116+J125+J144+J151+J156+J162</f>
        <v>163114724</v>
      </c>
      <c r="K13" s="13">
        <f>+K21+K64+K83+K89+K96+K109+K116+K125+K144+K151+K156+K162</f>
        <v>79700</v>
      </c>
      <c r="L13" s="14"/>
    </row>
    <row r="14" spans="1:12" s="4" customFormat="1" ht="22.5" customHeight="1">
      <c r="A14" s="89" t="s">
        <v>68</v>
      </c>
      <c r="B14" s="89"/>
      <c r="C14" s="89"/>
      <c r="D14" s="89"/>
      <c r="E14" s="89"/>
      <c r="F14" s="89"/>
      <c r="G14" s="89"/>
      <c r="H14" s="89"/>
      <c r="I14" s="89"/>
      <c r="J14" s="89"/>
      <c r="K14" s="89"/>
      <c r="L14" s="89"/>
    </row>
    <row r="15" spans="1:12" ht="33" customHeight="1">
      <c r="A15" s="86" t="s">
        <v>69</v>
      </c>
      <c r="B15" s="86"/>
      <c r="C15" s="86"/>
      <c r="D15" s="86"/>
      <c r="E15" s="86"/>
      <c r="F15" s="86"/>
      <c r="G15" s="86"/>
      <c r="H15" s="86"/>
      <c r="I15" s="86"/>
      <c r="J15" s="86"/>
      <c r="K15" s="86"/>
      <c r="L15" s="86"/>
    </row>
    <row r="16" spans="1:12" ht="12.75">
      <c r="A16" s="15" t="s">
        <v>1</v>
      </c>
      <c r="B16" s="11"/>
      <c r="C16" s="13">
        <v>0</v>
      </c>
      <c r="D16" s="13">
        <v>0</v>
      </c>
      <c r="E16" s="13">
        <v>0</v>
      </c>
      <c r="F16" s="13">
        <v>0</v>
      </c>
      <c r="G16" s="13">
        <v>0</v>
      </c>
      <c r="H16" s="13">
        <v>0</v>
      </c>
      <c r="I16" s="13">
        <v>0</v>
      </c>
      <c r="J16" s="13">
        <v>0</v>
      </c>
      <c r="K16" s="13">
        <v>0</v>
      </c>
      <c r="L16" s="16"/>
    </row>
    <row r="17" spans="1:12" ht="92.25" customHeight="1">
      <c r="A17" s="16" t="s">
        <v>70</v>
      </c>
      <c r="B17" s="11" t="s">
        <v>121</v>
      </c>
      <c r="C17" s="13">
        <v>0</v>
      </c>
      <c r="D17" s="17">
        <v>0</v>
      </c>
      <c r="E17" s="17">
        <v>0</v>
      </c>
      <c r="F17" s="13">
        <v>0</v>
      </c>
      <c r="G17" s="17">
        <v>0</v>
      </c>
      <c r="H17" s="17">
        <v>0</v>
      </c>
      <c r="I17" s="13">
        <v>0</v>
      </c>
      <c r="J17" s="17">
        <v>0</v>
      </c>
      <c r="K17" s="17">
        <v>0</v>
      </c>
      <c r="L17" s="18" t="s">
        <v>71</v>
      </c>
    </row>
    <row r="18" spans="1:12" ht="22.5" customHeight="1">
      <c r="A18" s="85" t="s">
        <v>45</v>
      </c>
      <c r="B18" s="85"/>
      <c r="C18" s="85"/>
      <c r="D18" s="85"/>
      <c r="E18" s="85"/>
      <c r="F18" s="85"/>
      <c r="G18" s="85"/>
      <c r="H18" s="85"/>
      <c r="I18" s="85"/>
      <c r="J18" s="85"/>
      <c r="K18" s="85"/>
      <c r="L18" s="85"/>
    </row>
    <row r="19" spans="1:12" ht="24" customHeight="1">
      <c r="A19" s="87" t="s">
        <v>72</v>
      </c>
      <c r="B19" s="87"/>
      <c r="C19" s="87"/>
      <c r="D19" s="87"/>
      <c r="E19" s="87"/>
      <c r="F19" s="87"/>
      <c r="G19" s="87"/>
      <c r="H19" s="87"/>
      <c r="I19" s="87"/>
      <c r="J19" s="87"/>
      <c r="K19" s="87"/>
      <c r="L19" s="87"/>
    </row>
    <row r="20" spans="1:12" ht="21.75" customHeight="1">
      <c r="A20" s="86" t="s">
        <v>6</v>
      </c>
      <c r="B20" s="86"/>
      <c r="C20" s="86"/>
      <c r="D20" s="86"/>
      <c r="E20" s="86"/>
      <c r="F20" s="86"/>
      <c r="G20" s="86"/>
      <c r="H20" s="86"/>
      <c r="I20" s="86"/>
      <c r="J20" s="86"/>
      <c r="K20" s="86"/>
      <c r="L20" s="86"/>
    </row>
    <row r="21" spans="1:12" ht="22.5" customHeight="1">
      <c r="A21" s="19" t="s">
        <v>11</v>
      </c>
      <c r="B21" s="20"/>
      <c r="C21" s="21">
        <f>E21+D21</f>
        <v>16131308</v>
      </c>
      <c r="D21" s="21">
        <f>+D22+D35+D57+D60+D61</f>
        <v>16059308</v>
      </c>
      <c r="E21" s="21">
        <f>+E22+E35+E57+E60+E61</f>
        <v>72000</v>
      </c>
      <c r="F21" s="21">
        <f>H21+G21</f>
        <v>11684951</v>
      </c>
      <c r="G21" s="21">
        <f>+G22+G35+G57+G60+G61</f>
        <v>11667216</v>
      </c>
      <c r="H21" s="21">
        <f>+H22+H35+H57+H60+H61</f>
        <v>17735</v>
      </c>
      <c r="I21" s="21">
        <f>K21+J21</f>
        <v>17311284</v>
      </c>
      <c r="J21" s="21">
        <f>+J22+J35+J57+J60+J61</f>
        <v>17231584</v>
      </c>
      <c r="K21" s="21">
        <f>+K22+K35+K57+K60+K61</f>
        <v>79700</v>
      </c>
      <c r="L21" s="48"/>
    </row>
    <row r="22" spans="1:12" ht="25.5" customHeight="1">
      <c r="A22" s="16" t="s">
        <v>73</v>
      </c>
      <c r="B22" s="11"/>
      <c r="C22" s="21">
        <f>D22+E22</f>
        <v>11198849</v>
      </c>
      <c r="D22" s="21">
        <f>+D23+D27+D28+D29+D30+D31+D32+D33+D34</f>
        <v>11198849</v>
      </c>
      <c r="E22" s="21">
        <f>+E23+E27+E28+E29+E30+E31+E32+E33</f>
        <v>0</v>
      </c>
      <c r="F22" s="13">
        <f>G22+H22</f>
        <v>6603410</v>
      </c>
      <c r="G22" s="21">
        <f>+G23+G27+G28+G29+G30+G31+G32+G33</f>
        <v>6603410</v>
      </c>
      <c r="H22" s="21">
        <f>+H23+H27+H28+H29+H30+H31+H32+H33</f>
        <v>0</v>
      </c>
      <c r="I22" s="13">
        <f>J22+K22</f>
        <v>11365700</v>
      </c>
      <c r="J22" s="21">
        <f>+J23+J27+J28+J29+J30+J31+J32+J33</f>
        <v>11365700</v>
      </c>
      <c r="K22" s="21">
        <f>+K23+K27+K28+K29+K30+K31+K32+K33</f>
        <v>0</v>
      </c>
      <c r="L22" s="48"/>
    </row>
    <row r="23" spans="1:12" ht="37.5" customHeight="1">
      <c r="A23" s="22" t="s">
        <v>37</v>
      </c>
      <c r="B23" s="23" t="s">
        <v>122</v>
      </c>
      <c r="C23" s="21">
        <f>D23+E23</f>
        <v>6400000</v>
      </c>
      <c r="D23" s="24">
        <v>6400000</v>
      </c>
      <c r="E23" s="24">
        <v>0</v>
      </c>
      <c r="F23" s="13">
        <f>+G23+H23</f>
        <v>2300000</v>
      </c>
      <c r="G23" s="17">
        <v>2300000</v>
      </c>
      <c r="H23" s="24">
        <v>0</v>
      </c>
      <c r="I23" s="21">
        <f>J23+K23</f>
        <v>6640000</v>
      </c>
      <c r="J23" s="17">
        <v>6640000</v>
      </c>
      <c r="K23" s="24">
        <v>0</v>
      </c>
      <c r="L23" s="10" t="s">
        <v>84</v>
      </c>
    </row>
    <row r="24" spans="1:12" s="32" customFormat="1" ht="12.75" customHeight="1">
      <c r="A24" s="25"/>
      <c r="B24" s="26"/>
      <c r="C24" s="27"/>
      <c r="D24" s="28"/>
      <c r="E24" s="28"/>
      <c r="F24" s="71"/>
      <c r="G24" s="72"/>
      <c r="H24" s="73"/>
      <c r="I24" s="74"/>
      <c r="J24" s="72"/>
      <c r="K24" s="73"/>
      <c r="L24" s="75"/>
    </row>
    <row r="25" spans="1:12" s="36" customFormat="1" ht="19.5" customHeight="1">
      <c r="A25" s="33"/>
      <c r="B25" s="34"/>
      <c r="C25" s="35"/>
      <c r="D25" s="35"/>
      <c r="E25" s="35"/>
      <c r="F25" s="35"/>
      <c r="G25" s="35"/>
      <c r="H25" s="35"/>
      <c r="I25" s="81" t="s">
        <v>133</v>
      </c>
      <c r="J25" s="81"/>
      <c r="K25" s="81"/>
      <c r="L25" s="81"/>
    </row>
    <row r="26" spans="1:12" s="36" customFormat="1" ht="14.25">
      <c r="A26" s="12">
        <v>1</v>
      </c>
      <c r="B26" s="12">
        <v>2</v>
      </c>
      <c r="C26" s="12">
        <v>3</v>
      </c>
      <c r="D26" s="12">
        <v>4</v>
      </c>
      <c r="E26" s="12">
        <v>5</v>
      </c>
      <c r="F26" s="12">
        <v>6</v>
      </c>
      <c r="G26" s="12">
        <v>7</v>
      </c>
      <c r="H26" s="12">
        <v>8</v>
      </c>
      <c r="I26" s="12">
        <v>9</v>
      </c>
      <c r="J26" s="8">
        <v>10</v>
      </c>
      <c r="K26" s="8">
        <v>11</v>
      </c>
      <c r="L26" s="8">
        <v>12</v>
      </c>
    </row>
    <row r="27" spans="1:12" s="32" customFormat="1" ht="38.25" customHeight="1">
      <c r="A27" s="37" t="s">
        <v>2</v>
      </c>
      <c r="B27" s="38" t="s">
        <v>122</v>
      </c>
      <c r="C27" s="21">
        <f>D27+E27</f>
        <v>594000</v>
      </c>
      <c r="D27" s="24">
        <v>594000</v>
      </c>
      <c r="E27" s="24">
        <v>0</v>
      </c>
      <c r="F27" s="13">
        <f>+G27+H27</f>
        <v>594000</v>
      </c>
      <c r="G27" s="17">
        <v>594000</v>
      </c>
      <c r="H27" s="24">
        <v>0</v>
      </c>
      <c r="I27" s="21">
        <f aca="true" t="shared" si="0" ref="I27:I32">J27+K27</f>
        <v>594000</v>
      </c>
      <c r="J27" s="17">
        <v>594000</v>
      </c>
      <c r="K27" s="24">
        <v>0</v>
      </c>
      <c r="L27" s="39" t="s">
        <v>84</v>
      </c>
    </row>
    <row r="28" spans="1:12" ht="47.25" customHeight="1">
      <c r="A28" s="40" t="s">
        <v>46</v>
      </c>
      <c r="B28" s="38" t="s">
        <v>122</v>
      </c>
      <c r="C28" s="13">
        <f>D28+E28</f>
        <v>58684</v>
      </c>
      <c r="D28" s="17">
        <f>5684+53000</f>
        <v>58684</v>
      </c>
      <c r="E28" s="17">
        <v>0</v>
      </c>
      <c r="F28" s="13">
        <f>+G28+H28</f>
        <v>76410</v>
      </c>
      <c r="G28" s="17">
        <v>76410</v>
      </c>
      <c r="H28" s="24">
        <v>0</v>
      </c>
      <c r="I28" s="21">
        <f t="shared" si="0"/>
        <v>61400</v>
      </c>
      <c r="J28" s="17">
        <v>61400</v>
      </c>
      <c r="K28" s="24">
        <v>0</v>
      </c>
      <c r="L28" s="39" t="s">
        <v>84</v>
      </c>
    </row>
    <row r="29" spans="1:12" ht="69" customHeight="1">
      <c r="A29" s="41" t="s">
        <v>19</v>
      </c>
      <c r="B29" s="38" t="s">
        <v>122</v>
      </c>
      <c r="C29" s="13">
        <f>D29+E29</f>
        <v>800000</v>
      </c>
      <c r="D29" s="17">
        <v>800000</v>
      </c>
      <c r="E29" s="17">
        <v>0</v>
      </c>
      <c r="F29" s="13">
        <f aca="true" t="shared" si="1" ref="F29:F35">G29+H29</f>
        <v>900000</v>
      </c>
      <c r="G29" s="17">
        <v>900000</v>
      </c>
      <c r="H29" s="24">
        <v>0</v>
      </c>
      <c r="I29" s="21">
        <f t="shared" si="0"/>
        <v>1000000</v>
      </c>
      <c r="J29" s="17">
        <v>1000000</v>
      </c>
      <c r="K29" s="24">
        <v>0</v>
      </c>
      <c r="L29" s="39" t="s">
        <v>75</v>
      </c>
    </row>
    <row r="30" spans="1:12" ht="37.5" customHeight="1">
      <c r="A30" s="22" t="s">
        <v>39</v>
      </c>
      <c r="B30" s="38" t="s">
        <v>122</v>
      </c>
      <c r="C30" s="13">
        <f>D30+E30</f>
        <v>770200</v>
      </c>
      <c r="D30" s="17">
        <v>770200</v>
      </c>
      <c r="E30" s="17">
        <v>0</v>
      </c>
      <c r="F30" s="13">
        <f t="shared" si="1"/>
        <v>770200</v>
      </c>
      <c r="G30" s="17">
        <v>770200</v>
      </c>
      <c r="H30" s="24">
        <v>0</v>
      </c>
      <c r="I30" s="21">
        <f t="shared" si="0"/>
        <v>770200</v>
      </c>
      <c r="J30" s="17">
        <v>770200</v>
      </c>
      <c r="K30" s="24">
        <v>0</v>
      </c>
      <c r="L30" s="10" t="s">
        <v>75</v>
      </c>
    </row>
    <row r="31" spans="1:12" ht="66.75" customHeight="1">
      <c r="A31" s="41" t="s">
        <v>40</v>
      </c>
      <c r="B31" s="38" t="s">
        <v>122</v>
      </c>
      <c r="C31" s="13">
        <f>+D31+E31</f>
        <v>989265</v>
      </c>
      <c r="D31" s="17">
        <v>989265</v>
      </c>
      <c r="E31" s="17">
        <v>0</v>
      </c>
      <c r="F31" s="13">
        <f t="shared" si="1"/>
        <v>1057000</v>
      </c>
      <c r="G31" s="17">
        <v>1057000</v>
      </c>
      <c r="H31" s="24">
        <v>0</v>
      </c>
      <c r="I31" s="21">
        <f t="shared" si="0"/>
        <v>1148519</v>
      </c>
      <c r="J31" s="17">
        <v>1148519</v>
      </c>
      <c r="K31" s="24">
        <v>0</v>
      </c>
      <c r="L31" s="39" t="s">
        <v>75</v>
      </c>
    </row>
    <row r="32" spans="1:12" ht="50.25" customHeight="1">
      <c r="A32" s="22" t="s">
        <v>56</v>
      </c>
      <c r="B32" s="38" t="s">
        <v>122</v>
      </c>
      <c r="C32" s="13">
        <f>+D32+E32</f>
        <v>819400</v>
      </c>
      <c r="D32" s="17">
        <v>819400</v>
      </c>
      <c r="E32" s="17">
        <v>0</v>
      </c>
      <c r="F32" s="13">
        <f t="shared" si="1"/>
        <v>855800</v>
      </c>
      <c r="G32" s="17">
        <v>855800</v>
      </c>
      <c r="H32" s="24">
        <v>0</v>
      </c>
      <c r="I32" s="21">
        <f t="shared" si="0"/>
        <v>951581</v>
      </c>
      <c r="J32" s="17">
        <v>951581</v>
      </c>
      <c r="K32" s="24">
        <v>0</v>
      </c>
      <c r="L32" s="10" t="s">
        <v>15</v>
      </c>
    </row>
    <row r="33" spans="1:12" ht="42" customHeight="1">
      <c r="A33" s="22" t="s">
        <v>62</v>
      </c>
      <c r="B33" s="11" t="s">
        <v>122</v>
      </c>
      <c r="C33" s="13">
        <f>+D33+E33</f>
        <v>37300</v>
      </c>
      <c r="D33" s="17">
        <f>200000-62700-100000</f>
        <v>37300</v>
      </c>
      <c r="E33" s="17">
        <v>0</v>
      </c>
      <c r="F33" s="13">
        <f t="shared" si="1"/>
        <v>50000</v>
      </c>
      <c r="G33" s="17">
        <v>50000</v>
      </c>
      <c r="H33" s="24">
        <v>0</v>
      </c>
      <c r="I33" s="21">
        <f>J33+K33</f>
        <v>200000</v>
      </c>
      <c r="J33" s="17">
        <v>200000</v>
      </c>
      <c r="K33" s="24">
        <v>0</v>
      </c>
      <c r="L33" s="10" t="s">
        <v>15</v>
      </c>
    </row>
    <row r="34" spans="1:12" ht="42" customHeight="1">
      <c r="A34" s="22" t="s">
        <v>131</v>
      </c>
      <c r="B34" s="11" t="s">
        <v>122</v>
      </c>
      <c r="C34" s="13">
        <f>+D34</f>
        <v>730000</v>
      </c>
      <c r="D34" s="17">
        <f>30000+180000+40000+30000+50000+30000+120000+100000+50000+100000</f>
        <v>730000</v>
      </c>
      <c r="E34" s="17">
        <v>0</v>
      </c>
      <c r="F34" s="13">
        <v>0</v>
      </c>
      <c r="G34" s="17">
        <v>0</v>
      </c>
      <c r="H34" s="24">
        <v>0</v>
      </c>
      <c r="I34" s="21">
        <v>0</v>
      </c>
      <c r="J34" s="17">
        <v>0</v>
      </c>
      <c r="K34" s="24">
        <v>0</v>
      </c>
      <c r="L34" s="10" t="s">
        <v>15</v>
      </c>
    </row>
    <row r="35" spans="1:12" ht="33.75" customHeight="1">
      <c r="A35" s="42" t="s">
        <v>78</v>
      </c>
      <c r="B35" s="11"/>
      <c r="C35" s="21">
        <f>+D35+E35</f>
        <v>4269659</v>
      </c>
      <c r="D35" s="13">
        <f>+D36+D37+D38+D39+D40+D44+D45+D46+D47+D48+D49+D50+D51+D52+D56</f>
        <v>4257659</v>
      </c>
      <c r="E35" s="13">
        <f>+E36+E37+E38+E39+E40+E44+E45+E46+E47+E48+E49+E50+E51+E52+E56</f>
        <v>12000</v>
      </c>
      <c r="F35" s="13">
        <f t="shared" si="1"/>
        <v>4618341</v>
      </c>
      <c r="G35" s="13">
        <f>+G36+G37+G38+G39+G40+G44+G45+G46+G47+G48+G49+G50+G51+G52+G56</f>
        <v>4600606</v>
      </c>
      <c r="H35" s="13">
        <f>+H36+H37+H38+H39+H40+H44+H45+H46+H47+H48+H49+H50+H51+H52+H56</f>
        <v>17735</v>
      </c>
      <c r="I35" s="13">
        <f>J35+K35</f>
        <v>5134038</v>
      </c>
      <c r="J35" s="13">
        <f>+J36+J37+J38+J39+J40+J44+J45+J46+J47+J48+J49+J50+J51+J52+J56</f>
        <v>5120698</v>
      </c>
      <c r="K35" s="13">
        <f>+K36+K37+K38+K39+K40+K44+K45+K46+K47+K48+K49+K50+K51+K52+K56</f>
        <v>13340</v>
      </c>
      <c r="L35" s="48"/>
    </row>
    <row r="36" spans="1:12" ht="42" customHeight="1">
      <c r="A36" s="41" t="s">
        <v>31</v>
      </c>
      <c r="B36" s="38" t="s">
        <v>122</v>
      </c>
      <c r="C36" s="21">
        <f aca="true" t="shared" si="2" ref="C36:C45">D36+E36</f>
        <v>0</v>
      </c>
      <c r="D36" s="24">
        <f>-12405+12405</f>
        <v>0</v>
      </c>
      <c r="E36" s="24">
        <v>0</v>
      </c>
      <c r="F36" s="13">
        <f aca="true" t="shared" si="3" ref="F36:F44">+G36+H36</f>
        <v>0</v>
      </c>
      <c r="G36" s="17">
        <v>0</v>
      </c>
      <c r="H36" s="24">
        <v>0</v>
      </c>
      <c r="I36" s="21">
        <f aca="true" t="shared" si="4" ref="I36:I46">J36+K36</f>
        <v>14400</v>
      </c>
      <c r="J36" s="17">
        <v>14400</v>
      </c>
      <c r="K36" s="24">
        <v>0</v>
      </c>
      <c r="L36" s="39" t="s">
        <v>75</v>
      </c>
    </row>
    <row r="37" spans="1:12" ht="36" customHeight="1">
      <c r="A37" s="41" t="s">
        <v>8</v>
      </c>
      <c r="B37" s="38" t="s">
        <v>122</v>
      </c>
      <c r="C37" s="21">
        <f t="shared" si="2"/>
        <v>91710</v>
      </c>
      <c r="D37" s="24">
        <f>-91932+183642</f>
        <v>91710</v>
      </c>
      <c r="E37" s="24">
        <v>0</v>
      </c>
      <c r="F37" s="13">
        <f t="shared" si="3"/>
        <v>96624</v>
      </c>
      <c r="G37" s="17">
        <v>96624</v>
      </c>
      <c r="H37" s="24">
        <v>0</v>
      </c>
      <c r="I37" s="21">
        <f t="shared" si="4"/>
        <v>212968</v>
      </c>
      <c r="J37" s="17">
        <v>212968</v>
      </c>
      <c r="K37" s="24">
        <v>0</v>
      </c>
      <c r="L37" s="39" t="s">
        <v>76</v>
      </c>
    </row>
    <row r="38" spans="1:12" s="32" customFormat="1" ht="40.5" customHeight="1">
      <c r="A38" s="22" t="s">
        <v>91</v>
      </c>
      <c r="B38" s="38" t="s">
        <v>122</v>
      </c>
      <c r="C38" s="21">
        <f t="shared" si="2"/>
        <v>84355</v>
      </c>
      <c r="D38" s="24">
        <f>-23851+108206</f>
        <v>84355</v>
      </c>
      <c r="E38" s="24">
        <v>0</v>
      </c>
      <c r="F38" s="13">
        <f t="shared" si="3"/>
        <v>126740</v>
      </c>
      <c r="G38" s="17">
        <v>126740</v>
      </c>
      <c r="H38" s="24">
        <v>0</v>
      </c>
      <c r="I38" s="21">
        <f t="shared" si="4"/>
        <v>125326</v>
      </c>
      <c r="J38" s="17">
        <v>125326</v>
      </c>
      <c r="K38" s="24">
        <v>0</v>
      </c>
      <c r="L38" s="10" t="s">
        <v>75</v>
      </c>
    </row>
    <row r="39" spans="1:12" ht="64.5" customHeight="1">
      <c r="A39" s="37" t="s">
        <v>74</v>
      </c>
      <c r="B39" s="38" t="s">
        <v>122</v>
      </c>
      <c r="C39" s="21">
        <f t="shared" si="2"/>
        <v>0</v>
      </c>
      <c r="D39" s="24">
        <f>-405600+405600</f>
        <v>0</v>
      </c>
      <c r="E39" s="24">
        <v>0</v>
      </c>
      <c r="F39" s="13">
        <f t="shared" si="3"/>
        <v>71188</v>
      </c>
      <c r="G39" s="17">
        <v>71188</v>
      </c>
      <c r="H39" s="24">
        <v>0</v>
      </c>
      <c r="I39" s="21">
        <f t="shared" si="4"/>
        <v>448455</v>
      </c>
      <c r="J39" s="17">
        <v>448455</v>
      </c>
      <c r="K39" s="24">
        <v>0</v>
      </c>
      <c r="L39" s="68" t="s">
        <v>61</v>
      </c>
    </row>
    <row r="40" spans="1:12" ht="54" customHeight="1">
      <c r="A40" s="22" t="s">
        <v>41</v>
      </c>
      <c r="B40" s="11" t="s">
        <v>122</v>
      </c>
      <c r="C40" s="21">
        <f t="shared" si="2"/>
        <v>50400</v>
      </c>
      <c r="D40" s="24">
        <v>50400</v>
      </c>
      <c r="E40" s="24">
        <v>0</v>
      </c>
      <c r="F40" s="13">
        <f t="shared" si="3"/>
        <v>62400</v>
      </c>
      <c r="G40" s="17">
        <v>62400</v>
      </c>
      <c r="H40" s="24">
        <v>0</v>
      </c>
      <c r="I40" s="21">
        <f t="shared" si="4"/>
        <v>75600</v>
      </c>
      <c r="J40" s="17">
        <v>75600</v>
      </c>
      <c r="K40" s="24">
        <v>0</v>
      </c>
      <c r="L40" s="10" t="s">
        <v>75</v>
      </c>
    </row>
    <row r="41" spans="1:12" s="32" customFormat="1" ht="12.75" customHeight="1">
      <c r="A41" s="25"/>
      <c r="B41" s="26"/>
      <c r="C41" s="27"/>
      <c r="D41" s="28"/>
      <c r="E41" s="28"/>
      <c r="F41" s="71"/>
      <c r="G41" s="72"/>
      <c r="H41" s="73"/>
      <c r="I41" s="74"/>
      <c r="J41" s="72"/>
      <c r="K41" s="73"/>
      <c r="L41" s="75"/>
    </row>
    <row r="42" spans="1:12" s="36" customFormat="1" ht="19.5" customHeight="1">
      <c r="A42" s="33"/>
      <c r="B42" s="34"/>
      <c r="C42" s="35"/>
      <c r="D42" s="35"/>
      <c r="E42" s="35"/>
      <c r="F42" s="35"/>
      <c r="G42" s="35"/>
      <c r="H42" s="35"/>
      <c r="I42" s="81" t="s">
        <v>133</v>
      </c>
      <c r="J42" s="81"/>
      <c r="K42" s="81"/>
      <c r="L42" s="81"/>
    </row>
    <row r="43" spans="1:12" s="36" customFormat="1" ht="14.25">
      <c r="A43" s="12">
        <v>1</v>
      </c>
      <c r="B43" s="12">
        <v>2</v>
      </c>
      <c r="C43" s="12">
        <v>3</v>
      </c>
      <c r="D43" s="12">
        <v>4</v>
      </c>
      <c r="E43" s="12">
        <v>5</v>
      </c>
      <c r="F43" s="12">
        <v>6</v>
      </c>
      <c r="G43" s="12">
        <v>7</v>
      </c>
      <c r="H43" s="12">
        <v>8</v>
      </c>
      <c r="I43" s="12">
        <v>9</v>
      </c>
      <c r="J43" s="8">
        <v>10</v>
      </c>
      <c r="K43" s="8">
        <v>11</v>
      </c>
      <c r="L43" s="8">
        <v>12</v>
      </c>
    </row>
    <row r="44" spans="1:12" ht="66" customHeight="1">
      <c r="A44" s="22" t="s">
        <v>119</v>
      </c>
      <c r="B44" s="11" t="s">
        <v>122</v>
      </c>
      <c r="C44" s="21">
        <f t="shared" si="2"/>
        <v>23832</v>
      </c>
      <c r="D44" s="24">
        <v>23832</v>
      </c>
      <c r="E44" s="24">
        <v>0</v>
      </c>
      <c r="F44" s="13">
        <f t="shared" si="3"/>
        <v>25116</v>
      </c>
      <c r="G44" s="17">
        <v>25116</v>
      </c>
      <c r="H44" s="24">
        <v>0</v>
      </c>
      <c r="I44" s="21">
        <f t="shared" si="4"/>
        <v>27649</v>
      </c>
      <c r="J44" s="17">
        <v>27649</v>
      </c>
      <c r="K44" s="24">
        <v>0</v>
      </c>
      <c r="L44" s="10" t="s">
        <v>75</v>
      </c>
    </row>
    <row r="45" spans="1:12" ht="41.25" customHeight="1">
      <c r="A45" s="22" t="s">
        <v>10</v>
      </c>
      <c r="B45" s="38" t="s">
        <v>122</v>
      </c>
      <c r="C45" s="21">
        <f t="shared" si="2"/>
        <v>0</v>
      </c>
      <c r="D45" s="24">
        <f>-36498+36498</f>
        <v>0</v>
      </c>
      <c r="E45" s="24">
        <v>0</v>
      </c>
      <c r="F45" s="13">
        <f>+G45+H45</f>
        <v>44376</v>
      </c>
      <c r="G45" s="17">
        <v>44376</v>
      </c>
      <c r="H45" s="24">
        <v>0</v>
      </c>
      <c r="I45" s="21">
        <f t="shared" si="4"/>
        <v>40372</v>
      </c>
      <c r="J45" s="17">
        <v>40372</v>
      </c>
      <c r="K45" s="24">
        <v>0</v>
      </c>
      <c r="L45" s="10" t="s">
        <v>77</v>
      </c>
    </row>
    <row r="46" spans="1:12" ht="92.25" customHeight="1">
      <c r="A46" s="41" t="s">
        <v>32</v>
      </c>
      <c r="B46" s="38" t="s">
        <v>122</v>
      </c>
      <c r="C46" s="13">
        <f>+D46+E46</f>
        <v>21000</v>
      </c>
      <c r="D46" s="17">
        <v>21000</v>
      </c>
      <c r="E46" s="24">
        <v>0</v>
      </c>
      <c r="F46" s="13">
        <f>G46+H46</f>
        <v>7371</v>
      </c>
      <c r="G46" s="17">
        <v>7371</v>
      </c>
      <c r="H46" s="24">
        <v>0</v>
      </c>
      <c r="I46" s="21">
        <f t="shared" si="4"/>
        <v>23220</v>
      </c>
      <c r="J46" s="17">
        <v>23220</v>
      </c>
      <c r="K46" s="24">
        <v>0</v>
      </c>
      <c r="L46" s="39" t="s">
        <v>75</v>
      </c>
    </row>
    <row r="47" spans="1:12" ht="42.75" customHeight="1">
      <c r="A47" s="41" t="s">
        <v>42</v>
      </c>
      <c r="B47" s="38" t="s">
        <v>122</v>
      </c>
      <c r="C47" s="13">
        <f>+D47+E47</f>
        <v>8000</v>
      </c>
      <c r="D47" s="17">
        <v>8000</v>
      </c>
      <c r="E47" s="24">
        <v>0</v>
      </c>
      <c r="F47" s="13">
        <f>G47+H47</f>
        <v>8424</v>
      </c>
      <c r="G47" s="17">
        <v>8424</v>
      </c>
      <c r="H47" s="24">
        <v>0</v>
      </c>
      <c r="I47" s="21">
        <f aca="true" t="shared" si="5" ref="I47:I57">J47+K47</f>
        <v>8850</v>
      </c>
      <c r="J47" s="17">
        <v>8850</v>
      </c>
      <c r="K47" s="24">
        <v>0</v>
      </c>
      <c r="L47" s="39" t="s">
        <v>75</v>
      </c>
    </row>
    <row r="48" spans="1:12" s="4" customFormat="1" ht="63.75" customHeight="1">
      <c r="A48" s="22" t="s">
        <v>120</v>
      </c>
      <c r="B48" s="38" t="s">
        <v>122</v>
      </c>
      <c r="C48" s="13">
        <f>+D48+E48</f>
        <v>766662</v>
      </c>
      <c r="D48" s="17">
        <v>766662</v>
      </c>
      <c r="E48" s="24">
        <v>0</v>
      </c>
      <c r="F48" s="13">
        <f>G48+H48</f>
        <v>767380</v>
      </c>
      <c r="G48" s="17">
        <v>767380</v>
      </c>
      <c r="H48" s="24">
        <v>0</v>
      </c>
      <c r="I48" s="21">
        <f t="shared" si="5"/>
        <v>800163</v>
      </c>
      <c r="J48" s="17">
        <v>800163</v>
      </c>
      <c r="K48" s="24">
        <v>0</v>
      </c>
      <c r="L48" s="10" t="s">
        <v>75</v>
      </c>
    </row>
    <row r="49" spans="1:12" ht="45.75" customHeight="1">
      <c r="A49" s="22" t="s">
        <v>58</v>
      </c>
      <c r="B49" s="38" t="s">
        <v>122</v>
      </c>
      <c r="C49" s="13">
        <f>D49+E49</f>
        <v>0</v>
      </c>
      <c r="D49" s="17">
        <f>-101535+101535</f>
        <v>0</v>
      </c>
      <c r="E49" s="17">
        <v>0</v>
      </c>
      <c r="F49" s="13">
        <f>G49+H49</f>
        <v>0</v>
      </c>
      <c r="G49" s="17">
        <v>0</v>
      </c>
      <c r="H49" s="24">
        <v>0</v>
      </c>
      <c r="I49" s="21">
        <f t="shared" si="5"/>
        <v>117915</v>
      </c>
      <c r="J49" s="17">
        <v>117915</v>
      </c>
      <c r="K49" s="24">
        <v>0</v>
      </c>
      <c r="L49" s="39" t="s">
        <v>75</v>
      </c>
    </row>
    <row r="50" spans="1:12" ht="129.75" customHeight="1">
      <c r="A50" s="22" t="s">
        <v>79</v>
      </c>
      <c r="B50" s="38" t="s">
        <v>122</v>
      </c>
      <c r="C50" s="13">
        <f>+D50+E50</f>
        <v>0</v>
      </c>
      <c r="D50" s="17">
        <f>-29010+29010</f>
        <v>0</v>
      </c>
      <c r="E50" s="17">
        <v>0</v>
      </c>
      <c r="F50" s="13">
        <f>+G50+H50</f>
        <v>0</v>
      </c>
      <c r="G50" s="17">
        <v>0</v>
      </c>
      <c r="H50" s="17">
        <v>0</v>
      </c>
      <c r="I50" s="21">
        <f t="shared" si="5"/>
        <v>33690</v>
      </c>
      <c r="J50" s="17">
        <v>33690</v>
      </c>
      <c r="K50" s="24">
        <v>0</v>
      </c>
      <c r="L50" s="10" t="s">
        <v>15</v>
      </c>
    </row>
    <row r="51" spans="1:12" ht="121.5" customHeight="1">
      <c r="A51" s="43" t="s">
        <v>80</v>
      </c>
      <c r="B51" s="38" t="s">
        <v>122</v>
      </c>
      <c r="C51" s="21">
        <f>D51+E51</f>
        <v>200000</v>
      </c>
      <c r="D51" s="24">
        <v>200000</v>
      </c>
      <c r="E51" s="24">
        <v>0</v>
      </c>
      <c r="F51" s="13">
        <f>+G51+H51</f>
        <v>150000</v>
      </c>
      <c r="G51" s="17">
        <v>150000</v>
      </c>
      <c r="H51" s="17">
        <v>0</v>
      </c>
      <c r="I51" s="21">
        <f>J51+K51</f>
        <v>200000</v>
      </c>
      <c r="J51" s="17">
        <v>200000</v>
      </c>
      <c r="K51" s="17">
        <v>0</v>
      </c>
      <c r="L51" s="44" t="s">
        <v>15</v>
      </c>
    </row>
    <row r="52" spans="1:12" ht="81" customHeight="1">
      <c r="A52" s="22" t="s">
        <v>63</v>
      </c>
      <c r="B52" s="11" t="s">
        <v>122</v>
      </c>
      <c r="C52" s="21">
        <f>D52+E52</f>
        <v>107000</v>
      </c>
      <c r="D52" s="24">
        <v>95000</v>
      </c>
      <c r="E52" s="24">
        <v>12000</v>
      </c>
      <c r="F52" s="21">
        <f>G52+H52</f>
        <v>112735</v>
      </c>
      <c r="G52" s="24">
        <v>95000</v>
      </c>
      <c r="H52" s="24">
        <v>17735</v>
      </c>
      <c r="I52" s="21">
        <f>J52+K52</f>
        <v>118377</v>
      </c>
      <c r="J52" s="17">
        <v>105037</v>
      </c>
      <c r="K52" s="24">
        <v>13340</v>
      </c>
      <c r="L52" s="10" t="s">
        <v>75</v>
      </c>
    </row>
    <row r="53" spans="1:12" s="32" customFormat="1" ht="12.75" customHeight="1">
      <c r="A53" s="25"/>
      <c r="B53" s="26"/>
      <c r="C53" s="27"/>
      <c r="D53" s="28"/>
      <c r="E53" s="28"/>
      <c r="F53" s="71"/>
      <c r="G53" s="72"/>
      <c r="H53" s="73"/>
      <c r="I53" s="74"/>
      <c r="J53" s="72"/>
      <c r="K53" s="73"/>
      <c r="L53" s="75"/>
    </row>
    <row r="54" spans="1:12" s="36" customFormat="1" ht="19.5" customHeight="1">
      <c r="A54" s="33"/>
      <c r="B54" s="34"/>
      <c r="C54" s="35"/>
      <c r="D54" s="35"/>
      <c r="E54" s="35"/>
      <c r="F54" s="35"/>
      <c r="G54" s="35"/>
      <c r="H54" s="35"/>
      <c r="I54" s="81" t="s">
        <v>133</v>
      </c>
      <c r="J54" s="81"/>
      <c r="K54" s="81"/>
      <c r="L54" s="81"/>
    </row>
    <row r="55" spans="1:12" s="36" customFormat="1" ht="14.25">
      <c r="A55" s="12">
        <v>1</v>
      </c>
      <c r="B55" s="12">
        <v>2</v>
      </c>
      <c r="C55" s="12">
        <v>3</v>
      </c>
      <c r="D55" s="12">
        <v>4</v>
      </c>
      <c r="E55" s="12">
        <v>5</v>
      </c>
      <c r="F55" s="12">
        <v>6</v>
      </c>
      <c r="G55" s="12">
        <v>7</v>
      </c>
      <c r="H55" s="12">
        <v>8</v>
      </c>
      <c r="I55" s="12">
        <v>9</v>
      </c>
      <c r="J55" s="8">
        <v>10</v>
      </c>
      <c r="K55" s="8">
        <v>11</v>
      </c>
      <c r="L55" s="8">
        <v>12</v>
      </c>
    </row>
    <row r="56" spans="1:12" ht="42.75" customHeight="1">
      <c r="A56" s="22" t="s">
        <v>81</v>
      </c>
      <c r="B56" s="11" t="s">
        <v>122</v>
      </c>
      <c r="C56" s="21">
        <f>D56+E56</f>
        <v>2916700</v>
      </c>
      <c r="D56" s="24">
        <f>427443+2489257</f>
        <v>2916700</v>
      </c>
      <c r="E56" s="24">
        <v>0</v>
      </c>
      <c r="F56" s="21">
        <f>G56+H56</f>
        <v>3145987</v>
      </c>
      <c r="G56" s="24">
        <v>3145987</v>
      </c>
      <c r="H56" s="24">
        <v>0</v>
      </c>
      <c r="I56" s="21">
        <f>J56+K56</f>
        <v>2887053</v>
      </c>
      <c r="J56" s="17">
        <v>2887053</v>
      </c>
      <c r="K56" s="24">
        <v>0</v>
      </c>
      <c r="L56" s="10" t="s">
        <v>75</v>
      </c>
    </row>
    <row r="57" spans="1:12" ht="90" customHeight="1">
      <c r="A57" s="42" t="s">
        <v>82</v>
      </c>
      <c r="B57" s="11"/>
      <c r="C57" s="21">
        <f>D57+E57</f>
        <v>360000</v>
      </c>
      <c r="D57" s="21">
        <f>+D58+D59</f>
        <v>360000</v>
      </c>
      <c r="E57" s="21">
        <f>+E58+E59</f>
        <v>0</v>
      </c>
      <c r="F57" s="13">
        <f>+G57+H57</f>
        <v>351700</v>
      </c>
      <c r="G57" s="21">
        <f>+G58+G59</f>
        <v>351700</v>
      </c>
      <c r="H57" s="21">
        <f>+H58+H59</f>
        <v>0</v>
      </c>
      <c r="I57" s="21">
        <f t="shared" si="5"/>
        <v>401589</v>
      </c>
      <c r="J57" s="21">
        <f>+J58+J59</f>
        <v>401589</v>
      </c>
      <c r="K57" s="21">
        <f>+K58+K59</f>
        <v>0</v>
      </c>
      <c r="L57" s="10"/>
    </row>
    <row r="58" spans="1:12" ht="78" customHeight="1">
      <c r="A58" s="45" t="s">
        <v>59</v>
      </c>
      <c r="B58" s="38" t="s">
        <v>122</v>
      </c>
      <c r="C58" s="21">
        <f>+D58+E58</f>
        <v>343320</v>
      </c>
      <c r="D58" s="24">
        <v>343320</v>
      </c>
      <c r="E58" s="24">
        <v>0</v>
      </c>
      <c r="F58" s="13">
        <f>+G58</f>
        <v>335020</v>
      </c>
      <c r="G58" s="17">
        <v>335020</v>
      </c>
      <c r="H58" s="24">
        <v>0</v>
      </c>
      <c r="I58" s="21">
        <f>+J58</f>
        <v>383147</v>
      </c>
      <c r="J58" s="17">
        <v>383147</v>
      </c>
      <c r="K58" s="24">
        <v>0</v>
      </c>
      <c r="L58" s="39" t="s">
        <v>75</v>
      </c>
    </row>
    <row r="59" spans="1:12" ht="51" customHeight="1">
      <c r="A59" s="22" t="s">
        <v>60</v>
      </c>
      <c r="B59" s="38" t="s">
        <v>122</v>
      </c>
      <c r="C59" s="21">
        <f>D59+E59</f>
        <v>16680</v>
      </c>
      <c r="D59" s="24">
        <v>16680</v>
      </c>
      <c r="E59" s="24">
        <v>0</v>
      </c>
      <c r="F59" s="13">
        <f>+G59</f>
        <v>16680</v>
      </c>
      <c r="G59" s="17">
        <v>16680</v>
      </c>
      <c r="H59" s="24">
        <v>0</v>
      </c>
      <c r="I59" s="21">
        <f>+J59</f>
        <v>18442</v>
      </c>
      <c r="J59" s="17">
        <v>18442</v>
      </c>
      <c r="K59" s="24">
        <v>0</v>
      </c>
      <c r="L59" s="39" t="s">
        <v>71</v>
      </c>
    </row>
    <row r="60" spans="1:12" ht="53.25" customHeight="1">
      <c r="A60" s="46" t="s">
        <v>127</v>
      </c>
      <c r="B60" s="38" t="s">
        <v>122</v>
      </c>
      <c r="C60" s="21">
        <f>D60+E60</f>
        <v>167800</v>
      </c>
      <c r="D60" s="24">
        <f>19336+85764+62700</f>
        <v>167800</v>
      </c>
      <c r="E60" s="24">
        <v>0</v>
      </c>
      <c r="F60" s="13">
        <f>+G60+H60</f>
        <v>111500</v>
      </c>
      <c r="G60" s="17">
        <v>111500</v>
      </c>
      <c r="H60" s="24">
        <v>0</v>
      </c>
      <c r="I60" s="21">
        <f>J60+K60</f>
        <v>94826</v>
      </c>
      <c r="J60" s="17">
        <v>94826</v>
      </c>
      <c r="K60" s="24">
        <v>0</v>
      </c>
      <c r="L60" s="10" t="s">
        <v>75</v>
      </c>
    </row>
    <row r="61" spans="1:12" ht="65.25" customHeight="1">
      <c r="A61" s="47" t="s">
        <v>83</v>
      </c>
      <c r="B61" s="38" t="s">
        <v>122</v>
      </c>
      <c r="C61" s="21">
        <f>D61+E61</f>
        <v>135000</v>
      </c>
      <c r="D61" s="24">
        <f>225000-150000</f>
        <v>75000</v>
      </c>
      <c r="E61" s="24">
        <v>60000</v>
      </c>
      <c r="F61" s="13">
        <f>+G61+H61</f>
        <v>0</v>
      </c>
      <c r="G61" s="17">
        <v>0</v>
      </c>
      <c r="H61" s="17">
        <v>0</v>
      </c>
      <c r="I61" s="21">
        <f>J61+K61</f>
        <v>315131</v>
      </c>
      <c r="J61" s="17">
        <v>248771</v>
      </c>
      <c r="K61" s="17">
        <v>66360</v>
      </c>
      <c r="L61" s="10" t="s">
        <v>75</v>
      </c>
    </row>
    <row r="62" spans="1:12" s="4" customFormat="1" ht="24" customHeight="1">
      <c r="A62" s="87" t="s">
        <v>47</v>
      </c>
      <c r="B62" s="87"/>
      <c r="C62" s="87"/>
      <c r="D62" s="87"/>
      <c r="E62" s="87"/>
      <c r="F62" s="87"/>
      <c r="G62" s="87"/>
      <c r="H62" s="87"/>
      <c r="I62" s="87"/>
      <c r="J62" s="87"/>
      <c r="K62" s="87"/>
      <c r="L62" s="87"/>
    </row>
    <row r="63" spans="1:12" s="4" customFormat="1" ht="45.75" customHeight="1">
      <c r="A63" s="86" t="s">
        <v>48</v>
      </c>
      <c r="B63" s="86"/>
      <c r="C63" s="86"/>
      <c r="D63" s="86"/>
      <c r="E63" s="86"/>
      <c r="F63" s="86"/>
      <c r="G63" s="86"/>
      <c r="H63" s="86"/>
      <c r="I63" s="86"/>
      <c r="J63" s="86"/>
      <c r="K63" s="86"/>
      <c r="L63" s="86"/>
    </row>
    <row r="64" spans="1:12" ht="22.5" customHeight="1">
      <c r="A64" s="19" t="s">
        <v>11</v>
      </c>
      <c r="B64" s="20"/>
      <c r="C64" s="21">
        <f>E64+D64</f>
        <v>237812</v>
      </c>
      <c r="D64" s="21">
        <f>+D66+D70</f>
        <v>237812</v>
      </c>
      <c r="E64" s="21">
        <f>+E66+E70</f>
        <v>0</v>
      </c>
      <c r="F64" s="21">
        <f>H64+G64</f>
        <v>259522</v>
      </c>
      <c r="G64" s="21">
        <f>+G66+G70</f>
        <v>259522</v>
      </c>
      <c r="H64" s="21">
        <f>+H66+H70</f>
        <v>0</v>
      </c>
      <c r="I64" s="21">
        <f>K64+J64</f>
        <v>298056</v>
      </c>
      <c r="J64" s="21">
        <f>+J66+J70</f>
        <v>298056</v>
      </c>
      <c r="K64" s="21">
        <f>+K66+K70</f>
        <v>0</v>
      </c>
      <c r="L64" s="48"/>
    </row>
    <row r="65" spans="1:12" ht="22.5" customHeight="1">
      <c r="A65" s="85" t="s">
        <v>25</v>
      </c>
      <c r="B65" s="85"/>
      <c r="C65" s="85"/>
      <c r="D65" s="85"/>
      <c r="E65" s="85"/>
      <c r="F65" s="85"/>
      <c r="G65" s="85"/>
      <c r="H65" s="85"/>
      <c r="I65" s="85"/>
      <c r="J65" s="85"/>
      <c r="K65" s="85"/>
      <c r="L65" s="85"/>
    </row>
    <row r="66" spans="1:12" ht="25.5" customHeight="1">
      <c r="A66" s="16" t="s">
        <v>85</v>
      </c>
      <c r="B66" s="11"/>
      <c r="C66" s="21">
        <f>D66+E66</f>
        <v>179012</v>
      </c>
      <c r="D66" s="21">
        <f>+D67+D68+D69</f>
        <v>179012</v>
      </c>
      <c r="E66" s="21">
        <f>+E67+E68+E69</f>
        <v>0</v>
      </c>
      <c r="F66" s="13">
        <f>G66+H66</f>
        <v>197782</v>
      </c>
      <c r="G66" s="21">
        <f>+G67+G68+G69</f>
        <v>197782</v>
      </c>
      <c r="H66" s="21">
        <f>+H67+H68+H69</f>
        <v>0</v>
      </c>
      <c r="I66" s="13">
        <f>J66+K66</f>
        <v>233376</v>
      </c>
      <c r="J66" s="21">
        <f>+J67+J68+J69</f>
        <v>233376</v>
      </c>
      <c r="K66" s="21">
        <f>+K67+K68+K69</f>
        <v>0</v>
      </c>
      <c r="L66" s="48"/>
    </row>
    <row r="67" spans="1:12" ht="42.75" customHeight="1">
      <c r="A67" s="41" t="s">
        <v>9</v>
      </c>
      <c r="B67" s="38" t="s">
        <v>122</v>
      </c>
      <c r="C67" s="13">
        <f>+D67</f>
        <v>30944</v>
      </c>
      <c r="D67" s="17">
        <v>30944</v>
      </c>
      <c r="E67" s="17">
        <v>0</v>
      </c>
      <c r="F67" s="13">
        <f>G67+H67</f>
        <v>25116</v>
      </c>
      <c r="G67" s="17">
        <v>25116</v>
      </c>
      <c r="H67" s="24">
        <v>0</v>
      </c>
      <c r="I67" s="21">
        <f>J67+K67</f>
        <v>35936</v>
      </c>
      <c r="J67" s="17">
        <v>35936</v>
      </c>
      <c r="K67" s="24">
        <v>0</v>
      </c>
      <c r="L67" s="39" t="s">
        <v>75</v>
      </c>
    </row>
    <row r="68" spans="1:12" ht="39.75" customHeight="1">
      <c r="A68" s="41" t="s">
        <v>38</v>
      </c>
      <c r="B68" s="38" t="s">
        <v>122</v>
      </c>
      <c r="C68" s="13">
        <f>D68</f>
        <v>112452</v>
      </c>
      <c r="D68" s="17">
        <v>112452</v>
      </c>
      <c r="E68" s="17">
        <v>0</v>
      </c>
      <c r="F68" s="13">
        <f>G68+H68</f>
        <v>133004</v>
      </c>
      <c r="G68" s="17">
        <v>133004</v>
      </c>
      <c r="H68" s="24">
        <v>0</v>
      </c>
      <c r="I68" s="21">
        <f>J68+K68</f>
        <v>154880</v>
      </c>
      <c r="J68" s="17">
        <v>154880</v>
      </c>
      <c r="K68" s="24">
        <v>0</v>
      </c>
      <c r="L68" s="39" t="s">
        <v>75</v>
      </c>
    </row>
    <row r="69" spans="1:12" ht="39" customHeight="1">
      <c r="A69" s="41" t="s">
        <v>30</v>
      </c>
      <c r="B69" s="38" t="s">
        <v>122</v>
      </c>
      <c r="C69" s="13">
        <f>D69+E69</f>
        <v>35616</v>
      </c>
      <c r="D69" s="17">
        <v>35616</v>
      </c>
      <c r="E69" s="17">
        <v>0</v>
      </c>
      <c r="F69" s="13">
        <f>G69+H69</f>
        <v>39662</v>
      </c>
      <c r="G69" s="17">
        <v>39662</v>
      </c>
      <c r="H69" s="24">
        <v>0</v>
      </c>
      <c r="I69" s="21">
        <f>J69+K69</f>
        <v>42560</v>
      </c>
      <c r="J69" s="17">
        <v>42560</v>
      </c>
      <c r="K69" s="24">
        <v>0</v>
      </c>
      <c r="L69" s="39" t="s">
        <v>75</v>
      </c>
    </row>
    <row r="70" spans="1:12" ht="42.75" customHeight="1">
      <c r="A70" s="22" t="s">
        <v>87</v>
      </c>
      <c r="B70" s="23"/>
      <c r="C70" s="21">
        <f>D70+E70</f>
        <v>58800</v>
      </c>
      <c r="D70" s="21">
        <f>+D75+D77+D79</f>
        <v>58800</v>
      </c>
      <c r="E70" s="21">
        <v>0</v>
      </c>
      <c r="F70" s="13">
        <f>+G70+H70</f>
        <v>61740</v>
      </c>
      <c r="G70" s="21">
        <f>+G75+G77+G79</f>
        <v>61740</v>
      </c>
      <c r="H70" s="21">
        <v>0</v>
      </c>
      <c r="I70" s="21">
        <f>J70+K70</f>
        <v>64680</v>
      </c>
      <c r="J70" s="21">
        <f>+J75+J77+J79</f>
        <v>64680</v>
      </c>
      <c r="K70" s="21">
        <v>0</v>
      </c>
      <c r="L70" s="10"/>
    </row>
    <row r="71" spans="1:12" s="32" customFormat="1" ht="12.75" customHeight="1">
      <c r="A71" s="76"/>
      <c r="B71" s="77"/>
      <c r="C71" s="74"/>
      <c r="D71" s="73"/>
      <c r="E71" s="73"/>
      <c r="F71" s="71"/>
      <c r="G71" s="72"/>
      <c r="H71" s="73"/>
      <c r="I71" s="74"/>
      <c r="J71" s="72"/>
      <c r="K71" s="73"/>
      <c r="L71" s="75"/>
    </row>
    <row r="72" spans="1:12" s="36" customFormat="1" ht="19.5" customHeight="1">
      <c r="A72" s="33"/>
      <c r="B72" s="34"/>
      <c r="C72" s="35"/>
      <c r="D72" s="35"/>
      <c r="E72" s="35"/>
      <c r="F72" s="35"/>
      <c r="G72" s="35"/>
      <c r="H72" s="35"/>
      <c r="I72" s="81" t="s">
        <v>133</v>
      </c>
      <c r="J72" s="81"/>
      <c r="K72" s="81"/>
      <c r="L72" s="81"/>
    </row>
    <row r="73" spans="1:12" s="36" customFormat="1" ht="14.25">
      <c r="A73" s="12">
        <v>1</v>
      </c>
      <c r="B73" s="12">
        <v>2</v>
      </c>
      <c r="C73" s="12">
        <v>3</v>
      </c>
      <c r="D73" s="12">
        <v>4</v>
      </c>
      <c r="E73" s="12">
        <v>5</v>
      </c>
      <c r="F73" s="12">
        <v>6</v>
      </c>
      <c r="G73" s="12">
        <v>7</v>
      </c>
      <c r="H73" s="12">
        <v>8</v>
      </c>
      <c r="I73" s="12">
        <v>9</v>
      </c>
      <c r="J73" s="8">
        <v>10</v>
      </c>
      <c r="K73" s="8">
        <v>11</v>
      </c>
      <c r="L73" s="8">
        <v>12</v>
      </c>
    </row>
    <row r="74" spans="1:12" s="4" customFormat="1" ht="22.5" customHeight="1">
      <c r="A74" s="85" t="s">
        <v>25</v>
      </c>
      <c r="B74" s="85"/>
      <c r="C74" s="85"/>
      <c r="D74" s="85"/>
      <c r="E74" s="85"/>
      <c r="F74" s="85"/>
      <c r="G74" s="85"/>
      <c r="H74" s="85"/>
      <c r="I74" s="85"/>
      <c r="J74" s="85"/>
      <c r="K74" s="85"/>
      <c r="L74" s="85"/>
    </row>
    <row r="75" spans="1:12" ht="36" customHeight="1">
      <c r="A75" s="49" t="s">
        <v>86</v>
      </c>
      <c r="B75" s="11" t="s">
        <v>122</v>
      </c>
      <c r="C75" s="21">
        <f>D75+E75</f>
        <v>19800</v>
      </c>
      <c r="D75" s="24">
        <v>19800</v>
      </c>
      <c r="E75" s="24">
        <v>0</v>
      </c>
      <c r="F75" s="13">
        <f>+G75+H75</f>
        <v>20790</v>
      </c>
      <c r="G75" s="17">
        <v>20790</v>
      </c>
      <c r="H75" s="24">
        <v>0</v>
      </c>
      <c r="I75" s="21">
        <f>J75+K75</f>
        <v>21780</v>
      </c>
      <c r="J75" s="17">
        <v>21780</v>
      </c>
      <c r="K75" s="24">
        <v>0</v>
      </c>
      <c r="L75" s="10" t="s">
        <v>75</v>
      </c>
    </row>
    <row r="76" spans="1:12" s="4" customFormat="1" ht="22.5" customHeight="1">
      <c r="A76" s="85" t="s">
        <v>33</v>
      </c>
      <c r="B76" s="85"/>
      <c r="C76" s="85"/>
      <c r="D76" s="85"/>
      <c r="E76" s="85"/>
      <c r="F76" s="85"/>
      <c r="G76" s="85"/>
      <c r="H76" s="85"/>
      <c r="I76" s="85"/>
      <c r="J76" s="85"/>
      <c r="K76" s="85"/>
      <c r="L76" s="85"/>
    </row>
    <row r="77" spans="1:12" ht="54" customHeight="1">
      <c r="A77" s="47" t="s">
        <v>57</v>
      </c>
      <c r="B77" s="38" t="s">
        <v>122</v>
      </c>
      <c r="C77" s="21">
        <f>D77+E77</f>
        <v>9000</v>
      </c>
      <c r="D77" s="24">
        <v>9000</v>
      </c>
      <c r="E77" s="24">
        <v>0</v>
      </c>
      <c r="F77" s="13">
        <f>+G77+H77</f>
        <v>9450</v>
      </c>
      <c r="G77" s="17">
        <v>9450</v>
      </c>
      <c r="H77" s="24">
        <v>0</v>
      </c>
      <c r="I77" s="21">
        <f>J77+K77</f>
        <v>9900</v>
      </c>
      <c r="J77" s="17">
        <v>9900</v>
      </c>
      <c r="K77" s="24">
        <v>0</v>
      </c>
      <c r="L77" s="8" t="s">
        <v>16</v>
      </c>
    </row>
    <row r="78" spans="1:12" s="4" customFormat="1" ht="22.5" customHeight="1">
      <c r="A78" s="85" t="s">
        <v>130</v>
      </c>
      <c r="B78" s="85"/>
      <c r="C78" s="85"/>
      <c r="D78" s="85"/>
      <c r="E78" s="85"/>
      <c r="F78" s="85"/>
      <c r="G78" s="85"/>
      <c r="H78" s="85"/>
      <c r="I78" s="85"/>
      <c r="J78" s="85"/>
      <c r="K78" s="85"/>
      <c r="L78" s="85"/>
    </row>
    <row r="79" spans="1:12" ht="56.25" customHeight="1">
      <c r="A79" s="47" t="s">
        <v>88</v>
      </c>
      <c r="B79" s="38" t="s">
        <v>122</v>
      </c>
      <c r="C79" s="21">
        <f>D79+E79</f>
        <v>30000</v>
      </c>
      <c r="D79" s="24">
        <v>30000</v>
      </c>
      <c r="E79" s="24">
        <v>0</v>
      </c>
      <c r="F79" s="13">
        <f>+G79+H79</f>
        <v>31500</v>
      </c>
      <c r="G79" s="17">
        <v>31500</v>
      </c>
      <c r="H79" s="24">
        <v>0</v>
      </c>
      <c r="I79" s="21">
        <f>J79+K79</f>
        <v>33000</v>
      </c>
      <c r="J79" s="17">
        <v>33000</v>
      </c>
      <c r="K79" s="24">
        <v>0</v>
      </c>
      <c r="L79" s="8" t="s">
        <v>16</v>
      </c>
    </row>
    <row r="80" spans="1:12" s="4" customFormat="1" ht="18.75" customHeight="1">
      <c r="A80" s="85" t="s">
        <v>26</v>
      </c>
      <c r="B80" s="85"/>
      <c r="C80" s="85"/>
      <c r="D80" s="85"/>
      <c r="E80" s="85"/>
      <c r="F80" s="85"/>
      <c r="G80" s="85"/>
      <c r="H80" s="85"/>
      <c r="I80" s="85"/>
      <c r="J80" s="85"/>
      <c r="K80" s="85"/>
      <c r="L80" s="85"/>
    </row>
    <row r="81" spans="1:12" s="4" customFormat="1" ht="20.25" customHeight="1">
      <c r="A81" s="91" t="s">
        <v>54</v>
      </c>
      <c r="B81" s="91"/>
      <c r="C81" s="91"/>
      <c r="D81" s="91"/>
      <c r="E81" s="91"/>
      <c r="F81" s="91"/>
      <c r="G81" s="91"/>
      <c r="H81" s="91"/>
      <c r="I81" s="91"/>
      <c r="J81" s="91"/>
      <c r="K81" s="91"/>
      <c r="L81" s="91"/>
    </row>
    <row r="82" spans="1:12" s="4" customFormat="1" ht="29.25" customHeight="1">
      <c r="A82" s="99" t="s">
        <v>55</v>
      </c>
      <c r="B82" s="99"/>
      <c r="C82" s="99"/>
      <c r="D82" s="99"/>
      <c r="E82" s="99"/>
      <c r="F82" s="99"/>
      <c r="G82" s="99"/>
      <c r="H82" s="99"/>
      <c r="I82" s="99"/>
      <c r="J82" s="99"/>
      <c r="K82" s="99"/>
      <c r="L82" s="99"/>
    </row>
    <row r="83" spans="1:12" ht="62.25" customHeight="1">
      <c r="A83" s="42" t="s">
        <v>89</v>
      </c>
      <c r="B83" s="11"/>
      <c r="C83" s="21">
        <f>+D83+E83</f>
        <v>2273698</v>
      </c>
      <c r="D83" s="21">
        <f>+D84+D85</f>
        <v>2273698</v>
      </c>
      <c r="E83" s="21">
        <f>+E84+E85</f>
        <v>0</v>
      </c>
      <c r="F83" s="13">
        <f>+G83+H83</f>
        <v>1978130</v>
      </c>
      <c r="G83" s="21">
        <f>+G84+G85</f>
        <v>1978130</v>
      </c>
      <c r="H83" s="21">
        <f>+H84+H85</f>
        <v>0</v>
      </c>
      <c r="I83" s="21">
        <f>+K83+J83</f>
        <v>2642700</v>
      </c>
      <c r="J83" s="21">
        <f>+J84+J85</f>
        <v>2642700</v>
      </c>
      <c r="K83" s="21">
        <f>+K84+K85</f>
        <v>0</v>
      </c>
      <c r="L83" s="10" t="s">
        <v>75</v>
      </c>
    </row>
    <row r="84" spans="1:12" ht="81" customHeight="1">
      <c r="A84" s="37" t="s">
        <v>52</v>
      </c>
      <c r="B84" s="38" t="s">
        <v>122</v>
      </c>
      <c r="C84" s="21">
        <f>+D84+E84</f>
        <v>1783597</v>
      </c>
      <c r="D84" s="24">
        <v>1783597</v>
      </c>
      <c r="E84" s="24">
        <v>0</v>
      </c>
      <c r="F84" s="13">
        <f>+G84+H84</f>
        <v>1878130</v>
      </c>
      <c r="G84" s="17">
        <v>1878130</v>
      </c>
      <c r="H84" s="24">
        <v>0</v>
      </c>
      <c r="I84" s="21">
        <f>J84+K84</f>
        <v>1972000</v>
      </c>
      <c r="J84" s="17">
        <v>1972000</v>
      </c>
      <c r="K84" s="24">
        <v>0</v>
      </c>
      <c r="L84" s="39" t="s">
        <v>75</v>
      </c>
    </row>
    <row r="85" spans="1:12" ht="78.75" customHeight="1">
      <c r="A85" s="37" t="s">
        <v>53</v>
      </c>
      <c r="B85" s="38" t="s">
        <v>122</v>
      </c>
      <c r="C85" s="21">
        <f>+D85+E85</f>
        <v>490101</v>
      </c>
      <c r="D85" s="24">
        <f>-116512+606613</f>
        <v>490101</v>
      </c>
      <c r="E85" s="24">
        <v>0</v>
      </c>
      <c r="F85" s="13">
        <f>+G85+H85</f>
        <v>100000</v>
      </c>
      <c r="G85" s="17">
        <v>100000</v>
      </c>
      <c r="H85" s="24">
        <v>0</v>
      </c>
      <c r="I85" s="21">
        <f>J85+K85</f>
        <v>670700</v>
      </c>
      <c r="J85" s="17">
        <v>670700</v>
      </c>
      <c r="K85" s="24">
        <v>0</v>
      </c>
      <c r="L85" s="39" t="s">
        <v>75</v>
      </c>
    </row>
    <row r="86" spans="1:12" ht="20.25" customHeight="1">
      <c r="A86" s="85" t="s">
        <v>27</v>
      </c>
      <c r="B86" s="85"/>
      <c r="C86" s="85"/>
      <c r="D86" s="85"/>
      <c r="E86" s="85"/>
      <c r="F86" s="85"/>
      <c r="G86" s="85"/>
      <c r="H86" s="85"/>
      <c r="I86" s="85"/>
      <c r="J86" s="85"/>
      <c r="K86" s="85"/>
      <c r="L86" s="85"/>
    </row>
    <row r="87" spans="1:12" ht="30" customHeight="1">
      <c r="A87" s="93" t="s">
        <v>50</v>
      </c>
      <c r="B87" s="93"/>
      <c r="C87" s="93"/>
      <c r="D87" s="93"/>
      <c r="E87" s="93"/>
      <c r="F87" s="93"/>
      <c r="G87" s="93"/>
      <c r="H87" s="93"/>
      <c r="I87" s="93"/>
      <c r="J87" s="93"/>
      <c r="K87" s="93"/>
      <c r="L87" s="93"/>
    </row>
    <row r="88" spans="1:12" ht="24.75" customHeight="1">
      <c r="A88" s="86" t="s">
        <v>51</v>
      </c>
      <c r="B88" s="86"/>
      <c r="C88" s="86"/>
      <c r="D88" s="86"/>
      <c r="E88" s="86"/>
      <c r="F88" s="86"/>
      <c r="G88" s="86"/>
      <c r="H88" s="86"/>
      <c r="I88" s="86"/>
      <c r="J88" s="86"/>
      <c r="K88" s="86"/>
      <c r="L88" s="86"/>
    </row>
    <row r="89" spans="1:12" s="4" customFormat="1" ht="78" customHeight="1">
      <c r="A89" s="50" t="s">
        <v>128</v>
      </c>
      <c r="B89" s="38" t="s">
        <v>122</v>
      </c>
      <c r="C89" s="21">
        <f>+D89+E89</f>
        <v>301247</v>
      </c>
      <c r="D89" s="21">
        <f>-11269+312516</f>
        <v>301247</v>
      </c>
      <c r="E89" s="21">
        <v>0</v>
      </c>
      <c r="F89" s="21">
        <f>G89+H89</f>
        <v>0</v>
      </c>
      <c r="G89" s="21">
        <v>0</v>
      </c>
      <c r="H89" s="21">
        <v>0</v>
      </c>
      <c r="I89" s="21">
        <f>J89+K89</f>
        <v>0</v>
      </c>
      <c r="J89" s="21">
        <v>0</v>
      </c>
      <c r="K89" s="21">
        <v>0</v>
      </c>
      <c r="L89" s="48"/>
    </row>
    <row r="90" spans="1:12" s="4" customFormat="1" ht="25.5" customHeight="1">
      <c r="A90" s="90" t="s">
        <v>28</v>
      </c>
      <c r="B90" s="90"/>
      <c r="C90" s="90"/>
      <c r="D90" s="90"/>
      <c r="E90" s="90"/>
      <c r="F90" s="90"/>
      <c r="G90" s="90"/>
      <c r="H90" s="90"/>
      <c r="I90" s="90"/>
      <c r="J90" s="90"/>
      <c r="K90" s="90"/>
      <c r="L90" s="90"/>
    </row>
    <row r="91" spans="1:12" s="4" customFormat="1" ht="20.25" customHeight="1">
      <c r="A91" s="93" t="s">
        <v>49</v>
      </c>
      <c r="B91" s="93"/>
      <c r="C91" s="93"/>
      <c r="D91" s="93"/>
      <c r="E91" s="93"/>
      <c r="F91" s="93"/>
      <c r="G91" s="93"/>
      <c r="H91" s="93"/>
      <c r="I91" s="93"/>
      <c r="J91" s="93"/>
      <c r="K91" s="93"/>
      <c r="L91" s="93"/>
    </row>
    <row r="92" spans="1:12" s="32" customFormat="1" ht="12.75" customHeight="1">
      <c r="A92" s="25"/>
      <c r="B92" s="26"/>
      <c r="C92" s="27"/>
      <c r="D92" s="28"/>
      <c r="E92" s="28"/>
      <c r="F92" s="29"/>
      <c r="G92" s="30"/>
      <c r="H92" s="28"/>
      <c r="I92" s="27"/>
      <c r="J92" s="30"/>
      <c r="K92" s="28"/>
      <c r="L92" s="31"/>
    </row>
    <row r="93" spans="1:12" s="36" customFormat="1" ht="19.5" customHeight="1">
      <c r="A93" s="33"/>
      <c r="B93" s="34"/>
      <c r="C93" s="35"/>
      <c r="D93" s="35"/>
      <c r="E93" s="35"/>
      <c r="F93" s="67"/>
      <c r="G93" s="67"/>
      <c r="H93" s="67"/>
      <c r="I93" s="81" t="s">
        <v>133</v>
      </c>
      <c r="J93" s="81"/>
      <c r="K93" s="81"/>
      <c r="L93" s="81"/>
    </row>
    <row r="94" spans="1:12" s="36" customFormat="1" ht="14.25">
      <c r="A94" s="12">
        <v>1</v>
      </c>
      <c r="B94" s="12">
        <v>2</v>
      </c>
      <c r="C94" s="12">
        <v>3</v>
      </c>
      <c r="D94" s="12">
        <v>4</v>
      </c>
      <c r="E94" s="12">
        <v>5</v>
      </c>
      <c r="F94" s="12">
        <v>6</v>
      </c>
      <c r="G94" s="12">
        <v>7</v>
      </c>
      <c r="H94" s="12">
        <v>8</v>
      </c>
      <c r="I94" s="12">
        <v>9</v>
      </c>
      <c r="J94" s="8">
        <v>10</v>
      </c>
      <c r="K94" s="8">
        <v>11</v>
      </c>
      <c r="L94" s="8">
        <v>12</v>
      </c>
    </row>
    <row r="95" spans="1:12" s="4" customFormat="1" ht="23.25" customHeight="1">
      <c r="A95" s="88" t="s">
        <v>43</v>
      </c>
      <c r="B95" s="88"/>
      <c r="C95" s="88"/>
      <c r="D95" s="88"/>
      <c r="E95" s="88"/>
      <c r="F95" s="88"/>
      <c r="G95" s="88"/>
      <c r="H95" s="88"/>
      <c r="I95" s="88"/>
      <c r="J95" s="88"/>
      <c r="K95" s="88"/>
      <c r="L95" s="88"/>
    </row>
    <row r="96" spans="1:12" ht="24" customHeight="1">
      <c r="A96" s="51" t="s">
        <v>11</v>
      </c>
      <c r="B96" s="20"/>
      <c r="C96" s="13">
        <f>D96+E96</f>
        <v>956910</v>
      </c>
      <c r="D96" s="13">
        <f>D97+D98</f>
        <v>956910</v>
      </c>
      <c r="E96" s="13">
        <f>E97+E98</f>
        <v>0</v>
      </c>
      <c r="F96" s="13">
        <f>G96+H96</f>
        <v>1014467</v>
      </c>
      <c r="G96" s="13">
        <f>G97+G98</f>
        <v>1014467</v>
      </c>
      <c r="H96" s="13">
        <f>H97+H98</f>
        <v>0</v>
      </c>
      <c r="I96" s="13">
        <f>J96+K96</f>
        <v>1320058</v>
      </c>
      <c r="J96" s="13">
        <f>J97+J98</f>
        <v>1320058</v>
      </c>
      <c r="K96" s="13">
        <f>K97+K98</f>
        <v>0</v>
      </c>
      <c r="L96" s="10"/>
    </row>
    <row r="97" spans="1:12" ht="78" customHeight="1">
      <c r="A97" s="52" t="s">
        <v>129</v>
      </c>
      <c r="B97" s="38" t="s">
        <v>122</v>
      </c>
      <c r="C97" s="21">
        <f>D97+E97</f>
        <v>15589</v>
      </c>
      <c r="D97" s="21">
        <f>-511+16100</f>
        <v>15589</v>
      </c>
      <c r="E97" s="21">
        <v>0</v>
      </c>
      <c r="F97" s="21">
        <f>G97+H97</f>
        <v>0</v>
      </c>
      <c r="G97" s="21">
        <v>0</v>
      </c>
      <c r="H97" s="21">
        <v>0</v>
      </c>
      <c r="I97" s="21">
        <f>J97+K97</f>
        <v>0</v>
      </c>
      <c r="J97" s="21">
        <v>0</v>
      </c>
      <c r="K97" s="21">
        <v>0</v>
      </c>
      <c r="L97" s="39" t="s">
        <v>75</v>
      </c>
    </row>
    <row r="98" spans="1:12" ht="31.5" customHeight="1">
      <c r="A98" s="52" t="s">
        <v>96</v>
      </c>
      <c r="B98" s="53"/>
      <c r="C98" s="21">
        <f>E98+D98</f>
        <v>941321</v>
      </c>
      <c r="D98" s="21">
        <f>+D99+D100+D101+D102+D103+D104</f>
        <v>941321</v>
      </c>
      <c r="E98" s="21">
        <f>+E99+E100+E101+E102+E103+E104</f>
        <v>0</v>
      </c>
      <c r="F98" s="21">
        <f>H98+G98</f>
        <v>1014467</v>
      </c>
      <c r="G98" s="21">
        <f>+G99+G100+G101+G102+G103+G104</f>
        <v>1014467</v>
      </c>
      <c r="H98" s="21">
        <f>+H99+H100+H101+H102+H103+H104</f>
        <v>0</v>
      </c>
      <c r="I98" s="21">
        <f>K98+J98</f>
        <v>1320058</v>
      </c>
      <c r="J98" s="21">
        <f>+J99+J100+J101+J102+J103+J104</f>
        <v>1320058</v>
      </c>
      <c r="K98" s="21">
        <f>+K99+K100+K101+K102+K103+K104</f>
        <v>0</v>
      </c>
      <c r="L98" s="10"/>
    </row>
    <row r="99" spans="1:12" ht="42" customHeight="1">
      <c r="A99" s="41" t="s">
        <v>90</v>
      </c>
      <c r="B99" s="38" t="s">
        <v>122</v>
      </c>
      <c r="C99" s="21">
        <f aca="true" t="shared" si="6" ref="C99:C104">D99+E99</f>
        <v>1934</v>
      </c>
      <c r="D99" s="24">
        <f>-21898+23832</f>
        <v>1934</v>
      </c>
      <c r="E99" s="24">
        <v>0</v>
      </c>
      <c r="F99" s="13">
        <f>+G99+H99</f>
        <v>0</v>
      </c>
      <c r="G99" s="17">
        <v>0</v>
      </c>
      <c r="H99" s="24">
        <v>0</v>
      </c>
      <c r="I99" s="21">
        <f aca="true" t="shared" si="7" ref="I99:I104">J99+K99</f>
        <v>0</v>
      </c>
      <c r="J99" s="17">
        <v>0</v>
      </c>
      <c r="K99" s="24">
        <v>0</v>
      </c>
      <c r="L99" s="39" t="s">
        <v>75</v>
      </c>
    </row>
    <row r="100" spans="1:12" ht="40.5" customHeight="1">
      <c r="A100" s="22" t="s">
        <v>92</v>
      </c>
      <c r="B100" s="38" t="s">
        <v>122</v>
      </c>
      <c r="C100" s="21">
        <f t="shared" si="6"/>
        <v>47664</v>
      </c>
      <c r="D100" s="24">
        <v>47664</v>
      </c>
      <c r="E100" s="24">
        <v>0</v>
      </c>
      <c r="F100" s="13">
        <f>+G100+H100</f>
        <v>50232</v>
      </c>
      <c r="G100" s="17">
        <v>50232</v>
      </c>
      <c r="H100" s="24">
        <v>0</v>
      </c>
      <c r="I100" s="21">
        <f t="shared" si="7"/>
        <v>55298</v>
      </c>
      <c r="J100" s="17">
        <v>55298</v>
      </c>
      <c r="K100" s="24">
        <v>0</v>
      </c>
      <c r="L100" s="10" t="s">
        <v>75</v>
      </c>
    </row>
    <row r="101" spans="1:12" s="32" customFormat="1" ht="45" customHeight="1">
      <c r="A101" s="41" t="s">
        <v>93</v>
      </c>
      <c r="B101" s="38" t="s">
        <v>122</v>
      </c>
      <c r="C101" s="21">
        <f t="shared" si="6"/>
        <v>208063</v>
      </c>
      <c r="D101" s="24">
        <f>-115999+324062</f>
        <v>208063</v>
      </c>
      <c r="E101" s="24">
        <v>0</v>
      </c>
      <c r="F101" s="13">
        <f>+G101+H101</f>
        <v>253120</v>
      </c>
      <c r="G101" s="17">
        <v>253120</v>
      </c>
      <c r="H101" s="24">
        <v>0</v>
      </c>
      <c r="I101" s="21">
        <f t="shared" si="7"/>
        <v>375785</v>
      </c>
      <c r="J101" s="17">
        <v>375785</v>
      </c>
      <c r="K101" s="24">
        <v>0</v>
      </c>
      <c r="L101" s="39" t="s">
        <v>75</v>
      </c>
    </row>
    <row r="102" spans="1:12" ht="53.25" customHeight="1">
      <c r="A102" s="40" t="s">
        <v>44</v>
      </c>
      <c r="B102" s="38" t="s">
        <v>122</v>
      </c>
      <c r="C102" s="21">
        <f t="shared" si="6"/>
        <v>18117</v>
      </c>
      <c r="D102" s="24">
        <f>-12183+30300</f>
        <v>18117</v>
      </c>
      <c r="E102" s="24">
        <v>0</v>
      </c>
      <c r="F102" s="13">
        <f>+G102+H102</f>
        <v>15150</v>
      </c>
      <c r="G102" s="17">
        <v>15150</v>
      </c>
      <c r="H102" s="24">
        <v>0</v>
      </c>
      <c r="I102" s="21">
        <f t="shared" si="7"/>
        <v>30300</v>
      </c>
      <c r="J102" s="17">
        <v>30300</v>
      </c>
      <c r="K102" s="24">
        <v>0</v>
      </c>
      <c r="L102" s="39" t="s">
        <v>75</v>
      </c>
    </row>
    <row r="103" spans="1:12" ht="69" customHeight="1">
      <c r="A103" s="41" t="s">
        <v>94</v>
      </c>
      <c r="B103" s="38" t="s">
        <v>122</v>
      </c>
      <c r="C103" s="21">
        <f t="shared" si="6"/>
        <v>583572</v>
      </c>
      <c r="D103" s="24">
        <f>-59892+643464</f>
        <v>583572</v>
      </c>
      <c r="E103" s="24">
        <v>0</v>
      </c>
      <c r="F103" s="13">
        <f>+G103+H103</f>
        <v>602784</v>
      </c>
      <c r="G103" s="17">
        <v>602784</v>
      </c>
      <c r="H103" s="24">
        <v>0</v>
      </c>
      <c r="I103" s="21">
        <f t="shared" si="7"/>
        <v>746523</v>
      </c>
      <c r="J103" s="17">
        <v>746523</v>
      </c>
      <c r="K103" s="24">
        <v>0</v>
      </c>
      <c r="L103" s="39" t="s">
        <v>15</v>
      </c>
    </row>
    <row r="104" spans="1:12" ht="42.75" customHeight="1">
      <c r="A104" s="22" t="s">
        <v>95</v>
      </c>
      <c r="B104" s="11" t="s">
        <v>122</v>
      </c>
      <c r="C104" s="21">
        <f t="shared" si="6"/>
        <v>81971</v>
      </c>
      <c r="D104" s="24">
        <f>-14740+96711</f>
        <v>81971</v>
      </c>
      <c r="E104" s="24">
        <v>0</v>
      </c>
      <c r="F104" s="13">
        <f>+G104</f>
        <v>93181</v>
      </c>
      <c r="G104" s="17">
        <v>93181</v>
      </c>
      <c r="H104" s="24">
        <v>0</v>
      </c>
      <c r="I104" s="21">
        <f t="shared" si="7"/>
        <v>112152</v>
      </c>
      <c r="J104" s="17">
        <v>112152</v>
      </c>
      <c r="K104" s="24">
        <v>0</v>
      </c>
      <c r="L104" s="10" t="s">
        <v>15</v>
      </c>
    </row>
    <row r="105" spans="1:12" s="32" customFormat="1" ht="12.75" customHeight="1">
      <c r="A105" s="25"/>
      <c r="B105" s="26"/>
      <c r="C105" s="27"/>
      <c r="D105" s="28"/>
      <c r="E105" s="28"/>
      <c r="F105" s="29"/>
      <c r="G105" s="30"/>
      <c r="H105" s="28"/>
      <c r="I105" s="27"/>
      <c r="J105" s="30"/>
      <c r="K105" s="28"/>
      <c r="L105" s="31"/>
    </row>
    <row r="106" spans="1:12" ht="18.75" customHeight="1">
      <c r="A106" s="85" t="s">
        <v>29</v>
      </c>
      <c r="B106" s="85"/>
      <c r="C106" s="85"/>
      <c r="D106" s="85"/>
      <c r="E106" s="85"/>
      <c r="F106" s="85"/>
      <c r="G106" s="85"/>
      <c r="H106" s="85"/>
      <c r="I106" s="85"/>
      <c r="J106" s="85"/>
      <c r="K106" s="85"/>
      <c r="L106" s="85"/>
    </row>
    <row r="107" spans="1:12" ht="18.75" customHeight="1">
      <c r="A107" s="91" t="s">
        <v>97</v>
      </c>
      <c r="B107" s="91"/>
      <c r="C107" s="91"/>
      <c r="D107" s="91"/>
      <c r="E107" s="91"/>
      <c r="F107" s="91"/>
      <c r="G107" s="91"/>
      <c r="H107" s="91"/>
      <c r="I107" s="91"/>
      <c r="J107" s="91"/>
      <c r="K107" s="91"/>
      <c r="L107" s="91"/>
    </row>
    <row r="108" spans="1:12" ht="18.75" customHeight="1">
      <c r="A108" s="92" t="s">
        <v>18</v>
      </c>
      <c r="B108" s="92"/>
      <c r="C108" s="92"/>
      <c r="D108" s="92"/>
      <c r="E108" s="92"/>
      <c r="F108" s="92"/>
      <c r="G108" s="92"/>
      <c r="H108" s="92"/>
      <c r="I108" s="92"/>
      <c r="J108" s="92"/>
      <c r="K108" s="92"/>
      <c r="L108" s="92"/>
    </row>
    <row r="109" spans="1:12" ht="29.25" customHeight="1">
      <c r="A109" s="19" t="s">
        <v>11</v>
      </c>
      <c r="B109" s="20"/>
      <c r="C109" s="55">
        <f>+D109+E109</f>
        <v>96800</v>
      </c>
      <c r="D109" s="55">
        <f>+D110</f>
        <v>96800</v>
      </c>
      <c r="E109" s="55">
        <f>+E110</f>
        <v>0</v>
      </c>
      <c r="F109" s="55">
        <f>+G109+H109</f>
        <v>101900</v>
      </c>
      <c r="G109" s="55">
        <f>+G110</f>
        <v>101900</v>
      </c>
      <c r="H109" s="55">
        <f>+H110</f>
        <v>0</v>
      </c>
      <c r="I109" s="55">
        <f>+J109+K109</f>
        <v>107000</v>
      </c>
      <c r="J109" s="55">
        <f>+J110</f>
        <v>107000</v>
      </c>
      <c r="K109" s="55">
        <f>+K110</f>
        <v>0</v>
      </c>
      <c r="L109" s="54"/>
    </row>
    <row r="110" spans="1:12" ht="57.75" customHeight="1">
      <c r="A110" s="56" t="s">
        <v>98</v>
      </c>
      <c r="B110" s="38" t="s">
        <v>122</v>
      </c>
      <c r="C110" s="21">
        <f>D110+E110</f>
        <v>96800</v>
      </c>
      <c r="D110" s="24">
        <v>96800</v>
      </c>
      <c r="E110" s="24">
        <v>0</v>
      </c>
      <c r="F110" s="21">
        <f>G110+H110</f>
        <v>101900</v>
      </c>
      <c r="G110" s="17">
        <v>101900</v>
      </c>
      <c r="H110" s="24">
        <v>0</v>
      </c>
      <c r="I110" s="21">
        <f>J110+K110</f>
        <v>107000</v>
      </c>
      <c r="J110" s="17">
        <v>107000</v>
      </c>
      <c r="K110" s="24">
        <v>0</v>
      </c>
      <c r="L110" s="39" t="s">
        <v>75</v>
      </c>
    </row>
    <row r="111" spans="1:12" ht="18" customHeight="1">
      <c r="A111" s="89" t="s">
        <v>99</v>
      </c>
      <c r="B111" s="89"/>
      <c r="C111" s="89"/>
      <c r="D111" s="89"/>
      <c r="E111" s="89"/>
      <c r="F111" s="89"/>
      <c r="G111" s="89"/>
      <c r="H111" s="89"/>
      <c r="I111" s="89"/>
      <c r="J111" s="89"/>
      <c r="K111" s="89"/>
      <c r="L111" s="89"/>
    </row>
    <row r="112" spans="1:12" s="4" customFormat="1" ht="22.5" customHeight="1">
      <c r="A112" s="88" t="s">
        <v>100</v>
      </c>
      <c r="B112" s="88"/>
      <c r="C112" s="88"/>
      <c r="D112" s="88"/>
      <c r="E112" s="88"/>
      <c r="F112" s="88"/>
      <c r="G112" s="88"/>
      <c r="H112" s="88"/>
      <c r="I112" s="88"/>
      <c r="J112" s="88"/>
      <c r="K112" s="88"/>
      <c r="L112" s="88"/>
    </row>
    <row r="113" spans="1:12" s="32" customFormat="1" ht="12.75" customHeight="1">
      <c r="A113" s="25"/>
      <c r="B113" s="26"/>
      <c r="C113" s="27"/>
      <c r="D113" s="28"/>
      <c r="E113" s="28"/>
      <c r="F113" s="29"/>
      <c r="G113" s="30"/>
      <c r="H113" s="28"/>
      <c r="I113" s="27"/>
      <c r="J113" s="30"/>
      <c r="K113" s="28"/>
      <c r="L113" s="31"/>
    </row>
    <row r="114" spans="1:12" s="36" customFormat="1" ht="19.5" customHeight="1">
      <c r="A114" s="33"/>
      <c r="B114" s="34"/>
      <c r="C114" s="35"/>
      <c r="D114" s="35"/>
      <c r="E114" s="35"/>
      <c r="F114" s="67"/>
      <c r="G114" s="67"/>
      <c r="H114" s="67"/>
      <c r="I114" s="81" t="s">
        <v>133</v>
      </c>
      <c r="J114" s="81"/>
      <c r="K114" s="81"/>
      <c r="L114" s="81"/>
    </row>
    <row r="115" spans="1:12" s="36" customFormat="1" ht="14.25">
      <c r="A115" s="12">
        <v>1</v>
      </c>
      <c r="B115" s="12">
        <v>2</v>
      </c>
      <c r="C115" s="12">
        <v>3</v>
      </c>
      <c r="D115" s="12">
        <v>4</v>
      </c>
      <c r="E115" s="12">
        <v>5</v>
      </c>
      <c r="F115" s="12">
        <v>6</v>
      </c>
      <c r="G115" s="12">
        <v>7</v>
      </c>
      <c r="H115" s="12">
        <v>8</v>
      </c>
      <c r="I115" s="12">
        <v>9</v>
      </c>
      <c r="J115" s="8">
        <v>10</v>
      </c>
      <c r="K115" s="8">
        <v>11</v>
      </c>
      <c r="L115" s="8">
        <v>12</v>
      </c>
    </row>
    <row r="116" spans="1:12" ht="21" customHeight="1">
      <c r="A116" s="19" t="s">
        <v>11</v>
      </c>
      <c r="B116" s="20"/>
      <c r="C116" s="13">
        <f>D116+E116</f>
        <v>976700</v>
      </c>
      <c r="D116" s="13">
        <f>+D118+D122</f>
        <v>976700</v>
      </c>
      <c r="E116" s="13">
        <f>+E118</f>
        <v>0</v>
      </c>
      <c r="F116" s="21">
        <f>G116+H116</f>
        <v>1096000</v>
      </c>
      <c r="G116" s="13">
        <f>+G118+G122</f>
        <v>1096000</v>
      </c>
      <c r="H116" s="13">
        <f>+H118</f>
        <v>0</v>
      </c>
      <c r="I116" s="21">
        <f>K116+J116</f>
        <v>1325475</v>
      </c>
      <c r="J116" s="13">
        <f>+J118+J122</f>
        <v>1325475</v>
      </c>
      <c r="K116" s="13">
        <f>+K118</f>
        <v>0</v>
      </c>
      <c r="L116" s="16"/>
    </row>
    <row r="117" spans="1:12" ht="21" customHeight="1">
      <c r="A117" s="90" t="s">
        <v>21</v>
      </c>
      <c r="B117" s="90"/>
      <c r="C117" s="90"/>
      <c r="D117" s="90"/>
      <c r="E117" s="90"/>
      <c r="F117" s="90"/>
      <c r="G117" s="90"/>
      <c r="H117" s="90"/>
      <c r="I117" s="90"/>
      <c r="J117" s="90"/>
      <c r="K117" s="90"/>
      <c r="L117" s="90"/>
    </row>
    <row r="118" spans="1:12" ht="48.75" customHeight="1">
      <c r="A118" s="52" t="s">
        <v>101</v>
      </c>
      <c r="B118" s="53"/>
      <c r="C118" s="21">
        <f>D118+E118</f>
        <v>148400</v>
      </c>
      <c r="D118" s="21">
        <f>+D119+D120</f>
        <v>148400</v>
      </c>
      <c r="E118" s="21">
        <f>+E119+E120</f>
        <v>0</v>
      </c>
      <c r="F118" s="13">
        <f>G118+H118</f>
        <v>166000</v>
      </c>
      <c r="G118" s="21">
        <f>+G119+G120</f>
        <v>166000</v>
      </c>
      <c r="H118" s="21">
        <f>+H119+H120</f>
        <v>0</v>
      </c>
      <c r="I118" s="21">
        <f>J118+K118</f>
        <v>193975</v>
      </c>
      <c r="J118" s="21">
        <f>+J119+J120</f>
        <v>193975</v>
      </c>
      <c r="K118" s="21">
        <f>+K119+K120</f>
        <v>0</v>
      </c>
      <c r="L118" s="10"/>
    </row>
    <row r="119" spans="1:12" ht="42" customHeight="1">
      <c r="A119" s="45" t="s">
        <v>34</v>
      </c>
      <c r="B119" s="11" t="s">
        <v>122</v>
      </c>
      <c r="C119" s="21">
        <f>D119+E119</f>
        <v>33600</v>
      </c>
      <c r="D119" s="24">
        <v>33600</v>
      </c>
      <c r="E119" s="24">
        <v>0</v>
      </c>
      <c r="F119" s="13">
        <f>+G119+H119</f>
        <v>66000</v>
      </c>
      <c r="G119" s="17">
        <v>66000</v>
      </c>
      <c r="H119" s="17">
        <f>ROUND(E119*1.104,0)</f>
        <v>0</v>
      </c>
      <c r="I119" s="21">
        <f>J119+K119</f>
        <v>37150</v>
      </c>
      <c r="J119" s="17">
        <v>37150</v>
      </c>
      <c r="K119" s="24">
        <v>0</v>
      </c>
      <c r="L119" s="10" t="s">
        <v>75</v>
      </c>
    </row>
    <row r="120" spans="1:12" ht="52.5" customHeight="1">
      <c r="A120" s="22" t="s">
        <v>22</v>
      </c>
      <c r="B120" s="38" t="s">
        <v>122</v>
      </c>
      <c r="C120" s="21">
        <f>D120+E120</f>
        <v>114800</v>
      </c>
      <c r="D120" s="21">
        <f>-27000+141800</f>
        <v>114800</v>
      </c>
      <c r="E120" s="21">
        <v>0</v>
      </c>
      <c r="F120" s="13">
        <f>G120+H120</f>
        <v>100000</v>
      </c>
      <c r="G120" s="17">
        <v>100000</v>
      </c>
      <c r="H120" s="17">
        <v>0</v>
      </c>
      <c r="I120" s="21">
        <f>J120+K120</f>
        <v>156825</v>
      </c>
      <c r="J120" s="17">
        <v>156825</v>
      </c>
      <c r="K120" s="24">
        <v>0</v>
      </c>
      <c r="L120" s="10" t="s">
        <v>75</v>
      </c>
    </row>
    <row r="121" spans="1:12" ht="19.5" customHeight="1">
      <c r="A121" s="90" t="s">
        <v>23</v>
      </c>
      <c r="B121" s="90"/>
      <c r="C121" s="90"/>
      <c r="D121" s="90"/>
      <c r="E121" s="90"/>
      <c r="F121" s="90"/>
      <c r="G121" s="90"/>
      <c r="H121" s="90"/>
      <c r="I121" s="90"/>
      <c r="J121" s="90"/>
      <c r="K121" s="90"/>
      <c r="L121" s="90"/>
    </row>
    <row r="122" spans="1:12" ht="42.75" customHeight="1">
      <c r="A122" s="57" t="s">
        <v>102</v>
      </c>
      <c r="B122" s="38" t="s">
        <v>122</v>
      </c>
      <c r="C122" s="21">
        <f>D122+E122</f>
        <v>828300</v>
      </c>
      <c r="D122" s="21">
        <f>-195000+1023300</f>
        <v>828300</v>
      </c>
      <c r="E122" s="21">
        <v>0</v>
      </c>
      <c r="F122" s="13">
        <f>G122+H122</f>
        <v>930000</v>
      </c>
      <c r="G122" s="13">
        <v>930000</v>
      </c>
      <c r="H122" s="13">
        <v>0</v>
      </c>
      <c r="I122" s="21">
        <f>J122+K122</f>
        <v>1131500</v>
      </c>
      <c r="J122" s="13">
        <v>1131500</v>
      </c>
      <c r="K122" s="24">
        <v>0</v>
      </c>
      <c r="L122" s="39" t="s">
        <v>75</v>
      </c>
    </row>
    <row r="123" spans="1:12" ht="26.25" customHeight="1">
      <c r="A123" s="89" t="s">
        <v>103</v>
      </c>
      <c r="B123" s="89"/>
      <c r="C123" s="89"/>
      <c r="D123" s="89"/>
      <c r="E123" s="89"/>
      <c r="F123" s="89"/>
      <c r="G123" s="89"/>
      <c r="H123" s="89"/>
      <c r="I123" s="89"/>
      <c r="J123" s="89"/>
      <c r="K123" s="89"/>
      <c r="L123" s="89"/>
    </row>
    <row r="124" spans="1:12" ht="22.5" customHeight="1">
      <c r="A124" s="88" t="s">
        <v>104</v>
      </c>
      <c r="B124" s="88"/>
      <c r="C124" s="88"/>
      <c r="D124" s="88"/>
      <c r="E124" s="88"/>
      <c r="F124" s="88"/>
      <c r="G124" s="88"/>
      <c r="H124" s="88"/>
      <c r="I124" s="88"/>
      <c r="J124" s="88"/>
      <c r="K124" s="88"/>
      <c r="L124" s="88"/>
    </row>
    <row r="125" spans="1:12" ht="20.25" customHeight="1">
      <c r="A125" s="19" t="s">
        <v>11</v>
      </c>
      <c r="B125" s="20"/>
      <c r="C125" s="13">
        <f>D125+E125</f>
        <v>89647598</v>
      </c>
      <c r="D125" s="13">
        <f>+D127+D128+D135+D137+D139+D140</f>
        <v>89647598</v>
      </c>
      <c r="E125" s="13">
        <f>+E127+E128+E135+E137+E139+E140</f>
        <v>0</v>
      </c>
      <c r="F125" s="21">
        <f>G125+H125</f>
        <v>63046100</v>
      </c>
      <c r="G125" s="13">
        <f>+G127+G128+G135+G137+G139+G140</f>
        <v>63046100</v>
      </c>
      <c r="H125" s="13">
        <f>+H127+H128+H135+H137+H139+H140</f>
        <v>0</v>
      </c>
      <c r="I125" s="21">
        <f>K125+J125</f>
        <v>135669625</v>
      </c>
      <c r="J125" s="13">
        <f>+J127+J128+J135+J137+J139+J140</f>
        <v>135669625</v>
      </c>
      <c r="K125" s="13">
        <f>+K127+K128+K135+K137+K139+K140</f>
        <v>0</v>
      </c>
      <c r="L125" s="16"/>
    </row>
    <row r="126" spans="1:12" s="4" customFormat="1" ht="18.75" customHeight="1">
      <c r="A126" s="90" t="s">
        <v>20</v>
      </c>
      <c r="B126" s="90"/>
      <c r="C126" s="90"/>
      <c r="D126" s="90"/>
      <c r="E126" s="90"/>
      <c r="F126" s="90"/>
      <c r="G126" s="90"/>
      <c r="H126" s="90"/>
      <c r="I126" s="90"/>
      <c r="J126" s="90"/>
      <c r="K126" s="90"/>
      <c r="L126" s="90"/>
    </row>
    <row r="127" spans="1:12" s="4" customFormat="1" ht="132.75" customHeight="1">
      <c r="A127" s="59" t="s">
        <v>142</v>
      </c>
      <c r="B127" s="38" t="s">
        <v>122</v>
      </c>
      <c r="C127" s="21">
        <f>D127+E127</f>
        <v>27271700</v>
      </c>
      <c r="D127" s="60">
        <f>-3922300+31194000</f>
        <v>27271700</v>
      </c>
      <c r="E127" s="17">
        <v>0</v>
      </c>
      <c r="F127" s="13">
        <f>G127+H127</f>
        <v>18176100</v>
      </c>
      <c r="G127" s="17">
        <v>18176100</v>
      </c>
      <c r="H127" s="17">
        <v>0</v>
      </c>
      <c r="I127" s="21">
        <f>J127+K127</f>
        <v>47158200</v>
      </c>
      <c r="J127" s="17">
        <v>47158200</v>
      </c>
      <c r="K127" s="24">
        <v>0</v>
      </c>
      <c r="L127" s="39" t="s">
        <v>75</v>
      </c>
    </row>
    <row r="128" spans="1:12" ht="103.5" customHeight="1">
      <c r="A128" s="42" t="s">
        <v>132</v>
      </c>
      <c r="B128" s="11"/>
      <c r="C128" s="21">
        <f>D128+E128</f>
        <v>883798</v>
      </c>
      <c r="D128" s="24">
        <f>+D129+D130</f>
        <v>883798</v>
      </c>
      <c r="E128" s="24">
        <v>0</v>
      </c>
      <c r="F128" s="21">
        <f>G128+H128</f>
        <v>250000</v>
      </c>
      <c r="G128" s="17">
        <f>+G129+G130</f>
        <v>250000</v>
      </c>
      <c r="H128" s="17">
        <v>0</v>
      </c>
      <c r="I128" s="21">
        <f>J128+K128</f>
        <v>2700000</v>
      </c>
      <c r="J128" s="17">
        <f>+J129+J130</f>
        <v>2700000</v>
      </c>
      <c r="K128" s="17">
        <v>0</v>
      </c>
      <c r="L128" s="10"/>
    </row>
    <row r="129" spans="1:12" ht="43.5" customHeight="1">
      <c r="A129" s="45" t="s">
        <v>64</v>
      </c>
      <c r="B129" s="38" t="s">
        <v>122</v>
      </c>
      <c r="C129" s="21">
        <f>D129+E129</f>
        <v>500000</v>
      </c>
      <c r="D129" s="24">
        <v>500000</v>
      </c>
      <c r="E129" s="24">
        <v>0</v>
      </c>
      <c r="F129" s="21">
        <f>G129+H129</f>
        <v>150000</v>
      </c>
      <c r="G129" s="17">
        <v>150000</v>
      </c>
      <c r="H129" s="17">
        <v>0</v>
      </c>
      <c r="I129" s="21">
        <f>J129+K129</f>
        <v>540000</v>
      </c>
      <c r="J129" s="17">
        <v>540000</v>
      </c>
      <c r="K129" s="17">
        <v>0</v>
      </c>
      <c r="L129" s="10" t="s">
        <v>75</v>
      </c>
    </row>
    <row r="130" spans="1:12" ht="43.5" customHeight="1">
      <c r="A130" s="45" t="s">
        <v>65</v>
      </c>
      <c r="B130" s="11" t="s">
        <v>122</v>
      </c>
      <c r="C130" s="21">
        <f>D130+E130</f>
        <v>383798</v>
      </c>
      <c r="D130" s="24">
        <f>-747953-168056+2000000-700193</f>
        <v>383798</v>
      </c>
      <c r="E130" s="24">
        <v>0</v>
      </c>
      <c r="F130" s="21">
        <f>G130+H130</f>
        <v>100000</v>
      </c>
      <c r="G130" s="17">
        <v>100000</v>
      </c>
      <c r="H130" s="17">
        <v>0</v>
      </c>
      <c r="I130" s="21">
        <f>J130+K130</f>
        <v>2160000</v>
      </c>
      <c r="J130" s="17">
        <v>2160000</v>
      </c>
      <c r="K130" s="17">
        <v>0</v>
      </c>
      <c r="L130" s="10" t="s">
        <v>75</v>
      </c>
    </row>
    <row r="131" spans="1:12" s="32" customFormat="1" ht="12.75" customHeight="1">
      <c r="A131" s="76"/>
      <c r="B131" s="77"/>
      <c r="C131" s="74"/>
      <c r="D131" s="73"/>
      <c r="E131" s="73"/>
      <c r="F131" s="71"/>
      <c r="G131" s="72"/>
      <c r="H131" s="73"/>
      <c r="I131" s="74"/>
      <c r="J131" s="72"/>
      <c r="K131" s="73"/>
      <c r="L131" s="75"/>
    </row>
    <row r="132" spans="1:12" s="36" customFormat="1" ht="19.5" customHeight="1">
      <c r="A132" s="33"/>
      <c r="B132" s="34"/>
      <c r="C132" s="35"/>
      <c r="D132" s="35"/>
      <c r="E132" s="35"/>
      <c r="F132" s="35"/>
      <c r="G132" s="35"/>
      <c r="H132" s="35"/>
      <c r="I132" s="81" t="s">
        <v>133</v>
      </c>
      <c r="J132" s="81"/>
      <c r="K132" s="81"/>
      <c r="L132" s="81"/>
    </row>
    <row r="133" spans="1:12" s="36" customFormat="1" ht="14.25">
      <c r="A133" s="12">
        <v>1</v>
      </c>
      <c r="B133" s="12">
        <v>2</v>
      </c>
      <c r="C133" s="12">
        <v>3</v>
      </c>
      <c r="D133" s="12">
        <v>4</v>
      </c>
      <c r="E133" s="12">
        <v>5</v>
      </c>
      <c r="F133" s="12">
        <v>6</v>
      </c>
      <c r="G133" s="12">
        <v>7</v>
      </c>
      <c r="H133" s="12">
        <v>8</v>
      </c>
      <c r="I133" s="12">
        <v>9</v>
      </c>
      <c r="J133" s="8">
        <v>10</v>
      </c>
      <c r="K133" s="8">
        <v>11</v>
      </c>
      <c r="L133" s="8">
        <v>12</v>
      </c>
    </row>
    <row r="134" spans="1:12" ht="21" customHeight="1">
      <c r="A134" s="90" t="s">
        <v>21</v>
      </c>
      <c r="B134" s="90"/>
      <c r="C134" s="90"/>
      <c r="D134" s="90"/>
      <c r="E134" s="90"/>
      <c r="F134" s="90"/>
      <c r="G134" s="90"/>
      <c r="H134" s="90"/>
      <c r="I134" s="90"/>
      <c r="J134" s="90"/>
      <c r="K134" s="90"/>
      <c r="L134" s="90"/>
    </row>
    <row r="135" spans="1:12" s="32" customFormat="1" ht="80.25" customHeight="1">
      <c r="A135" s="45" t="s">
        <v>105</v>
      </c>
      <c r="B135" s="11" t="s">
        <v>122</v>
      </c>
      <c r="C135" s="21">
        <f>D135+E135</f>
        <v>500000</v>
      </c>
      <c r="D135" s="24">
        <v>500000</v>
      </c>
      <c r="E135" s="24">
        <v>0</v>
      </c>
      <c r="F135" s="21">
        <f>G135+H135</f>
        <v>300000</v>
      </c>
      <c r="G135" s="17">
        <v>300000</v>
      </c>
      <c r="H135" s="17">
        <v>0</v>
      </c>
      <c r="I135" s="21">
        <f>J135+K135</f>
        <v>552825</v>
      </c>
      <c r="J135" s="17">
        <v>552825</v>
      </c>
      <c r="K135" s="17">
        <v>0</v>
      </c>
      <c r="L135" s="10" t="s">
        <v>75</v>
      </c>
    </row>
    <row r="136" spans="1:12" ht="19.5" customHeight="1">
      <c r="A136" s="90" t="s">
        <v>36</v>
      </c>
      <c r="B136" s="90"/>
      <c r="C136" s="90"/>
      <c r="D136" s="90"/>
      <c r="E136" s="90"/>
      <c r="F136" s="90"/>
      <c r="G136" s="90"/>
      <c r="H136" s="90"/>
      <c r="I136" s="90"/>
      <c r="J136" s="90"/>
      <c r="K136" s="90"/>
      <c r="L136" s="90"/>
    </row>
    <row r="137" spans="1:12" ht="80.25" customHeight="1">
      <c r="A137" s="42" t="s">
        <v>106</v>
      </c>
      <c r="B137" s="38" t="s">
        <v>122</v>
      </c>
      <c r="C137" s="21">
        <f>D137+E137</f>
        <v>2000000</v>
      </c>
      <c r="D137" s="24">
        <v>2000000</v>
      </c>
      <c r="E137" s="24">
        <v>0</v>
      </c>
      <c r="F137" s="21">
        <f>G137+H137</f>
        <v>2106000</v>
      </c>
      <c r="G137" s="17">
        <v>2106000</v>
      </c>
      <c r="H137" s="17">
        <v>0</v>
      </c>
      <c r="I137" s="21">
        <f>J137+K137</f>
        <v>2211300</v>
      </c>
      <c r="J137" s="17">
        <v>2211300</v>
      </c>
      <c r="K137" s="17">
        <v>0</v>
      </c>
      <c r="L137" s="10" t="s">
        <v>75</v>
      </c>
    </row>
    <row r="138" spans="1:12" s="4" customFormat="1" ht="17.25" customHeight="1">
      <c r="A138" s="85" t="s">
        <v>24</v>
      </c>
      <c r="B138" s="85"/>
      <c r="C138" s="85"/>
      <c r="D138" s="85"/>
      <c r="E138" s="85"/>
      <c r="F138" s="85"/>
      <c r="G138" s="85"/>
      <c r="H138" s="85"/>
      <c r="I138" s="85"/>
      <c r="J138" s="85"/>
      <c r="K138" s="85"/>
      <c r="L138" s="85"/>
    </row>
    <row r="139" spans="1:12" s="4" customFormat="1" ht="43.5" customHeight="1">
      <c r="A139" s="56" t="s">
        <v>107</v>
      </c>
      <c r="B139" s="38" t="s">
        <v>122</v>
      </c>
      <c r="C139" s="21">
        <f>D139+E139</f>
        <v>504100</v>
      </c>
      <c r="D139" s="24">
        <v>504100</v>
      </c>
      <c r="E139" s="24">
        <v>0</v>
      </c>
      <c r="F139" s="13">
        <f>+G139</f>
        <v>433800</v>
      </c>
      <c r="G139" s="17">
        <v>433800</v>
      </c>
      <c r="H139" s="24">
        <v>0</v>
      </c>
      <c r="I139" s="21">
        <f>J139+K139</f>
        <v>557300</v>
      </c>
      <c r="J139" s="17">
        <v>557300</v>
      </c>
      <c r="K139" s="24">
        <v>0</v>
      </c>
      <c r="L139" s="39" t="s">
        <v>15</v>
      </c>
    </row>
    <row r="140" spans="1:12" s="4" customFormat="1" ht="129" customHeight="1">
      <c r="A140" s="37" t="s">
        <v>143</v>
      </c>
      <c r="B140" s="38" t="s">
        <v>122</v>
      </c>
      <c r="C140" s="21">
        <f>D140+E140</f>
        <v>58488000</v>
      </c>
      <c r="D140" s="24">
        <f>3922300+54565700</f>
        <v>58488000</v>
      </c>
      <c r="E140" s="24">
        <v>0</v>
      </c>
      <c r="F140" s="21">
        <f>G140+H140</f>
        <v>41780200</v>
      </c>
      <c r="G140" s="17">
        <v>41780200</v>
      </c>
      <c r="H140" s="17">
        <v>0</v>
      </c>
      <c r="I140" s="21">
        <f>J140+K140</f>
        <v>82490000</v>
      </c>
      <c r="J140" s="17">
        <v>82490000</v>
      </c>
      <c r="K140" s="17">
        <v>0</v>
      </c>
      <c r="L140" s="39" t="s">
        <v>75</v>
      </c>
    </row>
    <row r="141" spans="1:12" ht="24" customHeight="1">
      <c r="A141" s="101" t="s">
        <v>35</v>
      </c>
      <c r="B141" s="102"/>
      <c r="C141" s="102"/>
      <c r="D141" s="102"/>
      <c r="E141" s="102"/>
      <c r="F141" s="102"/>
      <c r="G141" s="102"/>
      <c r="H141" s="102"/>
      <c r="I141" s="102"/>
      <c r="J141" s="102"/>
      <c r="K141" s="102"/>
      <c r="L141" s="103"/>
    </row>
    <row r="142" spans="1:12" ht="33" customHeight="1">
      <c r="A142" s="104" t="s">
        <v>136</v>
      </c>
      <c r="B142" s="105"/>
      <c r="C142" s="105"/>
      <c r="D142" s="105"/>
      <c r="E142" s="105"/>
      <c r="F142" s="105"/>
      <c r="G142" s="105"/>
      <c r="H142" s="105"/>
      <c r="I142" s="105"/>
      <c r="J142" s="105"/>
      <c r="K142" s="105"/>
      <c r="L142" s="106"/>
    </row>
    <row r="143" spans="1:12" ht="32.25" customHeight="1">
      <c r="A143" s="88" t="s">
        <v>137</v>
      </c>
      <c r="B143" s="88"/>
      <c r="C143" s="88"/>
      <c r="D143" s="88"/>
      <c r="E143" s="88"/>
      <c r="F143" s="88"/>
      <c r="G143" s="88"/>
      <c r="H143" s="88"/>
      <c r="I143" s="88"/>
      <c r="J143" s="88"/>
      <c r="K143" s="88"/>
      <c r="L143" s="88"/>
    </row>
    <row r="144" spans="1:12" ht="22.5" customHeight="1">
      <c r="A144" s="78" t="s">
        <v>1</v>
      </c>
      <c r="B144" s="38"/>
      <c r="C144" s="21">
        <f>+D144+E144</f>
        <v>6712168</v>
      </c>
      <c r="D144" s="24">
        <f>5461975+700193+550000</f>
        <v>6712168</v>
      </c>
      <c r="E144" s="24">
        <v>0</v>
      </c>
      <c r="F144" s="21">
        <f>G144+H144</f>
        <v>10232600</v>
      </c>
      <c r="G144" s="17">
        <f>+G145</f>
        <v>10232600</v>
      </c>
      <c r="H144" s="17">
        <v>0</v>
      </c>
      <c r="I144" s="21">
        <f>J144+K144</f>
        <v>4282660</v>
      </c>
      <c r="J144" s="17">
        <f>+J145</f>
        <v>4282660</v>
      </c>
      <c r="K144" s="17">
        <v>0</v>
      </c>
      <c r="L144" s="39"/>
    </row>
    <row r="145" spans="1:12" ht="45" customHeight="1">
      <c r="A145" s="56" t="s">
        <v>108</v>
      </c>
      <c r="B145" s="38" t="s">
        <v>122</v>
      </c>
      <c r="C145" s="21">
        <v>6712168</v>
      </c>
      <c r="D145" s="24">
        <v>6712168</v>
      </c>
      <c r="E145" s="24">
        <v>0</v>
      </c>
      <c r="F145" s="21">
        <f>G145+H145</f>
        <v>10232600</v>
      </c>
      <c r="G145" s="17">
        <v>10232600</v>
      </c>
      <c r="H145" s="17">
        <v>0</v>
      </c>
      <c r="I145" s="21">
        <f>J145+K145</f>
        <v>4282660</v>
      </c>
      <c r="J145" s="17">
        <v>4282660</v>
      </c>
      <c r="K145" s="17">
        <v>0</v>
      </c>
      <c r="L145" s="39" t="s">
        <v>75</v>
      </c>
    </row>
    <row r="146" spans="1:12" s="4" customFormat="1" ht="31.5" customHeight="1">
      <c r="A146" s="91" t="s">
        <v>110</v>
      </c>
      <c r="B146" s="91"/>
      <c r="C146" s="91"/>
      <c r="D146" s="91"/>
      <c r="E146" s="91"/>
      <c r="F146" s="91"/>
      <c r="G146" s="91"/>
      <c r="H146" s="91"/>
      <c r="I146" s="91"/>
      <c r="J146" s="91"/>
      <c r="K146" s="91"/>
      <c r="L146" s="91"/>
    </row>
    <row r="147" spans="1:12" s="4" customFormat="1" ht="36" customHeight="1">
      <c r="A147" s="92" t="s">
        <v>12</v>
      </c>
      <c r="B147" s="92"/>
      <c r="C147" s="92"/>
      <c r="D147" s="92"/>
      <c r="E147" s="92"/>
      <c r="F147" s="92"/>
      <c r="G147" s="92"/>
      <c r="H147" s="92"/>
      <c r="I147" s="92"/>
      <c r="J147" s="92"/>
      <c r="K147" s="92"/>
      <c r="L147" s="92"/>
    </row>
    <row r="148" spans="1:12" s="32" customFormat="1" ht="12.75" customHeight="1">
      <c r="A148" s="25"/>
      <c r="B148" s="26"/>
      <c r="C148" s="27"/>
      <c r="D148" s="28"/>
      <c r="E148" s="28"/>
      <c r="F148" s="29"/>
      <c r="G148" s="30"/>
      <c r="H148" s="28"/>
      <c r="I148" s="27"/>
      <c r="J148" s="30"/>
      <c r="K148" s="28"/>
      <c r="L148" s="31"/>
    </row>
    <row r="149" spans="1:12" s="36" customFormat="1" ht="19.5" customHeight="1">
      <c r="A149" s="33"/>
      <c r="B149" s="34"/>
      <c r="C149" s="35"/>
      <c r="D149" s="35"/>
      <c r="E149" s="35"/>
      <c r="F149" s="67"/>
      <c r="G149" s="67"/>
      <c r="H149" s="67"/>
      <c r="I149" s="81" t="s">
        <v>133</v>
      </c>
      <c r="J149" s="81"/>
      <c r="K149" s="81"/>
      <c r="L149" s="81"/>
    </row>
    <row r="150" spans="1:12" s="36" customFormat="1" ht="14.25">
      <c r="A150" s="12">
        <v>1</v>
      </c>
      <c r="B150" s="12">
        <v>2</v>
      </c>
      <c r="C150" s="12">
        <v>3</v>
      </c>
      <c r="D150" s="12">
        <v>4</v>
      </c>
      <c r="E150" s="12">
        <v>5</v>
      </c>
      <c r="F150" s="12">
        <v>6</v>
      </c>
      <c r="G150" s="12">
        <v>7</v>
      </c>
      <c r="H150" s="12">
        <v>8</v>
      </c>
      <c r="I150" s="12">
        <v>9</v>
      </c>
      <c r="J150" s="8">
        <v>10</v>
      </c>
      <c r="K150" s="8">
        <v>11</v>
      </c>
      <c r="L150" s="8">
        <v>12</v>
      </c>
    </row>
    <row r="151" spans="1:12" ht="27" customHeight="1">
      <c r="A151" s="15" t="s">
        <v>1</v>
      </c>
      <c r="B151" s="11"/>
      <c r="C151" s="55">
        <f>D151+E151</f>
        <v>130000</v>
      </c>
      <c r="D151" s="61">
        <f>+D152</f>
        <v>130000</v>
      </c>
      <c r="E151" s="61">
        <f>+E152</f>
        <v>0</v>
      </c>
      <c r="F151" s="55">
        <f>G151+H151</f>
        <v>0</v>
      </c>
      <c r="G151" s="61">
        <f>+G152</f>
        <v>0</v>
      </c>
      <c r="H151" s="61">
        <f>+H152</f>
        <v>0</v>
      </c>
      <c r="I151" s="55">
        <f>+J151</f>
        <v>130000</v>
      </c>
      <c r="J151" s="61">
        <f>+J152</f>
        <v>130000</v>
      </c>
      <c r="K151" s="61">
        <f>+K152</f>
        <v>0</v>
      </c>
      <c r="L151" s="61"/>
    </row>
    <row r="152" spans="1:12" ht="79.5" customHeight="1">
      <c r="A152" s="56" t="s">
        <v>109</v>
      </c>
      <c r="B152" s="38" t="s">
        <v>122</v>
      </c>
      <c r="C152" s="21">
        <f>D152+E152</f>
        <v>130000</v>
      </c>
      <c r="D152" s="24">
        <v>130000</v>
      </c>
      <c r="E152" s="24">
        <v>0</v>
      </c>
      <c r="F152" s="21">
        <f>G152+H152</f>
        <v>0</v>
      </c>
      <c r="G152" s="24">
        <v>0</v>
      </c>
      <c r="H152" s="24">
        <v>0</v>
      </c>
      <c r="I152" s="21">
        <f>J152+K152</f>
        <v>130000</v>
      </c>
      <c r="J152" s="24">
        <v>130000</v>
      </c>
      <c r="K152" s="24">
        <v>0</v>
      </c>
      <c r="L152" s="39" t="s">
        <v>75</v>
      </c>
    </row>
    <row r="153" spans="1:12" ht="18.75" customHeight="1">
      <c r="A153" s="85" t="s">
        <v>33</v>
      </c>
      <c r="B153" s="85"/>
      <c r="C153" s="85"/>
      <c r="D153" s="85"/>
      <c r="E153" s="85"/>
      <c r="F153" s="85"/>
      <c r="G153" s="85"/>
      <c r="H153" s="85"/>
      <c r="I153" s="85"/>
      <c r="J153" s="85"/>
      <c r="K153" s="85"/>
      <c r="L153" s="85"/>
    </row>
    <row r="154" spans="1:12" ht="27.75" customHeight="1">
      <c r="A154" s="89" t="s">
        <v>111</v>
      </c>
      <c r="B154" s="89"/>
      <c r="C154" s="89"/>
      <c r="D154" s="89"/>
      <c r="E154" s="89"/>
      <c r="F154" s="89"/>
      <c r="G154" s="89"/>
      <c r="H154" s="89"/>
      <c r="I154" s="89"/>
      <c r="J154" s="89"/>
      <c r="K154" s="89"/>
      <c r="L154" s="89"/>
    </row>
    <row r="155" spans="1:12" ht="29.25" customHeight="1">
      <c r="A155" s="88" t="s">
        <v>112</v>
      </c>
      <c r="B155" s="88"/>
      <c r="C155" s="88"/>
      <c r="D155" s="88"/>
      <c r="E155" s="88"/>
      <c r="F155" s="88"/>
      <c r="G155" s="88"/>
      <c r="H155" s="88"/>
      <c r="I155" s="88"/>
      <c r="J155" s="88"/>
      <c r="K155" s="88"/>
      <c r="L155" s="88"/>
    </row>
    <row r="156" spans="1:12" ht="20.25" customHeight="1">
      <c r="A156" s="15" t="s">
        <v>1</v>
      </c>
      <c r="B156" s="11"/>
      <c r="C156" s="13">
        <f>D156+E156</f>
        <v>8600</v>
      </c>
      <c r="D156" s="13">
        <f>+D157++D158</f>
        <v>8600</v>
      </c>
      <c r="E156" s="13">
        <f>+E157+E158</f>
        <v>0</v>
      </c>
      <c r="F156" s="13">
        <f>G156+H156</f>
        <v>14460</v>
      </c>
      <c r="G156" s="13">
        <f>+G157++G158</f>
        <v>14460</v>
      </c>
      <c r="H156" s="13">
        <f>+H157+H158</f>
        <v>0</v>
      </c>
      <c r="I156" s="13">
        <f>J156+K156</f>
        <v>9516</v>
      </c>
      <c r="J156" s="13">
        <f>+J157++J158</f>
        <v>9516</v>
      </c>
      <c r="K156" s="13">
        <f>+K157+K158</f>
        <v>0</v>
      </c>
      <c r="L156" s="58"/>
    </row>
    <row r="157" spans="1:12" ht="51.75" customHeight="1">
      <c r="A157" s="52" t="s">
        <v>114</v>
      </c>
      <c r="B157" s="38" t="s">
        <v>122</v>
      </c>
      <c r="C157" s="21">
        <f>D157+E157</f>
        <v>8400</v>
      </c>
      <c r="D157" s="24">
        <v>8400</v>
      </c>
      <c r="E157" s="24">
        <v>0</v>
      </c>
      <c r="F157" s="13">
        <f>G157+H157</f>
        <v>14040</v>
      </c>
      <c r="G157" s="24">
        <v>14040</v>
      </c>
      <c r="H157" s="24">
        <v>0</v>
      </c>
      <c r="I157" s="21">
        <f>J157+K157</f>
        <v>9296</v>
      </c>
      <c r="J157" s="17">
        <v>9296</v>
      </c>
      <c r="K157" s="24">
        <v>0</v>
      </c>
      <c r="L157" s="8" t="s">
        <v>16</v>
      </c>
    </row>
    <row r="158" spans="1:12" ht="54" customHeight="1">
      <c r="A158" s="49" t="s">
        <v>113</v>
      </c>
      <c r="B158" s="38" t="s">
        <v>122</v>
      </c>
      <c r="C158" s="21">
        <f>D158+E158</f>
        <v>200</v>
      </c>
      <c r="D158" s="24">
        <v>200</v>
      </c>
      <c r="E158" s="24">
        <v>0</v>
      </c>
      <c r="F158" s="13">
        <f>G158+H158</f>
        <v>420</v>
      </c>
      <c r="G158" s="24">
        <v>420</v>
      </c>
      <c r="H158" s="24">
        <v>0</v>
      </c>
      <c r="I158" s="21">
        <f>J158+K158</f>
        <v>220</v>
      </c>
      <c r="J158" s="24">
        <v>220</v>
      </c>
      <c r="K158" s="24">
        <v>0</v>
      </c>
      <c r="L158" s="9" t="s">
        <v>16</v>
      </c>
    </row>
    <row r="159" spans="1:12" ht="16.5">
      <c r="A159" s="85" t="s">
        <v>130</v>
      </c>
      <c r="B159" s="85"/>
      <c r="C159" s="85"/>
      <c r="D159" s="85"/>
      <c r="E159" s="85"/>
      <c r="F159" s="85"/>
      <c r="G159" s="85"/>
      <c r="H159" s="85"/>
      <c r="I159" s="85"/>
      <c r="J159" s="85"/>
      <c r="K159" s="85"/>
      <c r="L159" s="85"/>
    </row>
    <row r="160" spans="1:12" ht="38.25" customHeight="1">
      <c r="A160" s="89" t="s">
        <v>115</v>
      </c>
      <c r="B160" s="89"/>
      <c r="C160" s="89"/>
      <c r="D160" s="89"/>
      <c r="E160" s="89"/>
      <c r="F160" s="89"/>
      <c r="G160" s="89"/>
      <c r="H160" s="89"/>
      <c r="I160" s="89"/>
      <c r="J160" s="89"/>
      <c r="K160" s="89"/>
      <c r="L160" s="89"/>
    </row>
    <row r="161" spans="1:12" ht="24" customHeight="1">
      <c r="A161" s="88" t="s">
        <v>116</v>
      </c>
      <c r="B161" s="88"/>
      <c r="C161" s="88"/>
      <c r="D161" s="88"/>
      <c r="E161" s="88"/>
      <c r="F161" s="88"/>
      <c r="G161" s="88"/>
      <c r="H161" s="88"/>
      <c r="I161" s="88"/>
      <c r="J161" s="88"/>
      <c r="K161" s="88"/>
      <c r="L161" s="88"/>
    </row>
    <row r="162" spans="1:12" ht="30" customHeight="1">
      <c r="A162" s="15" t="s">
        <v>1</v>
      </c>
      <c r="B162" s="11"/>
      <c r="C162" s="13">
        <f>D162+E162</f>
        <v>88500</v>
      </c>
      <c r="D162" s="13">
        <f>+D163+D164</f>
        <v>88500</v>
      </c>
      <c r="E162" s="13">
        <f>+E163+E164</f>
        <v>0</v>
      </c>
      <c r="F162" s="13">
        <f>G162+H162</f>
        <v>56745</v>
      </c>
      <c r="G162" s="13">
        <f>+G163+G164</f>
        <v>56745</v>
      </c>
      <c r="H162" s="13">
        <f>+H163+H164</f>
        <v>0</v>
      </c>
      <c r="I162" s="13">
        <f>J162+K162</f>
        <v>98050</v>
      </c>
      <c r="J162" s="13">
        <f>+J163+J164</f>
        <v>98050</v>
      </c>
      <c r="K162" s="13">
        <f>+K163+K164</f>
        <v>0</v>
      </c>
      <c r="L162" s="58"/>
    </row>
    <row r="163" spans="1:12" ht="59.25" customHeight="1">
      <c r="A163" s="52" t="s">
        <v>117</v>
      </c>
      <c r="B163" s="38" t="s">
        <v>122</v>
      </c>
      <c r="C163" s="21">
        <f>D163+E163</f>
        <v>84000</v>
      </c>
      <c r="D163" s="24">
        <v>84000</v>
      </c>
      <c r="E163" s="24">
        <v>0</v>
      </c>
      <c r="F163" s="13">
        <f>G163+H163</f>
        <v>52020</v>
      </c>
      <c r="G163" s="24">
        <v>52020</v>
      </c>
      <c r="H163" s="24">
        <v>0</v>
      </c>
      <c r="I163" s="21">
        <f>J163+K163</f>
        <v>93100</v>
      </c>
      <c r="J163" s="24">
        <v>93100</v>
      </c>
      <c r="K163" s="24">
        <v>0</v>
      </c>
      <c r="L163" s="9" t="s">
        <v>16</v>
      </c>
    </row>
    <row r="164" spans="1:12" ht="61.5" customHeight="1">
      <c r="A164" s="52" t="s">
        <v>118</v>
      </c>
      <c r="B164" s="11" t="s">
        <v>122</v>
      </c>
      <c r="C164" s="21">
        <f>D164+E164</f>
        <v>4500</v>
      </c>
      <c r="D164" s="24">
        <v>4500</v>
      </c>
      <c r="E164" s="24">
        <v>0</v>
      </c>
      <c r="F164" s="13">
        <f>G164+H164</f>
        <v>4725</v>
      </c>
      <c r="G164" s="24">
        <v>4725</v>
      </c>
      <c r="H164" s="24">
        <v>0</v>
      </c>
      <c r="I164" s="21">
        <f>+K164+J164</f>
        <v>4950</v>
      </c>
      <c r="J164" s="24">
        <v>4950</v>
      </c>
      <c r="K164" s="24">
        <v>0</v>
      </c>
      <c r="L164" s="8" t="s">
        <v>16</v>
      </c>
    </row>
    <row r="167" spans="1:8" ht="18.75">
      <c r="A167" s="62" t="s">
        <v>138</v>
      </c>
      <c r="B167" s="63"/>
      <c r="C167" s="63"/>
      <c r="D167" s="63"/>
      <c r="E167" s="63"/>
      <c r="F167" s="62" t="s">
        <v>139</v>
      </c>
      <c r="G167" s="79"/>
      <c r="H167" s="79"/>
    </row>
    <row r="168" spans="1:8" ht="18.75">
      <c r="A168" s="69"/>
      <c r="B168" s="63"/>
      <c r="C168" s="63"/>
      <c r="D168" s="63"/>
      <c r="E168" s="63"/>
      <c r="F168" s="63"/>
      <c r="G168" s="79"/>
      <c r="H168" s="79"/>
    </row>
    <row r="169" spans="1:6" ht="15">
      <c r="A169" s="70" t="s">
        <v>141</v>
      </c>
      <c r="B169" s="63"/>
      <c r="C169" s="63"/>
      <c r="D169" s="63"/>
      <c r="E169" s="63"/>
      <c r="F169" s="63"/>
    </row>
    <row r="170" spans="1:6" ht="12.75">
      <c r="A170" s="69"/>
      <c r="B170" s="63"/>
      <c r="C170" s="63"/>
      <c r="D170" s="63"/>
      <c r="E170" s="63"/>
      <c r="F170" s="63"/>
    </row>
    <row r="171" spans="1:6" ht="15">
      <c r="A171" s="70" t="s">
        <v>140</v>
      </c>
      <c r="B171" s="63"/>
      <c r="C171" s="63"/>
      <c r="D171" s="63"/>
      <c r="E171" s="63"/>
      <c r="F171" s="63"/>
    </row>
    <row r="173" spans="1:5" ht="20.25" customHeight="1">
      <c r="A173" s="64"/>
      <c r="B173"/>
      <c r="C173" s="63"/>
      <c r="D173" s="63"/>
      <c r="E173" s="63"/>
    </row>
    <row r="174" spans="1:5" ht="12.75">
      <c r="A174" s="69"/>
      <c r="B174" s="63"/>
      <c r="C174" s="63"/>
      <c r="D174" s="63"/>
      <c r="E174" s="63"/>
    </row>
    <row r="175" spans="1:5" ht="15">
      <c r="A175" s="70"/>
      <c r="B175" s="63"/>
      <c r="C175" s="63"/>
      <c r="D175" s="63"/>
      <c r="E175" s="63"/>
    </row>
    <row r="176" spans="1:5" ht="18.75">
      <c r="A176" s="62"/>
      <c r="B176" s="63"/>
      <c r="C176" s="63"/>
      <c r="D176" s="63"/>
      <c r="E176" s="63"/>
    </row>
  </sheetData>
  <sheetProtection/>
  <mergeCells count="68">
    <mergeCell ref="J3:L3"/>
    <mergeCell ref="A155:L155"/>
    <mergeCell ref="A141:L141"/>
    <mergeCell ref="A142:L142"/>
    <mergeCell ref="A123:L123"/>
    <mergeCell ref="C10:C11"/>
    <mergeCell ref="I4:L4"/>
    <mergeCell ref="A63:L63"/>
    <mergeCell ref="A7:L7"/>
    <mergeCell ref="A19:L19"/>
    <mergeCell ref="A138:L138"/>
    <mergeCell ref="A153:L153"/>
    <mergeCell ref="A136:L136"/>
    <mergeCell ref="A65:L65"/>
    <mergeCell ref="A143:L143"/>
    <mergeCell ref="A111:L111"/>
    <mergeCell ref="A126:L126"/>
    <mergeCell ref="A82:L82"/>
    <mergeCell ref="A86:L86"/>
    <mergeCell ref="I2:L2"/>
    <mergeCell ref="I25:L25"/>
    <mergeCell ref="A117:L117"/>
    <mergeCell ref="A20:L20"/>
    <mergeCell ref="A80:L80"/>
    <mergeCell ref="A107:L107"/>
    <mergeCell ref="A108:L108"/>
    <mergeCell ref="L9:L11"/>
    <mergeCell ref="D10:E10"/>
    <mergeCell ref="A112:L112"/>
    <mergeCell ref="A160:L160"/>
    <mergeCell ref="F9:H9"/>
    <mergeCell ref="A14:L14"/>
    <mergeCell ref="A81:L81"/>
    <mergeCell ref="A15:L15"/>
    <mergeCell ref="A18:L18"/>
    <mergeCell ref="A106:L106"/>
    <mergeCell ref="I9:K9"/>
    <mergeCell ref="A95:L95"/>
    <mergeCell ref="F10:F11"/>
    <mergeCell ref="A159:L159"/>
    <mergeCell ref="A124:L124"/>
    <mergeCell ref="A90:L90"/>
    <mergeCell ref="A87:L87"/>
    <mergeCell ref="A78:L78"/>
    <mergeCell ref="B9:B11"/>
    <mergeCell ref="I10:I11"/>
    <mergeCell ref="A134:L134"/>
    <mergeCell ref="G10:H10"/>
    <mergeCell ref="I149:L149"/>
    <mergeCell ref="A161:L161"/>
    <mergeCell ref="A154:L154"/>
    <mergeCell ref="A121:L121"/>
    <mergeCell ref="A146:L146"/>
    <mergeCell ref="A147:L147"/>
    <mergeCell ref="A74:L74"/>
    <mergeCell ref="A91:L91"/>
    <mergeCell ref="I93:L93"/>
    <mergeCell ref="I114:L114"/>
    <mergeCell ref="I132:L132"/>
    <mergeCell ref="J10:K10"/>
    <mergeCell ref="I42:L42"/>
    <mergeCell ref="A9:A11"/>
    <mergeCell ref="C9:E9"/>
    <mergeCell ref="A76:L76"/>
    <mergeCell ref="A88:L88"/>
    <mergeCell ref="A62:L62"/>
    <mergeCell ref="I54:L54"/>
    <mergeCell ref="I72:L72"/>
  </mergeCells>
  <printOptions/>
  <pageMargins left="0.7874015748031497" right="0.2362204724409449" top="1.0236220472440944" bottom="0.5905511811023623" header="0.5118110236220472" footer="0.5118110236220472"/>
  <pageSetup horizontalDpi="600" verticalDpi="600" orientation="landscape" paperSize="9" scale="67" r:id="rId1"/>
  <rowBreaks count="7" manualBreakCount="7">
    <brk id="24" max="11" man="1"/>
    <brk id="41" max="11" man="1"/>
    <brk id="53" max="11" man="1"/>
    <brk id="91" max="11" man="1"/>
    <brk id="113" max="11" man="1"/>
    <brk id="131" max="11" man="1"/>
    <brk id="14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2022-12-15T12:36:24Z</cp:lastPrinted>
  <dcterms:created xsi:type="dcterms:W3CDTF">1996-10-08T23:32:33Z</dcterms:created>
  <dcterms:modified xsi:type="dcterms:W3CDTF">2022-12-15T12:37:24Z</dcterms:modified>
  <cp:category/>
  <cp:version/>
  <cp:contentType/>
  <cp:contentStatus/>
</cp:coreProperties>
</file>