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1"/>
  </bookViews>
  <sheets>
    <sheet name="Лист1" sheetId="1" r:id="rId1"/>
    <sheet name="дод.1" sheetId="2" r:id="rId2"/>
  </sheets>
  <definedNames>
    <definedName name="OLE_LINK1" localSheetId="1">'дод.1'!#REF!</definedName>
    <definedName name="OLE_LINK1" localSheetId="0">'Лист1'!#REF!</definedName>
    <definedName name="_xlnm.Print_Titles" localSheetId="1">'дод.1'!$33:$34</definedName>
    <definedName name="_xlnm.Print_Titles" localSheetId="0">'Лист1'!$4:$4</definedName>
    <definedName name="_xlnm.Print_Area" localSheetId="1">'дод.1'!$A$1:$N$121</definedName>
    <definedName name="_xlnm.Print_Area" localSheetId="0">'Лист1'!$A$1:$O$62</definedName>
  </definedNames>
  <calcPr fullCalcOnLoad="1"/>
</workbook>
</file>

<file path=xl/sharedStrings.xml><?xml version="1.0" encoding="utf-8"?>
<sst xmlns="http://schemas.openxmlformats.org/spreadsheetml/2006/main" count="327" uniqueCount="236">
  <si>
    <t>№ з/п</t>
  </si>
  <si>
    <t>Пріоритетні завдання</t>
  </si>
  <si>
    <t>Заходи Програми</t>
  </si>
  <si>
    <t>Строк виконання, роки</t>
  </si>
  <si>
    <t>Відповідальні виконавці</t>
  </si>
  <si>
    <t>Джерела фінансування</t>
  </si>
  <si>
    <t>1.</t>
  </si>
  <si>
    <t>Управління капітального будівництва та дорожнього господарства СМР</t>
  </si>
  <si>
    <t>Управління освіти і науки СМР</t>
  </si>
  <si>
    <t>Модернізація систем опалення</t>
  </si>
  <si>
    <t>6.</t>
  </si>
  <si>
    <t>Всього по галузі «Охорона здоров’я»</t>
  </si>
  <si>
    <t>Всього по Програмі</t>
  </si>
  <si>
    <t>Всього по галузі «Культура і мистецтво»</t>
  </si>
  <si>
    <t>Участь у Добровільному об’єднанні органів місцевого самоврядуван-             ня – Асоціації «Енергоефекти-вні міста України»</t>
  </si>
  <si>
    <t>Залучені кошти (кредит Європейського інвестиційного банку)</t>
  </si>
  <si>
    <t>Залучені кошти (грант Європейського Союзу)</t>
  </si>
  <si>
    <t>кредит НЕФКО</t>
  </si>
  <si>
    <t>Реалізація Проекту "Впровадження Європейської Енергетичної відзнаки в Україні"</t>
  </si>
  <si>
    <t>Відділ охорони здоров`я Сумської міської ради, комунальне некомерційне підприємство "Дитяча клінічна лікарня Святої Зінаїди" СМР</t>
  </si>
  <si>
    <t>Всього по галузі «Освіта», в т.ч.</t>
  </si>
  <si>
    <t>по головному розпоряднику коштів</t>
  </si>
  <si>
    <t>департамент фінансів, економіки та інвестицій Сумської міської ради</t>
  </si>
  <si>
    <t>виконавчий комітет Сумської міської ради</t>
  </si>
  <si>
    <t>в тому числі по головним розпорядникам</t>
  </si>
  <si>
    <t>відділ охорони здоров҆я Сумської міської ради</t>
  </si>
  <si>
    <t>Реалізація інвестиційних проектів</t>
  </si>
  <si>
    <t>2020-2022</t>
  </si>
  <si>
    <t xml:space="preserve">2. </t>
  </si>
  <si>
    <t>Заклади та установи галузі «Освіта»</t>
  </si>
  <si>
    <t>Відділ охорони здоров`я Сумської міської ради</t>
  </si>
  <si>
    <t>Заклади та установи галузі «Культура і мистецтво»</t>
  </si>
  <si>
    <t>Установи галузі «Охорона здоров’я»</t>
  </si>
  <si>
    <t>Інші заходи</t>
  </si>
  <si>
    <t>Впровадження автоматизованої системи дистанційного моніторингу енергоспожи-           вання в бюджетній сфері</t>
  </si>
  <si>
    <t>Департамент фінансів, економіки та інвестицій СМР</t>
  </si>
  <si>
    <t>Модернізація системи опалення</t>
  </si>
  <si>
    <t>Виконавчий комітет СМР</t>
  </si>
  <si>
    <t>Разом</t>
  </si>
  <si>
    <t>Термомодерніза-ція будівель</t>
  </si>
  <si>
    <t xml:space="preserve">Термомодерніза-ція будівель </t>
  </si>
  <si>
    <t>в т ч по міському бюджету</t>
  </si>
  <si>
    <t>в т ч по міському бюджету без співфінансування</t>
  </si>
  <si>
    <t>1.1. Реалізація проекту "Підвищення енергоефективності в дошкільних навчальних закладах міста Суми"</t>
  </si>
  <si>
    <t>1.2.  Реалізація проекту "Підвищення енергоефективності в освітніх закладах                     м. Суми"</t>
  </si>
  <si>
    <t xml:space="preserve">2.1. Реконструкція будівлі КУ СЗОШ І-ІІІ ступенів № 22 по вул. Ковпака, 57 </t>
  </si>
  <si>
    <t xml:space="preserve">3. </t>
  </si>
  <si>
    <t>3.1. Капітальний ремонт теплопунктів (облаштування системи автоматичного регулювання споживання тепла)  в Комунальній установі Сумська загальноосвітня школа І-ІІІ ступенів № 4 імені Героя України Олександра Аніщенка  Сумської міської ради</t>
  </si>
  <si>
    <t xml:space="preserve">4. </t>
  </si>
  <si>
    <t xml:space="preserve">5. </t>
  </si>
  <si>
    <t>5.1. Капітальний ремонт будівель (утеплення фасаду, цоколю) консультативно-діагностичного відділення № 2 КНП "ДКЛ Святої Зінаїди" Сумської міської ради за адресою: вул. І. Сірка, 3</t>
  </si>
  <si>
    <t>6.1. Капітальний ремонт теплопункту (облаштування системи автоматичного регулювання споживання тепла)   консультативно-діагностичного відділення № 2 КНП "ДКЛ Святої Зінаїди" Сумської міської ради за адресою: вул. І. Сірка, 3</t>
  </si>
  <si>
    <t>8.</t>
  </si>
  <si>
    <t>8.1. Енергоефективна термомодернізація (капітальний ремонт) будівлі стаціонару (новий корпус,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t>
  </si>
  <si>
    <t>9.</t>
  </si>
  <si>
    <t>11.</t>
  </si>
  <si>
    <t>12.</t>
  </si>
  <si>
    <t>13.</t>
  </si>
  <si>
    <t>13.1. Сплата щорічного внеску за членство в "Європейській Енергетичній Відзнаці"</t>
  </si>
  <si>
    <t>14.</t>
  </si>
  <si>
    <t>15.</t>
  </si>
  <si>
    <t xml:space="preserve">15.1. Проведення навчання енергоменеджерів бюджетної сфери </t>
  </si>
  <si>
    <t>Бюджет ОТГ</t>
  </si>
  <si>
    <t>Проведення навчань для енергоменед-жерів бюджетних закладів та установ</t>
  </si>
  <si>
    <t>3.3. Капітальний ремонт теплопунктів (облаштування системи автоматичного регулювання споживання тепла) в Комунальній установі "Сумська спеціалізована школа І-ІІІ ступенів № 29, м. Суми, Сумської області</t>
  </si>
  <si>
    <t>2.3. Капітальний ремонт  будівлі (утеплення фасаду) комунальної установи Сумська спеціалізована школа І-ІІІ ступенів № 2 ім. Д. Косаренка м. Суми, Сумської області</t>
  </si>
  <si>
    <t>2.4.  Капітальний ремонт  будівлі (утеплення фасаду) комунальної установи Сумська спеціалізована школа І-ІІІ ступенів № 10 ім. Героя Радянського Союзу О.А. Бутка, м. Суми, Сумської області</t>
  </si>
  <si>
    <t>2.5. Капітальний ремонт будівлі (утеплення цоколю) Сумського дошкільного навчального закладу (центр розвитку дитини) № 14 "Золотий півник" Сумської міської ради</t>
  </si>
  <si>
    <t>Відділ культури  СМР</t>
  </si>
  <si>
    <t>2020-2021</t>
  </si>
  <si>
    <t>10.5.  Капітальний ремонт (утеплення покрівлі з заміною покрівельного килиму) в дитячій музичній школі № 1</t>
  </si>
  <si>
    <t>5.3. Капітальний ремонт будівлі (утеплення фасаду) комунального некомерційного підприємства "Центральна міська клінічна лікарня" Сумської міської ради по вул. 20 років Перемоги, 13, м. Суми</t>
  </si>
  <si>
    <t xml:space="preserve">Реалізація інвестиційних проектів </t>
  </si>
  <si>
    <t>3.2. Капітальний ремонт теплопункту (облаштування системи автоматичного регулювання споживання тепла)  в Комунальній установі Сумська загальноосвітня школа І-ІІІ ступенів № 18 Сумської міської ради</t>
  </si>
  <si>
    <t>департамент фінансів, економіки та інвестицій СМР</t>
  </si>
  <si>
    <t xml:space="preserve">Популяризація ідеї сталого енергетичного розвитку </t>
  </si>
  <si>
    <t>2.7. Капітальний ремонт покрівлі з утепленням в Комунальній установі Сумський спеціальний реабілітаційний навчально-виховний комплекс "Загальноосвітня школа І ступеня - дошкільний навчальний заклад № 34" Сумської міської ради за адресою: м. Суми, вул. Раскової, 130</t>
  </si>
  <si>
    <t xml:space="preserve">4.2. Обслуговування Сумської міської системи моніторингу теплоспоживання будівель в освітніх закладах та установах
</t>
  </si>
  <si>
    <t>5.2. Енергоефективна термомодернізація (капітальний ремонт будівлі) КНП "Дитяча клінічна лікарня Святої Зінаїди" Сумської міської ради за адресою: м. Суми, вул. Троїцька, 28" (стаціонар, 2 -х поверхова будівля)</t>
  </si>
  <si>
    <t>Перевірка системи енергетичного менеджменту в бюджетній сфері</t>
  </si>
  <si>
    <t xml:space="preserve">11.1. Наглядовий аудит системи енергетичного менеджменту в бюджетній сфері </t>
  </si>
  <si>
    <t>12.1. Сплата членських внесків органами місцевого самоврядування Асоціації «Енергоефективні міста України»</t>
  </si>
  <si>
    <t xml:space="preserve"> 14.1. Проведення заходу "Дні Сталої енергії"</t>
  </si>
  <si>
    <t>управління освіти і науки СМР</t>
  </si>
  <si>
    <t>управління капітального будівництва та дорожнього господарства СМР</t>
  </si>
  <si>
    <t>8.2 «Енергоефективна термомодернізація (капітальний ремонт) будівлі стаціонару (старий корпус А2,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t>
  </si>
  <si>
    <t>Грант GIZ</t>
  </si>
  <si>
    <t>КПКВК</t>
  </si>
  <si>
    <t>4.1. Впровадження Сумської міської системи моніторингу теплоспоживання будівель в освітніх закладах та установах (12 од)</t>
  </si>
  <si>
    <t xml:space="preserve">5.5. Капітальний ремонт переходу між будівлями старого та нового корпусів комунального некомерційного підприємства «Дитяча клінічна лікарня Святої Зінаїди» Сумської міської ради за адресою: м. Суми,
вул. Троїцька,28
</t>
  </si>
  <si>
    <t>Відділ охорони здоров'я Сумської міської ради</t>
  </si>
  <si>
    <t>9.1. Капітальний ремонт теплопункту (облаштування системи автоматичного регулювання споживання тепла) у дитячій художній школі ім. М.Г. Лисенка по вул. Псільська, 7</t>
  </si>
  <si>
    <t>9.3. Капітальний ремонт теплопункту (облаштування системи автоматичного регулювання споживання тепла) у дитячій музичній школі № 2 по вул. М. Вовчок, 31</t>
  </si>
  <si>
    <t>Передбачено в міському бюджеті на 2020 рік, тис. грн.</t>
  </si>
  <si>
    <t>Планові обсяги фінансування відповідно до Програми, тис. грн. на 2020 рік</t>
  </si>
  <si>
    <t>Фактичні обсяги фінансування, тис. грн. (касові видатки)</t>
  </si>
  <si>
    <t>Стан виконання заходів (результативні показники виконання Програми)</t>
  </si>
  <si>
    <t xml:space="preserve">Усього </t>
  </si>
  <si>
    <t>Інші джерела фінансування</t>
  </si>
  <si>
    <t>Державний бюджет</t>
  </si>
  <si>
    <t>Сплачено  за проектні роботи по капітальному ремонту будівлі ДНЗ №30 «Чебурашка» за адресою: м. Суми вул. Р. Атаманюка, 13а.</t>
  </si>
  <si>
    <t xml:space="preserve">Оплачено послуги технічного експерта, експерта з комунікацій проекту «Підвищення енергоефективності в освітніх закладах м. Суми», комісії за продаж іноземної валюти та за розрахункове обслуговування поточного рахунку </t>
  </si>
  <si>
    <t>Виконано роботи з утеплення фасадів мінеральними плитами товщиною 100 мм на площі 168 м2, утеплення віконних відкосів мінеральними плитами товщиною 30 мм на площі 24,8 м2.</t>
  </si>
  <si>
    <t>Укладено договір з підрядником на виконання робіт.</t>
  </si>
  <si>
    <t xml:space="preserve">Виконано техобстеження будівель. </t>
  </si>
  <si>
    <t>Виготовлення ПКД ФОП Дунаєв О.А. №01-20 від 27.01.2020 на сумму - 460,0тис.грн.</t>
  </si>
  <si>
    <t>Виготовлення ПКД ФОП Дунаєв О.А. № 02-20 від 27.01.2020 на сумму - 54,2 тис.грн.</t>
  </si>
  <si>
    <t xml:space="preserve">Ведуться підрядні роботи, договір укладено з ТОВ БК "Сумиславбуд" №20 від 11.02.2020                               на сумму 1 046,5тис.грн., авторський нагляд ТОВ "МК-ГРАНД 2015" № 03-20/А від 17.02.2020 на суму - 4,2тис.грн.,                            технічний нагляд ФОП Глух В.П. № 15120-1 від 11.02.2020 на сумму - 14,5тис.грн. </t>
  </si>
  <si>
    <r>
      <t>Виконано</t>
    </r>
    <r>
      <rPr>
        <b/>
        <sz val="24"/>
        <rFont val="Times New Roman"/>
        <family val="1"/>
      </rPr>
      <t>.</t>
    </r>
    <r>
      <rPr>
        <sz val="24"/>
        <rFont val="Times New Roman"/>
        <family val="1"/>
      </rPr>
      <t xml:space="preserve"> За участі представників німецької фірми TUV SUD з представництвом в Україні   проведено другий наглядовий аудит (перевірку) системи енергетичного менеджменту в бюджетній сфері міста Суми, за результатами якого підтверджено сертифікат відповідності системи енергетичного менеджменту вимогам  ISO 50001:2011 </t>
    </r>
  </si>
  <si>
    <t>Сплачено за послуги пересилання документації до Німеччини.</t>
  </si>
  <si>
    <t xml:space="preserve">Звіт про виконання Програми підвищення енергоефективності в бюджетній  сфері  Сумської міської об`єднаної територіальної громади на 2020 - 2022 роки»   за 1 квартал 2020 року    </t>
  </si>
  <si>
    <t>Кошти на виконання заходу не замовлялися головним розпорядником коштів</t>
  </si>
  <si>
    <t>Міський бюджет</t>
  </si>
  <si>
    <t xml:space="preserve">Завдання 1. Реалізація інвестиційних проєктів </t>
  </si>
  <si>
    <t>Завдання 2. Термомодернізація будівель</t>
  </si>
  <si>
    <t xml:space="preserve">Завдання 5. Термомодернізація будівель </t>
  </si>
  <si>
    <t>Завдання 8. Реалізація інвестиційних проєктів</t>
  </si>
  <si>
    <t>Завдання 9. Модернізація систем опалення</t>
  </si>
  <si>
    <t>Завдання 11. Перевірка системи енергетичного менеджменту в бюджетній сфері</t>
  </si>
  <si>
    <t>Завдання 13. Реалізація Проєкту "Впровадження Європейської Енергетичної відзнаки в Україні"</t>
  </si>
  <si>
    <t xml:space="preserve">Завдання 14. Популяризація ідеї сталого енергетичного розвитку </t>
  </si>
  <si>
    <t xml:space="preserve">Планові обсяги фінансування відповідно до Програми, тис. грн. </t>
  </si>
  <si>
    <t xml:space="preserve">Фактичні обсяги фінансування, тис. грн. </t>
  </si>
  <si>
    <r>
      <t xml:space="preserve">Виконано. </t>
    </r>
    <r>
      <rPr>
        <sz val="22"/>
        <rFont val="Times New Roman"/>
        <family val="1"/>
      </rPr>
      <t>Закуплено та встановлено теплообчислювачі, модеми, модулі для дистанційного збору та передачі показників теплоспоживання (ДНЗ №№ 1, 3, 5, 13, 28, 33,  НВК №16, ССПШ №31, ЗОШ №№8, 13, класична гімназія)</t>
    </r>
  </si>
  <si>
    <t>Виконавчий комітет Сумської міської ради</t>
  </si>
  <si>
    <t>Управління освіти і науки Сумської міської ради</t>
  </si>
  <si>
    <t>Відділ культури Сумської міської ради</t>
  </si>
  <si>
    <t>Управління капітального будівництва та дорожнього господарства Сумської міської ради</t>
  </si>
  <si>
    <t>Департамент фінансів, економіки та інвестицій Сумської міської ради</t>
  </si>
  <si>
    <t>найменування головного розпорядника коштів програми</t>
  </si>
  <si>
    <t>2.</t>
  </si>
  <si>
    <t>найменування відповідальних виконавців програми</t>
  </si>
  <si>
    <t>(код ПКВКМБ)</t>
  </si>
  <si>
    <t>3.</t>
  </si>
  <si>
    <t>Програма підвищення енергоефективності в бюджетній сфері Сумської міської територіальної громади на 2020-2022 роки, затверджена рішенням Сумської міської ради від 18 грудня 2019 року № 6108 – МР (зі змінами)</t>
  </si>
  <si>
    <t>02</t>
  </si>
  <si>
    <t>06</t>
  </si>
  <si>
    <t>07</t>
  </si>
  <si>
    <t>0160</t>
  </si>
  <si>
    <t>найменування програми, дата і номер рішення міської ради про її затвердження</t>
  </si>
  <si>
    <t>Заключний звіт</t>
  </si>
  <si>
    <t>про виконання Програми підвищення енергоефективності в бюджетній сфері Сумської міської територіальної громади за 2020-2022 роки затвердженої рішенням Сумської міської ради від 18 грудня 2019 року № 6108 – МР (зі змінами), за 2020-2021 роки</t>
  </si>
  <si>
    <t>Виконано. Частково виконано: Розроблено проектно-кошторисну документацію</t>
  </si>
  <si>
    <t>виконано. Виготовлений енергетичний сертифікат для ССШ №2, СПШ№28, ДНЗ№2</t>
  </si>
  <si>
    <t>Виконано:Утеплено 1301,6 кв.м. покрівлі</t>
  </si>
  <si>
    <t>Розроблено проектно-кошторисну документацію</t>
  </si>
  <si>
    <t>Розроблено, проведено закупівлю, роботи планувалось виконати у 2022 році</t>
  </si>
  <si>
    <t>2</t>
  </si>
  <si>
    <t>Завдання 3. Модернизація системи опалення</t>
  </si>
  <si>
    <t>Завдання 4. Впровадження автоматизованої ситеми дистанційного моніторингу енергоспоживання в бюджетній сфері</t>
  </si>
  <si>
    <t>3</t>
  </si>
  <si>
    <t xml:space="preserve">3.1 Капітальний ремонт теплопункту (облаштування системи автоматичного регулювання споживання тепла)  в Комунальній установі Сумська загальноосвітня школа І-ІІІ ступенів № 18 Сумської міської ради </t>
  </si>
  <si>
    <t xml:space="preserve">3.2 Капітальний ремонт теплопунктів (облаштування системи автоматичного регулювання споживання тепла) в Комунальній установі "Сумська спеціалізована школа І-ІІІ ступенів № 29, м. Суми, Сумської області </t>
  </si>
  <si>
    <t>4.1 Впровадження Сумської міської системи моніторингу теплоспоживання будівель в освітніх закладах та установах</t>
  </si>
  <si>
    <t>4.2 Обслуговування Сумської міської системи моніторингу теплоспоживання будівель в освітніх закладах та установах</t>
  </si>
  <si>
    <t>Установи галузі «Охорона здоров'я»</t>
  </si>
  <si>
    <t xml:space="preserve">5.2 Капітальний ремонт будівлі (утеплення фасаду) комунального некомерційного підприємства "Центральна міська клінічна лікарня" Сумської міської ради по вул. 20 років Перемоги, 13, м. Суми         </t>
  </si>
  <si>
    <t xml:space="preserve">5.3. Капітальний ремонт (утеплення) будівлі жіночої консультації Комунального некомерційного підприємства "Клінічний пологовий будинок Пресвятої Діви Марії" Сумської міської ради, що знаходиться за адресою: м.Суми, вул.Троїцька,20
</t>
  </si>
  <si>
    <t xml:space="preserve">5.4. Капітальний ремонт переходу між будівлями старого та нового корпусів комунального некомерційного підприємства «Дитяча клінічна лікарня Святої Зінаїди» Сумської міської ради за адресою: м. Суми, вул. Троїцька,28
</t>
  </si>
  <si>
    <t xml:space="preserve">Завдання 6. Модернізація системи опалення </t>
  </si>
  <si>
    <t>7.1. Впровадження системи моніторингу споживання енергоресурсів будівель об’єктів  галузі "Охорона здоров'я"</t>
  </si>
  <si>
    <t>7.2. Обслуговування  системи моніторингу споживання енергоресурсів будівель об’єктів  галузі "Охорона здоров'я"</t>
  </si>
  <si>
    <t xml:space="preserve">Завдання 7. Впровадження автоматизованої системи дистанційного моніторингу енергоспоживання в бюджетній сфері </t>
  </si>
  <si>
    <t xml:space="preserve">9.1. Капітальний ремонт теплопункту (облаштування системи автоматичного регулювання споживання тепла) у дитячій художній школі ім. М.Г. Лисенка по вул. Псільська, 7 </t>
  </si>
  <si>
    <t>Завдання 10. Термомодернізація будівель</t>
  </si>
  <si>
    <t>11</t>
  </si>
  <si>
    <t>Завдання 12. Участь у Добровільному об’єднанні органів місцевого самоврядування – Асоціації «Енергоефекти-вні міста України»</t>
  </si>
  <si>
    <t>12</t>
  </si>
  <si>
    <t>13</t>
  </si>
  <si>
    <t xml:space="preserve">13.4.Оплата консультативних послуг  з впровадження Європейської енергетичної відзнаки </t>
  </si>
  <si>
    <t>14</t>
  </si>
  <si>
    <t>Завдання 15. Проведення навчань для енергоменед-жерів бюджетних закладів та установ</t>
  </si>
  <si>
    <t>15</t>
  </si>
  <si>
    <t>Завдання 16. Покриття банківських витрат на реалізацію інвестиційних проєктів</t>
  </si>
  <si>
    <t>16</t>
  </si>
  <si>
    <t xml:space="preserve">16.1 Покриття витрат, пов’язаних з розрахунковим обслуговуванням банківських рахунків </t>
  </si>
  <si>
    <t>Завдання 17. Підготовка до участі у проєктах з енергоефективyості в бюджетних закладах та установах Сумської міської територіальної громади</t>
  </si>
  <si>
    <t>17</t>
  </si>
  <si>
    <t>17.1.Підготовка до участі у проєктах з енергоефективності в бюджетних закладах та установах Сумської міської територіальної громади</t>
  </si>
  <si>
    <t>Разом (Інші заходи)</t>
  </si>
  <si>
    <t>1.1. Реалізація проєкту "Підвищення енергоефективності в дошкільних навчальних закладах міста Суми" (Управління капітального будівництва та дорожнього господарства СМР)</t>
  </si>
  <si>
    <t>Разом завдання 2. Термомодернізація будівель</t>
  </si>
  <si>
    <t xml:space="preserve">Разом завдання 5. Термомодернізація будівель </t>
  </si>
  <si>
    <t>Разом завдання 4. Впровадження автоматизованої ситеми дистанційного моніторингу енергоспоживання в бюджетній сфері</t>
  </si>
  <si>
    <t>Разом завдання 3. Модернизація системи опалення</t>
  </si>
  <si>
    <t xml:space="preserve">Разом завдання 1. Реалізація інвестиційних проєктів </t>
  </si>
  <si>
    <t xml:space="preserve">Разом завдання 7. Впровадження автоматизованої системи дистанційного моніторингу енергоспоживання в бюджетній сфері </t>
  </si>
  <si>
    <t>Разом завдання 8. Реалізація інвестиційних проєктів</t>
  </si>
  <si>
    <t>Разом по галузі «Освіта»</t>
  </si>
  <si>
    <t>Разом завдання 9. Модернізація систем опалення</t>
  </si>
  <si>
    <t>11.1. Наглядовий аудит системи енергетичного менеджменту в бюджетній сфері</t>
  </si>
  <si>
    <t xml:space="preserve">11.2. Ресертифікаційний аудит системи енергетичного менеджменту </t>
  </si>
  <si>
    <t xml:space="preserve">12.1. Сплата членських внесків органами місцевого самоврядування Асоціації «Енергоефективні міста України» </t>
  </si>
  <si>
    <t xml:space="preserve">13.1. Сплата щорічного внеску за членство в "Європейській Енергетичній Відзнаці" </t>
  </si>
  <si>
    <t xml:space="preserve">13.2. Оплата усних та письмових послуг перекладача з англійської мови </t>
  </si>
  <si>
    <t xml:space="preserve">13.3. Капітальний ремонт будівлі (утеплення фасаду) Комунальної установи Сумська спеціалізована школа І-ІІІ ступенів № 2 ім. Д. Косаренка м. Суми, Сумської області </t>
  </si>
  <si>
    <t>Разом завдання 11. Перевірка системи енергетичного менеджменту в бюджетній сфері</t>
  </si>
  <si>
    <t>Разом завдання 13. Реалізація Проєкту "Впровадження Європейської Енергетичної відзнаки в Україні"</t>
  </si>
  <si>
    <r>
      <t xml:space="preserve">Виконується. </t>
    </r>
    <r>
      <rPr>
        <sz val="22"/>
        <rFont val="Times New Roman"/>
        <family val="1"/>
      </rPr>
      <t>Сплачено за проєктні роботи та експертизу проєктної документації по капітальному ремонту будівлі ДНЗ №30 «Чебурашка» за адресою: м. Суми вул. Р. Атаманюка, 13а</t>
    </r>
  </si>
  <si>
    <r>
      <t xml:space="preserve">Виконується. </t>
    </r>
    <r>
      <rPr>
        <sz val="22"/>
        <rFont val="Times New Roman"/>
        <family val="1"/>
      </rPr>
      <t>В КУ ССШ №9 виконано роботи по заміні дверних блоків площею 7,56 кв.м, віконних блоків - 1197,66 кв.м, утеплено  фундамент - 159 кв.м, цоколь - 233,18 кв.м, покрівлю - 870,2 кв.м. В КУ ССШ №7 ім. М.Савченка СМР по вул. Лесі Українки, 23 в м. Суми виконано роботи по заміні  віконних блоків площею 1208,68 кв.м,  утеплено фундамент площею 189 кв.м,  цоколь - 116,5 кв.м,  стіни -  1074,3 кв.м. Сплачено за проєктні роботи по капітальному ремонту системи освітлення КУ Сумська ЗОШ №20 по вул. Металургів, 71 в м. Суми, послуги технічного експерта, експерта з комунікацій проєкту «Підвищення енергоефективності в освітніх закладах м. Суми», послуги по створенню та розміщенню рекламної та інформаційної продукції по проєкту «Підвищення енергоефективності в освітніх закладах м. Суми», аудит використання коштів, комісії за продаж іноземної валюти та за розрахункове обслуговування поточного рахунку. Крім того, за рахунок коштів бюджету СМТГ виплачено заробітну плату бухгалтеру проєкту та спеціалісту із закупівель, менеджеру проєкту</t>
    </r>
  </si>
  <si>
    <r>
      <t xml:space="preserve">Виконано. </t>
    </r>
    <r>
      <rPr>
        <sz val="22"/>
        <rFont val="Times New Roman"/>
        <family val="1"/>
      </rPr>
      <t>Виконано роботи з утеплення фасадів мінеральними плитами товщиною 100 мм на площі 1537,1  кв.м, утеплення віконних відкосів мінеральними плитами товщиною 30 мм на площі 220,9 кв.м</t>
    </r>
  </si>
  <si>
    <r>
      <t xml:space="preserve">Виконано. </t>
    </r>
    <r>
      <rPr>
        <sz val="22"/>
        <rFont val="Times New Roman"/>
        <family val="1"/>
      </rPr>
      <t>Утеплено цоколь площею 483 кв.м піносклом та пінополістеролом</t>
    </r>
  </si>
  <si>
    <r>
      <rPr>
        <b/>
        <sz val="22"/>
        <rFont val="Times New Roman"/>
        <family val="1"/>
      </rPr>
      <t>Виконано</t>
    </r>
    <r>
      <rPr>
        <sz val="22"/>
        <rFont val="Times New Roman"/>
        <family val="1"/>
      </rPr>
      <t>.Замінено 336,32 кв.м. віконних блоків ( 6-камерний металопластиковий профіль з двокамерним склопакетом з коефіцієнтом опору теплопередачі 1,16 м2 К/Вт ) та 13,76 кв.м. дверних блоків</t>
    </r>
  </si>
  <si>
    <r>
      <t>Виконано.</t>
    </r>
    <r>
      <rPr>
        <sz val="22"/>
        <rFont val="Times New Roman"/>
        <family val="1"/>
      </rPr>
      <t xml:space="preserve"> Встановлено: модуль системи опалення, щит керування (QFDS2х1,5х400В), грязьовик вертикальний фланцевий ДУ 100/80, теплоообмінник пластинчатий Р-Р0092-0,83-19-993), автоматичний регулятор перепаду тиску AVP, AMV335,435, седельні регулюючі клапани VM2,VB2, ECL Comfort 310, A390</t>
    </r>
  </si>
  <si>
    <r>
      <t>Виконано.</t>
    </r>
    <r>
      <rPr>
        <sz val="22"/>
        <rFont val="Times New Roman"/>
        <family val="1"/>
      </rPr>
      <t xml:space="preserve"> Утеплено зовнішні стіни площею 265,56 кв.м, цоколь - 77,21 кв.м. Отримано енергетичний сертифікат будівлі</t>
    </r>
  </si>
  <si>
    <r>
      <t>Виконано.</t>
    </r>
    <r>
      <rPr>
        <sz val="22"/>
        <rFont val="Times New Roman"/>
        <family val="1"/>
      </rPr>
      <t xml:space="preserve"> Виконано технічне обстеження будівель лікувальної установи</t>
    </r>
  </si>
  <si>
    <t>7361</t>
  </si>
  <si>
    <t xml:space="preserve">2.3. Реконструкція будівлі комунальної установи Сумська спеціалізована школа I-III ступенів № 17 з впровадженням заходів комплексної термомодернізації за адресою: проспект Михайла Лушпи,18,м.Суми, Сумської області </t>
  </si>
  <si>
    <t>2.12. Капітальний ремонт будівлі (заміна віконних блоків) Сумського дошкільного навчального закладу (ясла-садок) №35 «Дюймовочка», м.Суми, Сумської області</t>
  </si>
  <si>
    <r>
      <rPr>
        <b/>
        <sz val="22"/>
        <rFont val="Times New Roman"/>
        <family val="1"/>
      </rPr>
      <t>Виконано.</t>
    </r>
    <r>
      <rPr>
        <sz val="22"/>
        <rFont val="Times New Roman"/>
        <family val="1"/>
      </rPr>
      <t xml:space="preserve"> Замінено 33 кв.м. віконних блоків (6-камерний металопластиковий профіль з двокамерним склопакетом з коефіцієнтом опору теплопередачі 0,78 м2 К/Вт )</t>
    </r>
  </si>
  <si>
    <t>2.13. Капітальний ремонт будівлі із заміною вікон на металопластикові Сумського дошкільного навчального закладу (ясла-садок) №39 «Теремок» м.Суми, Сумської області по вул.Металургів, 7/А, м. Суми</t>
  </si>
  <si>
    <r>
      <rPr>
        <b/>
        <sz val="22"/>
        <rFont val="Times New Roman"/>
        <family val="1"/>
      </rPr>
      <t xml:space="preserve">Виконано. </t>
    </r>
    <r>
      <rPr>
        <sz val="22"/>
        <rFont val="Times New Roman"/>
        <family val="1"/>
      </rPr>
      <t>Замінено 397,11 кв.м. віконних блоків (6-камерний металопластиковий профіль з двокамерним склопакетом з коефіцієнтом опору теплопередачі 1,04 м2 К/Вт )</t>
    </r>
  </si>
  <si>
    <t xml:space="preserve">2.14. Капітальний ремонт будівлі із заміною вікон та дверей на металопластикові Сумського дошкільного навчального закладу (ясла-садок) №15 «Перлинка» Сумської області за адресою: вул.Нахімова, 17, м.Суми </t>
  </si>
  <si>
    <t>2.15. Капітальний ремонт покрівлі з утепленням Комунальної установи Сумська спеціалізована школа І-ІІІ ступенів №29, м. Суми, Сумської області за адресою: вул.Заливна, 25 в м.Суми</t>
  </si>
  <si>
    <r>
      <rPr>
        <b/>
        <sz val="22"/>
        <rFont val="Times New Roman"/>
        <family val="1"/>
      </rPr>
      <t>Виконано.</t>
    </r>
    <r>
      <rPr>
        <sz val="22"/>
        <rFont val="Times New Roman"/>
        <family val="1"/>
      </rPr>
      <t xml:space="preserve"> Виготовлено проєктно-кошторисну документацію та виконано експертизу проєкту</t>
    </r>
  </si>
  <si>
    <t>2.16. Капітальний ремонт покрівлі з утепленням КУ ССШ №7 ім.М.Савченка Сумської міської ради по вул. Лесі Українки,23 в м. Суми</t>
  </si>
  <si>
    <t>2.17. Капітальний ремонт покрівлі з утепленням Сумського дошкільного навчального закладу (ясла-садочек)      № 2 " Ясочка" м. Суми, Сумської області</t>
  </si>
  <si>
    <t>2.18. Виготовлення сертифікату енергетичної ефективності</t>
  </si>
  <si>
    <t>2.19. Капітальний ремонт покрівлі з утепленням Комунальної установи Сумський спеціальний реабілітаційний навчально-виховний комплекс"Загальноосвітня школа I ступеня-дошкільний навчальний заклад №34 "Сумської міської ради за адресою:м.Суми, вул.Раскової,130</t>
  </si>
  <si>
    <t>2.20. Капітальний ремонт покрівлі з утепленням будівлі комунальної установи Сумська гімназія №1 м. Суми Сумської області, за адресою: вул.Засумська,3 м.Суми Сумської області</t>
  </si>
  <si>
    <t>2.21. Капітальний ремонт будівлі (утеплення фасаду) закладу дошкільної освіти( ясла-садок) № 21 "Волошка"Сумської міської ради</t>
  </si>
  <si>
    <t>2.22. Капітальний ремонт будівлі із заміною вікон Сумської початкової школи №14 Сумської міської ради за адресоюм. Суми, вулиця Леонида Бикова,9</t>
  </si>
  <si>
    <r>
      <t xml:space="preserve">Виконано. </t>
    </r>
    <r>
      <rPr>
        <sz val="22"/>
        <rFont val="Times New Roman"/>
        <family val="1"/>
      </rPr>
      <t>Сплачено за послуги з обслуговування Сумської міської системи моніторингу теплоспоживання будівель закладів та установ (ССШ №№ 1, 2, 7, 17, 25, 29, 30, ЗОШ №№ 4, 5, 6, 13, 15, 18, 22, 23, 24,  ССПШ №31, ЗЗСО №19, гімназія №1, НВК №№ 11, 9,41,42, ДНЗ №№ 2, 7, 14, 17, 19, 21, 22, 23, 28, 29, 38)</t>
    </r>
  </si>
  <si>
    <t xml:space="preserve">5.1. Капітальний ремонт будівель (утеплення фасаду, цоколю) консультативно-діагностичного відділення № 2 КНП "ДКЛ Святої Зінаїди" Сумської міської ради за адресою: вул. І. Сірка, 3      </t>
  </si>
  <si>
    <t>5.6. Капітальний ремонт будівель медичного закладу з утепленням стін, покрівлі, заміною покриття, заміною системи опалення за адресою м. Суми, вул. М. Вовчок, 2</t>
  </si>
  <si>
    <r>
      <rPr>
        <b/>
        <sz val="22"/>
        <rFont val="Times New Roman"/>
        <family val="1"/>
      </rPr>
      <t>Виконано.</t>
    </r>
    <r>
      <rPr>
        <sz val="22"/>
        <rFont val="Times New Roman"/>
        <family val="1"/>
      </rPr>
      <t>Завершено роботи з облаштування теплопункту системою автоматичного регулювання тепла</t>
    </r>
  </si>
  <si>
    <t>10.4.  Капітальний ремонт будівлі (утеплення даху з заміною покрівельного килиму) дитячої музичної школи № 1 за адресою: м.Суми, вул. Д.Галицького, 73</t>
  </si>
  <si>
    <r>
      <t>Виконано.</t>
    </r>
    <r>
      <rPr>
        <sz val="22"/>
        <rFont val="Times New Roman"/>
        <family val="1"/>
      </rPr>
      <t xml:space="preserve"> Завершено роботи з облаштування теплопункту системою автоматичного регулювання тепла, які було розпочато у 2019 році</t>
    </r>
  </si>
  <si>
    <t>Додаток 3</t>
  </si>
  <si>
    <t>7363</t>
  </si>
  <si>
    <t>1.2. Реалізація проєкту "Підвищення енергоефективності в освітніх закладах   м. Суми"</t>
  </si>
  <si>
    <t>Сумський міський голова</t>
  </si>
  <si>
    <t>Липова С.А.</t>
  </si>
  <si>
    <t xml:space="preserve">Виконавець: </t>
  </si>
  <si>
    <t xml:space="preserve">до рішення Сумської міської ради «Про заключний звіт про виконання Програми підвищення енергоефективності в бюджетній сфері Сумської міської територіальної громади на 2020-2022 роки, затвердженої рішенням Сумської міської ради від 18 грудня 2019 року № 6108 – МР (зі змінами),                        за 2020-2021 роки та за 2021 рік» 
від 30 листопада 2022 року № 3232 - МР
</t>
  </si>
  <si>
    <t>Олександр ЛИСЕНКО</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</si>
</sst>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_-* #,##0\ _₽_-;\-* #,##0\ _₽_-;_-* &quot;-&quot;\ _₽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_-* #,##0.0\ _г_р_н_._-;\-* #,##0.0\ _г_р_н_._-;_-* &quot;-&quot;??\ _г_р_н_._-;_-@_-"/>
    <numFmt numFmtId="197" formatCode="_-* #,##0.000\ _г_р_н_._-;\-* #,##0.000\ _г_р_н_._-;_-* &quot;-&quot;??\ _г_р_н_._-;_-@_-"/>
    <numFmt numFmtId="198" formatCode="[$-422]d\ mmmm\ yyyy&quot; р.&quot;"/>
    <numFmt numFmtId="199" formatCode="0.0"/>
    <numFmt numFmtId="200" formatCode="_-* #,##0.000_₴_-;\-* #,##0.000_₴_-;_-* &quot;-&quot;???_₴_-;_-@_-"/>
    <numFmt numFmtId="201" formatCode="_-* #,##0.0000\ _г_р_н_._-;\-* #,##0.0000\ _г_р_н_._-;_-* &quot;-&quot;??\ _г_р_н_._-;_-@_-"/>
    <numFmt numFmtId="202" formatCode="_-* #,##0.000\ _₽_-;\-* #,##0.000\ _₽_-;_-* &quot;-&quot;???\ _₽_-;_-@_-"/>
    <numFmt numFmtId="203" formatCode="[$-FC19]d\ mmmm\ yyyy\ &quot;г.&quot;"/>
    <numFmt numFmtId="204" formatCode="_-* #,##0\ _г_р_н_._-;\-* #,##0\ _г_р_н_._-;_-* &quot;-&quot;??\ _г_р_н_._-;_-@_-"/>
    <numFmt numFmtId="205" formatCode="_-* #,##0.00000\ _г_р_н_._-;\-* #,##0.00000\ _г_р_н_._-;_-* &quot;-&quot;??\ _г_р_н_._-;_-@_-"/>
    <numFmt numFmtId="206" formatCode="_-* #,##0.000000\ _г_р_н_._-;\-* #,##0.000000\ _г_р_н_._-;_-* &quot;-&quot;??\ _г_р_н_._-;_-@_-"/>
    <numFmt numFmtId="207" formatCode="_-* #,##0.00000\ _₽_-;\-* #,##0.00000\ _₽_-;_-* &quot;-&quot;?????\ _₽_-;_-@_-"/>
    <numFmt numFmtId="208" formatCode="_-* #,##0.0000000\ _г_р_н_._-;\-* #,##0.0000000\ _г_р_н_._-;_-* &quot;-&quot;??\ _г_р_н_._-;_-@_-"/>
    <numFmt numFmtId="209" formatCode="_-* #,##0.00000000\ _г_р_н_._-;\-* #,##0.00000000\ _г_р_н_._-;_-* &quot;-&quot;??\ _г_р_н_._-;_-@_-"/>
    <numFmt numFmtId="210" formatCode="0.000"/>
    <numFmt numFmtId="211" formatCode="_-* #,##0.0000\ _₽_-;\-* #,##0.0000\ _₽_-;_-* &quot;-&quot;????\ _₽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_-* #,##0.00\ _₴_-;\-* #,##0.00\ _₴_-;_-* &quot;-&quot;??\ _₴_-;_-@_-"/>
    <numFmt numFmtId="217" formatCode="_-* #,##0.000\ _₴_-;\-* #,##0.000\ _₴_-;_-* &quot;-&quot;???\ _₴_-;_-@_-"/>
    <numFmt numFmtId="218" formatCode="_-* #,##0.000_р_._-;\-* #,##0.000_р_._-;_-* &quot;-&quot;???_р_._-;_-@_-"/>
    <numFmt numFmtId="219" formatCode="_-* #,##0.0_р_._-;\-* #,##0.0_р_._-;_-* &quot;-&quot;?_р_._-;_-@_-"/>
    <numFmt numFmtId="220" formatCode="_-* #,##0.0\ _₽_-;\-* #,##0.0\ _₽_-;_-* &quot;-&quot;?\ _₽_-;_-@_-"/>
    <numFmt numFmtId="221" formatCode="_-* #,##0.0\ _₴_-;\-* #,##0.0\ _₴_-;_-* &quot;-&quot;?\ _₴_-;_-@_-"/>
    <numFmt numFmtId="222" formatCode="0.0000"/>
  </numFmts>
  <fonts count="99">
    <font>
      <sz val="11"/>
      <color theme="1"/>
      <name val="Calibri"/>
      <family val="2"/>
    </font>
    <font>
      <sz val="11"/>
      <color indexed="8"/>
      <name val="Calibri"/>
      <family val="2"/>
    </font>
    <font>
      <sz val="16"/>
      <color indexed="8"/>
      <name val="Calibri"/>
      <family val="2"/>
    </font>
    <font>
      <b/>
      <sz val="11"/>
      <color indexed="8"/>
      <name val="Calibri"/>
      <family val="2"/>
    </font>
    <font>
      <sz val="8"/>
      <name val="Calibri"/>
      <family val="2"/>
    </font>
    <font>
      <sz val="18"/>
      <color indexed="8"/>
      <name val="Times New Roman"/>
      <family val="1"/>
    </font>
    <font>
      <b/>
      <sz val="18"/>
      <color indexed="8"/>
      <name val="Calibri"/>
      <family val="2"/>
    </font>
    <font>
      <b/>
      <sz val="18"/>
      <color indexed="8"/>
      <name val="Times New Roman"/>
      <family val="1"/>
    </font>
    <font>
      <b/>
      <sz val="22"/>
      <color indexed="8"/>
      <name val="Times New Roman"/>
      <family val="1"/>
    </font>
    <font>
      <sz val="24"/>
      <color indexed="8"/>
      <name val="Times New Roman"/>
      <family val="1"/>
    </font>
    <font>
      <b/>
      <sz val="18"/>
      <name val="Times New Roman"/>
      <family val="1"/>
    </font>
    <font>
      <b/>
      <sz val="24"/>
      <color indexed="8"/>
      <name val="Times New Roman"/>
      <family val="1"/>
    </font>
    <font>
      <b/>
      <sz val="28"/>
      <color indexed="8"/>
      <name val="Times New Roman"/>
      <family val="1"/>
    </font>
    <font>
      <b/>
      <sz val="24"/>
      <name val="Times New Roman"/>
      <family val="1"/>
    </font>
    <font>
      <sz val="18"/>
      <color indexed="8"/>
      <name val="Calibri"/>
      <family val="2"/>
    </font>
    <font>
      <sz val="14"/>
      <color indexed="8"/>
      <name val="Calibri"/>
      <family val="2"/>
    </font>
    <font>
      <sz val="26"/>
      <color indexed="8"/>
      <name val="Calibri"/>
      <family val="2"/>
    </font>
    <font>
      <sz val="24"/>
      <color indexed="8"/>
      <name val="Calibri"/>
      <family val="2"/>
    </font>
    <font>
      <sz val="48"/>
      <color indexed="8"/>
      <name val="Times New Roman"/>
      <family val="1"/>
    </font>
    <font>
      <sz val="48"/>
      <color indexed="8"/>
      <name val="Calibri"/>
      <family val="2"/>
    </font>
    <font>
      <sz val="20"/>
      <color indexed="10"/>
      <name val="Times New Roman"/>
      <family val="1"/>
    </font>
    <font>
      <sz val="22"/>
      <color indexed="8"/>
      <name val="Times New Roman"/>
      <family val="1"/>
    </font>
    <font>
      <sz val="26"/>
      <color indexed="8"/>
      <name val="Times New Roman"/>
      <family val="1"/>
    </font>
    <font>
      <sz val="14"/>
      <color indexed="8"/>
      <name val="Times New Roman"/>
      <family val="1"/>
    </font>
    <font>
      <sz val="20"/>
      <color indexed="8"/>
      <name val="Times New Roman"/>
      <family val="1"/>
    </font>
    <font>
      <b/>
      <sz val="20"/>
      <name val="Times New Roman"/>
      <family val="1"/>
    </font>
    <font>
      <sz val="11"/>
      <color indexed="8"/>
      <name val="Times New Roman"/>
      <family val="1"/>
    </font>
    <font>
      <sz val="24"/>
      <name val="Times New Roman"/>
      <family val="1"/>
    </font>
    <font>
      <sz val="22"/>
      <color indexed="8"/>
      <name val="Calibri"/>
      <family val="2"/>
    </font>
    <font>
      <b/>
      <sz val="22"/>
      <name val="Times New Roman"/>
      <family val="1"/>
    </font>
    <font>
      <sz val="22"/>
      <name val="Times New Roman"/>
      <family val="1"/>
    </font>
    <font>
      <sz val="23"/>
      <color indexed="8"/>
      <name val="Calibri"/>
      <family val="2"/>
    </font>
    <font>
      <sz val="30"/>
      <color indexed="8"/>
      <name val="Times New Roman"/>
      <family val="1"/>
    </font>
    <font>
      <sz val="40"/>
      <color indexed="8"/>
      <name val="Times New Roman"/>
      <family val="1"/>
    </font>
    <font>
      <sz val="32"/>
      <color indexed="8"/>
      <name val="Times New Roman"/>
      <family val="1"/>
    </font>
    <font>
      <sz val="11"/>
      <name val="Calibri"/>
      <family val="2"/>
    </font>
    <font>
      <sz val="24"/>
      <name val="Calibri"/>
      <family val="2"/>
    </font>
    <font>
      <b/>
      <sz val="18"/>
      <name val="Calibri"/>
      <family val="2"/>
    </font>
    <font>
      <sz val="23"/>
      <name val="Calibri"/>
      <family val="2"/>
    </font>
    <font>
      <b/>
      <sz val="11"/>
      <name val="Calibri"/>
      <family val="2"/>
    </font>
    <font>
      <sz val="16"/>
      <name val="Calibri"/>
      <family val="2"/>
    </font>
    <font>
      <sz val="22"/>
      <name val="Calibri"/>
      <family val="2"/>
    </font>
    <font>
      <sz val="18"/>
      <name val="Times New Roman"/>
      <family val="1"/>
    </font>
    <font>
      <sz val="14"/>
      <name val="Times New Roman"/>
      <family val="1"/>
    </font>
    <font>
      <sz val="32"/>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36"/>
      <color indexed="8"/>
      <name val="Times New Roman"/>
      <family val="1"/>
    </font>
    <font>
      <sz val="36"/>
      <color indexed="8"/>
      <name val="Calibri"/>
      <family val="2"/>
    </font>
    <font>
      <b/>
      <sz val="40"/>
      <color indexed="8"/>
      <name val="Times New Roman"/>
      <family val="1"/>
    </font>
    <font>
      <sz val="36"/>
      <color indexed="8"/>
      <name val="Times New Roman"/>
      <family val="1"/>
    </font>
    <font>
      <sz val="36"/>
      <name val="Calibri"/>
      <family val="2"/>
    </font>
    <font>
      <b/>
      <sz val="45"/>
      <color indexed="8"/>
      <name val="Times New Roman"/>
      <family val="1"/>
    </font>
    <font>
      <sz val="26"/>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2"/>
      <color theme="1"/>
      <name val="Calibri"/>
      <family val="2"/>
    </font>
    <font>
      <b/>
      <sz val="36"/>
      <color theme="1"/>
      <name val="Times New Roman"/>
      <family val="1"/>
    </font>
    <font>
      <sz val="36"/>
      <color theme="1"/>
      <name val="Calibri"/>
      <family val="2"/>
    </font>
    <font>
      <sz val="26"/>
      <color theme="1"/>
      <name val="Calibri"/>
      <family val="2"/>
    </font>
    <font>
      <b/>
      <sz val="40"/>
      <color theme="1"/>
      <name val="Times New Roman"/>
      <family val="1"/>
    </font>
    <font>
      <sz val="36"/>
      <color theme="1"/>
      <name val="Times New Roman"/>
      <family val="1"/>
    </font>
    <font>
      <sz val="26"/>
      <color theme="1"/>
      <name val="Times New Roman"/>
      <family val="1"/>
    </font>
    <font>
      <sz val="14"/>
      <color theme="1"/>
      <name val="Times New Roman"/>
      <family val="1"/>
    </font>
    <font>
      <sz val="32"/>
      <color theme="1"/>
      <name val="Times New Roman"/>
      <family val="1"/>
    </font>
    <font>
      <b/>
      <sz val="45"/>
      <color theme="1"/>
      <name val="Times New Roman"/>
      <family val="1"/>
    </font>
    <font>
      <sz val="2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74" fillId="0" borderId="0" applyNumberFormat="0" applyFill="0" applyBorder="0" applyAlignment="0" applyProtection="0"/>
    <xf numFmtId="194" fontId="1" fillId="0" borderId="0" applyFont="0" applyFill="0" applyBorder="0" applyAlignment="0" applyProtection="0"/>
    <xf numFmtId="192" fontId="1"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195" fontId="1" fillId="0" borderId="0" applyFont="0" applyFill="0" applyBorder="0" applyAlignment="0" applyProtection="0"/>
    <xf numFmtId="193" fontId="1" fillId="0" borderId="0" applyFont="0" applyFill="0" applyBorder="0" applyAlignment="0" applyProtection="0"/>
    <xf numFmtId="0" fontId="87" fillId="32" borderId="0" applyNumberFormat="0" applyBorder="0" applyAlignment="0" applyProtection="0"/>
  </cellStyleXfs>
  <cellXfs count="336">
    <xf numFmtId="0" fontId="0"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xf>
    <xf numFmtId="0" fontId="5" fillId="33" borderId="10" xfId="0" applyFont="1" applyFill="1" applyBorder="1" applyAlignment="1">
      <alignment vertical="center" wrapText="1"/>
    </xf>
    <xf numFmtId="0" fontId="0" fillId="33" borderId="0" xfId="0" applyFill="1" applyAlignment="1">
      <alignment/>
    </xf>
    <xf numFmtId="0" fontId="6" fillId="33" borderId="0" xfId="0" applyFont="1" applyFill="1" applyAlignment="1">
      <alignment horizontal="center"/>
    </xf>
    <xf numFmtId="0" fontId="3" fillId="33" borderId="0" xfId="0" applyFont="1" applyFill="1" applyAlignment="1">
      <alignment/>
    </xf>
    <xf numFmtId="0" fontId="14" fillId="33" borderId="0" xfId="0" applyFont="1" applyFill="1" applyAlignment="1">
      <alignment horizontal="center"/>
    </xf>
    <xf numFmtId="0" fontId="14" fillId="33" borderId="0" xfId="0" applyFont="1" applyFill="1" applyAlignment="1">
      <alignment/>
    </xf>
    <xf numFmtId="0" fontId="6" fillId="33" borderId="0" xfId="0" applyFont="1" applyFill="1" applyAlignment="1">
      <alignment horizontal="center" vertical="center"/>
    </xf>
    <xf numFmtId="171" fontId="2" fillId="33" borderId="0" xfId="0" applyNumberFormat="1" applyFont="1" applyFill="1" applyAlignment="1">
      <alignment/>
    </xf>
    <xf numFmtId="0" fontId="2" fillId="33" borderId="0" xfId="0" applyFont="1" applyFill="1" applyAlignment="1">
      <alignment/>
    </xf>
    <xf numFmtId="0" fontId="7" fillId="33" borderId="10" xfId="0" applyFont="1" applyFill="1" applyBorder="1" applyAlignment="1">
      <alignment horizontal="center" vertical="center" wrapText="1"/>
    </xf>
    <xf numFmtId="171" fontId="0" fillId="33" borderId="0" xfId="0" applyNumberFormat="1" applyFill="1" applyAlignment="1">
      <alignment/>
    </xf>
    <xf numFmtId="0" fontId="5" fillId="33" borderId="10" xfId="0" applyFont="1" applyFill="1" applyBorder="1" applyAlignment="1">
      <alignment horizontal="center" vertical="center" wrapText="1"/>
    </xf>
    <xf numFmtId="171" fontId="15" fillId="33" borderId="0" xfId="0" applyNumberFormat="1" applyFont="1" applyFill="1" applyAlignment="1">
      <alignment/>
    </xf>
    <xf numFmtId="0" fontId="7" fillId="33" borderId="10" xfId="0" applyFont="1" applyFill="1" applyBorder="1" applyAlignment="1">
      <alignment vertical="center" wrapText="1"/>
    </xf>
    <xf numFmtId="0" fontId="16" fillId="0" borderId="0" xfId="0" applyFont="1" applyAlignment="1">
      <alignment/>
    </xf>
    <xf numFmtId="0" fontId="7" fillId="33" borderId="10" xfId="0" applyFont="1" applyFill="1" applyBorder="1" applyAlignment="1">
      <alignment vertical="top" wrapText="1"/>
    </xf>
    <xf numFmtId="0" fontId="7" fillId="33" borderId="11" xfId="0" applyFont="1" applyFill="1" applyBorder="1" applyAlignment="1">
      <alignment horizontal="left" vertical="top" wrapText="1"/>
    </xf>
    <xf numFmtId="0" fontId="7" fillId="33" borderId="10" xfId="0" applyFont="1" applyFill="1" applyBorder="1" applyAlignment="1">
      <alignment horizontal="left" vertical="top" wrapText="1"/>
    </xf>
    <xf numFmtId="0" fontId="5" fillId="33" borderId="10" xfId="0" applyFont="1" applyFill="1" applyBorder="1" applyAlignment="1">
      <alignment horizontal="center" vertical="top" wrapText="1"/>
    </xf>
    <xf numFmtId="0" fontId="7" fillId="33" borderId="11" xfId="0" applyFont="1" applyFill="1" applyBorder="1" applyAlignment="1">
      <alignment vertical="top"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7" fillId="33" borderId="14" xfId="0" applyFont="1" applyFill="1" applyBorder="1" applyAlignment="1">
      <alignment vertical="center" wrapText="1"/>
    </xf>
    <xf numFmtId="0" fontId="17" fillId="0" borderId="0" xfId="0" applyFont="1" applyAlignment="1">
      <alignment horizontal="center"/>
    </xf>
    <xf numFmtId="0" fontId="17" fillId="0" borderId="0" xfId="0" applyFont="1" applyAlignment="1">
      <alignment/>
    </xf>
    <xf numFmtId="0" fontId="18" fillId="0" borderId="0" xfId="0" applyFont="1" applyAlignment="1">
      <alignment horizontal="left"/>
    </xf>
    <xf numFmtId="0" fontId="19" fillId="0" borderId="0" xfId="0" applyFont="1" applyAlignment="1">
      <alignment/>
    </xf>
    <xf numFmtId="0" fontId="5" fillId="33" borderId="11" xfId="0" applyFont="1" applyFill="1" applyBorder="1" applyAlignment="1">
      <alignment vertical="center" wrapText="1"/>
    </xf>
    <xf numFmtId="0" fontId="7" fillId="33" borderId="14" xfId="0" applyFont="1" applyFill="1" applyBorder="1" applyAlignment="1">
      <alignment vertical="top" wrapText="1"/>
    </xf>
    <xf numFmtId="0" fontId="5" fillId="33" borderId="15" xfId="0" applyFont="1" applyFill="1" applyBorder="1" applyAlignment="1">
      <alignment vertical="center" wrapText="1"/>
    </xf>
    <xf numFmtId="0" fontId="7" fillId="33" borderId="15" xfId="0" applyFont="1" applyFill="1" applyBorder="1" applyAlignment="1">
      <alignment vertical="top" wrapText="1"/>
    </xf>
    <xf numFmtId="0" fontId="5" fillId="33" borderId="15" xfId="0" applyFont="1" applyFill="1" applyBorder="1" applyAlignment="1">
      <alignment horizontal="center" vertical="center" wrapText="1"/>
    </xf>
    <xf numFmtId="0" fontId="7" fillId="33" borderId="15" xfId="0" applyFont="1" applyFill="1" applyBorder="1" applyAlignment="1">
      <alignment horizontal="left" vertical="top" wrapText="1"/>
    </xf>
    <xf numFmtId="0" fontId="7" fillId="33" borderId="11" xfId="0" applyFont="1" applyFill="1" applyBorder="1" applyAlignment="1">
      <alignment horizontal="center" vertical="center" wrapText="1"/>
    </xf>
    <xf numFmtId="0" fontId="20" fillId="0" borderId="0" xfId="0" applyFont="1" applyAlignment="1">
      <alignment/>
    </xf>
    <xf numFmtId="0" fontId="5" fillId="33" borderId="11" xfId="0" applyFont="1" applyFill="1" applyBorder="1" applyAlignment="1">
      <alignment vertical="top" wrapText="1"/>
    </xf>
    <xf numFmtId="0" fontId="0" fillId="0" borderId="10" xfId="0" applyBorder="1" applyAlignment="1">
      <alignment/>
    </xf>
    <xf numFmtId="0" fontId="5" fillId="33" borderId="12" xfId="0" applyFont="1" applyFill="1" applyBorder="1" applyAlignment="1">
      <alignment horizontal="left" vertical="top" wrapText="1"/>
    </xf>
    <xf numFmtId="0" fontId="5" fillId="33" borderId="13" xfId="0" applyFont="1" applyFill="1" applyBorder="1" applyAlignment="1">
      <alignment horizontal="left" vertical="top" wrapText="1"/>
    </xf>
    <xf numFmtId="0" fontId="0" fillId="0" borderId="0" xfId="0" applyFont="1" applyAlignment="1">
      <alignment/>
    </xf>
    <xf numFmtId="0" fontId="0" fillId="0" borderId="10" xfId="0" applyBorder="1" applyAlignment="1">
      <alignment horizontal="center"/>
    </xf>
    <xf numFmtId="0" fontId="7" fillId="33" borderId="14" xfId="0" applyFont="1" applyFill="1" applyBorder="1" applyAlignment="1">
      <alignment horizontal="left" vertical="top" wrapText="1"/>
    </xf>
    <xf numFmtId="0" fontId="5" fillId="33" borderId="11" xfId="0" applyFont="1" applyFill="1" applyBorder="1" applyAlignment="1">
      <alignment horizontal="left" vertical="top" wrapText="1"/>
    </xf>
    <xf numFmtId="0" fontId="7" fillId="33" borderId="11" xfId="0" applyFont="1" applyFill="1" applyBorder="1" applyAlignment="1">
      <alignment vertical="center" wrapText="1"/>
    </xf>
    <xf numFmtId="0" fontId="7" fillId="33" borderId="15" xfId="0" applyFont="1" applyFill="1" applyBorder="1" applyAlignment="1">
      <alignment horizontal="center" vertical="top" wrapText="1"/>
    </xf>
    <xf numFmtId="195" fontId="11" fillId="33" borderId="10" xfId="60" applyFont="1" applyFill="1" applyBorder="1" applyAlignment="1">
      <alignment vertical="center" wrapText="1"/>
    </xf>
    <xf numFmtId="196" fontId="11" fillId="33" borderId="10" xfId="60" applyNumberFormat="1" applyFont="1" applyFill="1" applyBorder="1" applyAlignment="1">
      <alignment vertical="center" wrapText="1"/>
    </xf>
    <xf numFmtId="195" fontId="11" fillId="33" borderId="10" xfId="60" applyNumberFormat="1" applyFont="1" applyFill="1" applyBorder="1" applyAlignment="1">
      <alignment vertical="center" wrapText="1"/>
    </xf>
    <xf numFmtId="195" fontId="11" fillId="33" borderId="10" xfId="60" applyNumberFormat="1" applyFont="1" applyFill="1" applyBorder="1" applyAlignment="1">
      <alignment horizontal="center" vertical="center" wrapText="1"/>
    </xf>
    <xf numFmtId="195" fontId="11" fillId="33" borderId="10" xfId="60" applyFont="1" applyFill="1" applyBorder="1" applyAlignment="1">
      <alignment horizontal="center" vertical="center" wrapText="1"/>
    </xf>
    <xf numFmtId="195" fontId="13" fillId="33" borderId="10" xfId="60" applyFont="1" applyFill="1" applyBorder="1" applyAlignment="1">
      <alignment vertical="center" wrapText="1"/>
    </xf>
    <xf numFmtId="195" fontId="9" fillId="33" borderId="10" xfId="60" applyFont="1" applyFill="1" applyBorder="1" applyAlignment="1">
      <alignment horizontal="center" vertical="center" wrapText="1"/>
    </xf>
    <xf numFmtId="195" fontId="9" fillId="33" borderId="10" xfId="60" applyNumberFormat="1" applyFont="1" applyFill="1" applyBorder="1" applyAlignment="1">
      <alignment horizontal="center" vertical="center" wrapText="1"/>
    </xf>
    <xf numFmtId="196" fontId="9" fillId="33" borderId="10" xfId="60" applyNumberFormat="1" applyFont="1" applyFill="1" applyBorder="1" applyAlignment="1">
      <alignment horizontal="center" vertical="center" wrapText="1"/>
    </xf>
    <xf numFmtId="197" fontId="11" fillId="33" borderId="10" xfId="60" applyNumberFormat="1" applyFont="1" applyFill="1" applyBorder="1" applyAlignment="1">
      <alignment horizontal="center" vertical="center" wrapText="1"/>
    </xf>
    <xf numFmtId="197" fontId="11" fillId="33" borderId="10" xfId="60" applyNumberFormat="1" applyFont="1" applyFill="1" applyBorder="1" applyAlignment="1">
      <alignment vertical="center" wrapText="1"/>
    </xf>
    <xf numFmtId="0" fontId="7" fillId="33" borderId="11" xfId="0" applyFont="1" applyFill="1" applyBorder="1" applyAlignment="1">
      <alignment horizontal="center" vertical="top" wrapText="1"/>
    </xf>
    <xf numFmtId="195" fontId="11" fillId="0" borderId="10" xfId="60" applyFont="1" applyFill="1" applyBorder="1" applyAlignment="1">
      <alignment horizontal="center" vertical="center" wrapText="1"/>
    </xf>
    <xf numFmtId="0" fontId="17" fillId="33" borderId="0" xfId="0" applyFont="1" applyFill="1" applyAlignment="1">
      <alignment/>
    </xf>
    <xf numFmtId="0" fontId="11" fillId="33" borderId="10" xfId="0" applyFont="1" applyFill="1" applyBorder="1" applyAlignment="1">
      <alignment vertical="center" wrapText="1"/>
    </xf>
    <xf numFmtId="197" fontId="11" fillId="0" borderId="10" xfId="60" applyNumberFormat="1" applyFont="1" applyFill="1" applyBorder="1" applyAlignment="1">
      <alignment horizontal="center" vertical="center" wrapText="1"/>
    </xf>
    <xf numFmtId="196" fontId="11" fillId="34" borderId="10" xfId="60" applyNumberFormat="1" applyFont="1" applyFill="1" applyBorder="1" applyAlignment="1">
      <alignment vertical="center" wrapText="1"/>
    </xf>
    <xf numFmtId="0" fontId="9" fillId="33" borderId="14" xfId="0" applyFont="1" applyFill="1" applyBorder="1" applyAlignment="1">
      <alignment horizontal="left" vertical="center" wrapText="1"/>
    </xf>
    <xf numFmtId="0" fontId="24" fillId="33" borderId="0" xfId="0" applyFont="1" applyFill="1" applyAlignment="1">
      <alignment horizontal="center" vertical="center" textRotation="180"/>
    </xf>
    <xf numFmtId="0" fontId="9" fillId="33" borderId="10" xfId="0" applyFont="1" applyFill="1" applyBorder="1" applyAlignment="1">
      <alignment horizontal="center" vertical="center" textRotation="180"/>
    </xf>
    <xf numFmtId="0" fontId="26" fillId="0" borderId="0" xfId="0" applyFont="1" applyAlignment="1">
      <alignment/>
    </xf>
    <xf numFmtId="0" fontId="9" fillId="0" borderId="0" xfId="0" applyFont="1" applyAlignment="1">
      <alignment/>
    </xf>
    <xf numFmtId="2" fontId="27" fillId="0" borderId="10" xfId="0" applyNumberFormat="1" applyFont="1" applyBorder="1" applyAlignment="1">
      <alignment horizontal="left" vertical="top" wrapText="1"/>
    </xf>
    <xf numFmtId="0" fontId="9" fillId="33" borderId="10" xfId="0" applyFont="1" applyFill="1" applyBorder="1" applyAlignment="1">
      <alignment textRotation="180"/>
    </xf>
    <xf numFmtId="171" fontId="9" fillId="33" borderId="10" xfId="0" applyNumberFormat="1" applyFont="1" applyFill="1" applyBorder="1" applyAlignment="1">
      <alignment textRotation="180"/>
    </xf>
    <xf numFmtId="171" fontId="9" fillId="33" borderId="10" xfId="0" applyNumberFormat="1" applyFont="1" applyFill="1" applyBorder="1" applyAlignment="1">
      <alignment/>
    </xf>
    <xf numFmtId="171" fontId="9" fillId="33" borderId="0" xfId="0" applyNumberFormat="1" applyFont="1" applyFill="1" applyAlignment="1">
      <alignment/>
    </xf>
    <xf numFmtId="0" fontId="9" fillId="0" borderId="10" xfId="0" applyFont="1" applyBorder="1" applyAlignment="1">
      <alignment vertical="top" wrapText="1"/>
    </xf>
    <xf numFmtId="0" fontId="11" fillId="0" borderId="10" xfId="0" applyFont="1" applyBorder="1" applyAlignment="1">
      <alignment vertical="top" wrapText="1"/>
    </xf>
    <xf numFmtId="2" fontId="27" fillId="0" borderId="10" xfId="0" applyNumberFormat="1" applyFont="1" applyFill="1" applyBorder="1" applyAlignment="1">
      <alignment horizontal="left" vertical="top" wrapText="1"/>
    </xf>
    <xf numFmtId="0" fontId="17" fillId="0" borderId="0" xfId="0" applyFont="1" applyFill="1" applyAlignment="1">
      <alignment/>
    </xf>
    <xf numFmtId="0" fontId="8" fillId="0" borderId="0" xfId="0" applyFont="1" applyFill="1" applyAlignment="1">
      <alignment/>
    </xf>
    <xf numFmtId="0" fontId="0" fillId="0" borderId="0" xfId="0" applyFill="1" applyAlignment="1">
      <alignment/>
    </xf>
    <xf numFmtId="0" fontId="3" fillId="0" borderId="0" xfId="0" applyFont="1" applyFill="1" applyAlignment="1">
      <alignment/>
    </xf>
    <xf numFmtId="0" fontId="2" fillId="0" borderId="0" xfId="0" applyFont="1" applyFill="1" applyAlignment="1">
      <alignment/>
    </xf>
    <xf numFmtId="2" fontId="29" fillId="0" borderId="10" xfId="0" applyNumberFormat="1" applyFont="1" applyFill="1" applyBorder="1" applyAlignment="1">
      <alignment horizontal="left" vertical="top" wrapText="1"/>
    </xf>
    <xf numFmtId="0" fontId="28" fillId="0" borderId="0" xfId="0" applyFont="1" applyFill="1" applyAlignment="1">
      <alignment/>
    </xf>
    <xf numFmtId="0" fontId="31" fillId="0" borderId="0" xfId="0" applyFont="1" applyFill="1" applyAlignment="1">
      <alignment horizontal="center" vertical="center" textRotation="180"/>
    </xf>
    <xf numFmtId="0" fontId="88" fillId="0" borderId="0" xfId="0" applyFont="1" applyFill="1" applyAlignment="1">
      <alignment/>
    </xf>
    <xf numFmtId="0" fontId="32" fillId="0" borderId="0" xfId="0" applyFont="1" applyFill="1" applyAlignment="1">
      <alignment horizontal="right"/>
    </xf>
    <xf numFmtId="49" fontId="0" fillId="0" borderId="0" xfId="0" applyNumberFormat="1" applyFill="1" applyAlignment="1">
      <alignment horizontal="center"/>
    </xf>
    <xf numFmtId="49" fontId="6" fillId="0" borderId="0" xfId="0" applyNumberFormat="1" applyFont="1" applyFill="1" applyAlignment="1">
      <alignment horizontal="center"/>
    </xf>
    <xf numFmtId="49" fontId="89" fillId="0" borderId="0" xfId="0" applyNumberFormat="1" applyFont="1" applyFill="1" applyAlignment="1">
      <alignment horizontal="center" vertical="center"/>
    </xf>
    <xf numFmtId="0" fontId="90" fillId="0" borderId="0" xfId="0" applyFont="1" applyFill="1" applyAlignment="1">
      <alignment/>
    </xf>
    <xf numFmtId="49" fontId="90" fillId="0" borderId="0" xfId="0" applyNumberFormat="1" applyFont="1" applyFill="1" applyAlignment="1">
      <alignment horizontal="center"/>
    </xf>
    <xf numFmtId="49" fontId="91" fillId="0" borderId="0" xfId="0" applyNumberFormat="1" applyFont="1" applyFill="1" applyAlignment="1">
      <alignment horizontal="center"/>
    </xf>
    <xf numFmtId="0" fontId="16" fillId="0" borderId="0" xfId="0" applyFont="1" applyFill="1" applyAlignment="1">
      <alignment/>
    </xf>
    <xf numFmtId="0" fontId="22" fillId="0" borderId="0" xfId="0" applyFont="1" applyFill="1" applyAlignment="1">
      <alignment horizontal="right"/>
    </xf>
    <xf numFmtId="2" fontId="29" fillId="0" borderId="14" xfId="0" applyNumberFormat="1" applyFont="1" applyFill="1" applyBorder="1" applyAlignment="1">
      <alignment vertical="top" wrapText="1"/>
    </xf>
    <xf numFmtId="2" fontId="29" fillId="0" borderId="10" xfId="0" applyNumberFormat="1" applyFont="1" applyFill="1" applyBorder="1" applyAlignment="1">
      <alignment vertical="top" wrapText="1"/>
    </xf>
    <xf numFmtId="0" fontId="30" fillId="0" borderId="10" xfId="0" applyFont="1" applyFill="1" applyBorder="1" applyAlignment="1">
      <alignment vertical="top" wrapText="1"/>
    </xf>
    <xf numFmtId="17" fontId="29" fillId="0" borderId="10" xfId="0" applyNumberFormat="1" applyFont="1" applyFill="1" applyBorder="1" applyAlignment="1">
      <alignment horizontal="center" vertical="center" wrapText="1"/>
    </xf>
    <xf numFmtId="199" fontId="29"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top"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top" wrapText="1"/>
    </xf>
    <xf numFmtId="0" fontId="29" fillId="0" borderId="16" xfId="0" applyFont="1" applyFill="1" applyBorder="1" applyAlignment="1">
      <alignment horizontal="center" vertical="top" wrapText="1"/>
    </xf>
    <xf numFmtId="0" fontId="29" fillId="0" borderId="11" xfId="0" applyFont="1" applyFill="1" applyBorder="1" applyAlignment="1">
      <alignment horizontal="center" vertical="center" wrapText="1"/>
    </xf>
    <xf numFmtId="197" fontId="29" fillId="0" borderId="10" xfId="0" applyNumberFormat="1" applyFont="1" applyFill="1" applyBorder="1" applyAlignment="1">
      <alignment horizontal="center" vertical="center" wrapText="1"/>
    </xf>
    <xf numFmtId="216" fontId="29" fillId="0" borderId="10" xfId="0" applyNumberFormat="1" applyFont="1" applyFill="1" applyBorder="1" applyAlignment="1">
      <alignment horizontal="center" vertical="center" wrapText="1"/>
    </xf>
    <xf numFmtId="216" fontId="29" fillId="0" borderId="10" xfId="60" applyNumberFormat="1" applyFont="1" applyFill="1" applyBorder="1" applyAlignment="1">
      <alignment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49" fontId="92" fillId="0" borderId="0" xfId="0" applyNumberFormat="1" applyFont="1" applyFill="1" applyAlignment="1">
      <alignment horizontal="center" vertical="center" wrapText="1"/>
    </xf>
    <xf numFmtId="0" fontId="89" fillId="0" borderId="0" xfId="0" applyFont="1" applyFill="1" applyAlignment="1">
      <alignment vertical="center" wrapText="1"/>
    </xf>
    <xf numFmtId="49" fontId="93" fillId="0" borderId="0" xfId="0" applyNumberFormat="1" applyFont="1" applyFill="1" applyAlignment="1">
      <alignment horizontal="center" vertical="center" wrapText="1"/>
    </xf>
    <xf numFmtId="0" fontId="93" fillId="0" borderId="0" xfId="0" applyFont="1" applyFill="1" applyAlignment="1">
      <alignment horizontal="right" vertical="center" wrapText="1"/>
    </xf>
    <xf numFmtId="0" fontId="93" fillId="0" borderId="0" xfId="0" applyFont="1" applyFill="1" applyAlignment="1">
      <alignment horizontal="center" vertical="center" wrapText="1"/>
    </xf>
    <xf numFmtId="0" fontId="93" fillId="0" borderId="17" xfId="0" applyFont="1" applyFill="1" applyBorder="1" applyAlignment="1">
      <alignment horizontal="center" vertical="center" wrapText="1"/>
    </xf>
    <xf numFmtId="0" fontId="93" fillId="0" borderId="0" xfId="0" applyFont="1" applyFill="1" applyAlignment="1">
      <alignment vertical="center" wrapText="1"/>
    </xf>
    <xf numFmtId="0" fontId="94" fillId="0" borderId="0" xfId="0" applyFont="1" applyFill="1" applyBorder="1" applyAlignment="1">
      <alignment horizontal="center" vertical="top" wrapText="1"/>
    </xf>
    <xf numFmtId="0" fontId="12" fillId="0" borderId="0" xfId="0" applyFont="1" applyFill="1" applyAlignment="1">
      <alignment wrapText="1"/>
    </xf>
    <xf numFmtId="49" fontId="93" fillId="0" borderId="17" xfId="0" applyNumberFormat="1" applyFont="1" applyFill="1" applyBorder="1" applyAlignment="1">
      <alignment horizontal="center" vertical="center" wrapText="1"/>
    </xf>
    <xf numFmtId="216" fontId="30" fillId="0" borderId="14" xfId="60" applyNumberFormat="1" applyFont="1" applyFill="1" applyBorder="1" applyAlignment="1">
      <alignment vertical="center" wrapText="1"/>
    </xf>
    <xf numFmtId="216" fontId="30" fillId="0" borderId="10" xfId="60" applyNumberFormat="1" applyFont="1" applyFill="1" applyBorder="1" applyAlignment="1">
      <alignment vertical="center" wrapText="1"/>
    </xf>
    <xf numFmtId="216" fontId="30" fillId="0" borderId="12" xfId="60" applyNumberFormat="1" applyFont="1" applyFill="1" applyBorder="1" applyAlignment="1">
      <alignment vertical="center" wrapText="1"/>
    </xf>
    <xf numFmtId="2" fontId="30" fillId="0" borderId="11" xfId="0" applyNumberFormat="1" applyFont="1" applyFill="1" applyBorder="1" applyAlignment="1">
      <alignment horizontal="left" vertical="top" wrapText="1"/>
    </xf>
    <xf numFmtId="0" fontId="95" fillId="0" borderId="0" xfId="0" applyFont="1" applyFill="1" applyAlignment="1">
      <alignment/>
    </xf>
    <xf numFmtId="0" fontId="96" fillId="0" borderId="0" xfId="0" applyFont="1" applyFill="1" applyAlignment="1">
      <alignment/>
    </xf>
    <xf numFmtId="49" fontId="35" fillId="0" borderId="0" xfId="0" applyNumberFormat="1" applyFont="1" applyFill="1" applyAlignment="1">
      <alignment horizontal="center"/>
    </xf>
    <xf numFmtId="0" fontId="41" fillId="0" borderId="0" xfId="0" applyFont="1" applyFill="1" applyAlignment="1">
      <alignment/>
    </xf>
    <xf numFmtId="0" fontId="35" fillId="0" borderId="0" xfId="0" applyFont="1" applyFill="1" applyAlignment="1">
      <alignment/>
    </xf>
    <xf numFmtId="0" fontId="35" fillId="0" borderId="0" xfId="0" applyFont="1" applyFill="1" applyAlignment="1">
      <alignment/>
    </xf>
    <xf numFmtId="0" fontId="36" fillId="0" borderId="0" xfId="0" applyFont="1" applyFill="1" applyAlignment="1">
      <alignment/>
    </xf>
    <xf numFmtId="0" fontId="67" fillId="0" borderId="0" xfId="0" applyFont="1" applyFill="1" applyAlignment="1">
      <alignment/>
    </xf>
    <xf numFmtId="49" fontId="37" fillId="0" borderId="0" xfId="0" applyNumberFormat="1" applyFont="1" applyFill="1" applyAlignment="1">
      <alignment horizontal="center"/>
    </xf>
    <xf numFmtId="0" fontId="38" fillId="0" borderId="0" xfId="0" applyFont="1" applyFill="1" applyAlignment="1">
      <alignment horizontal="center" vertical="center" textRotation="180"/>
    </xf>
    <xf numFmtId="0" fontId="39" fillId="0" borderId="0" xfId="0" applyFont="1" applyFill="1" applyAlignment="1">
      <alignment/>
    </xf>
    <xf numFmtId="0" fontId="29" fillId="0" borderId="0" xfId="0" applyFont="1" applyFill="1" applyAlignment="1">
      <alignment horizontal="center"/>
    </xf>
    <xf numFmtId="0" fontId="29" fillId="0" borderId="10" xfId="0" applyFont="1" applyFill="1" applyBorder="1" applyAlignment="1">
      <alignment vertical="center" wrapText="1"/>
    </xf>
    <xf numFmtId="0" fontId="40" fillId="0" borderId="0" xfId="0" applyFont="1" applyFill="1" applyAlignment="1">
      <alignment/>
    </xf>
    <xf numFmtId="0" fontId="30" fillId="0" borderId="10" xfId="0" applyFont="1" applyFill="1" applyBorder="1" applyAlignment="1">
      <alignment horizontal="center" vertical="center" wrapText="1"/>
    </xf>
    <xf numFmtId="0" fontId="41" fillId="0" borderId="0" xfId="0" applyFont="1" applyFill="1" applyAlignment="1">
      <alignment/>
    </xf>
    <xf numFmtId="216" fontId="30" fillId="0" borderId="13" xfId="0" applyNumberFormat="1" applyFont="1" applyFill="1" applyBorder="1" applyAlignment="1">
      <alignment horizontal="center" vertical="top" wrapText="1"/>
    </xf>
    <xf numFmtId="216" fontId="30" fillId="0" borderId="10" xfId="0" applyNumberFormat="1" applyFont="1" applyFill="1" applyBorder="1" applyAlignment="1">
      <alignment horizontal="center" vertical="top" wrapText="1"/>
    </xf>
    <xf numFmtId="196" fontId="29" fillId="0" borderId="10" xfId="60" applyNumberFormat="1" applyFont="1" applyFill="1" applyBorder="1" applyAlignment="1">
      <alignment vertical="center" wrapText="1"/>
    </xf>
    <xf numFmtId="196" fontId="29" fillId="0" borderId="14" xfId="60" applyNumberFormat="1" applyFont="1" applyFill="1" applyBorder="1" applyAlignment="1">
      <alignment vertical="center" wrapText="1"/>
    </xf>
    <xf numFmtId="0" fontId="30" fillId="0" borderId="14" xfId="0" applyFont="1" applyFill="1" applyBorder="1" applyAlignment="1">
      <alignment vertical="center" wrapText="1"/>
    </xf>
    <xf numFmtId="216" fontId="29" fillId="0" borderId="14" xfId="60" applyNumberFormat="1" applyFont="1" applyFill="1" applyBorder="1" applyAlignment="1">
      <alignment vertical="center" wrapText="1"/>
    </xf>
    <xf numFmtId="49" fontId="30" fillId="0" borderId="10" xfId="0" applyNumberFormat="1" applyFont="1" applyFill="1" applyBorder="1" applyAlignment="1">
      <alignment horizontal="center" vertical="top" wrapText="1"/>
    </xf>
    <xf numFmtId="197" fontId="29" fillId="0" borderId="10" xfId="60" applyNumberFormat="1" applyFont="1" applyFill="1" applyBorder="1" applyAlignment="1">
      <alignment vertical="center" wrapText="1"/>
    </xf>
    <xf numFmtId="49" fontId="30" fillId="0" borderId="14" xfId="0" applyNumberFormat="1" applyFont="1" applyFill="1" applyBorder="1" applyAlignment="1">
      <alignment vertical="top" wrapText="1"/>
    </xf>
    <xf numFmtId="216" fontId="30" fillId="0" borderId="10" xfId="0" applyNumberFormat="1" applyFont="1" applyFill="1" applyBorder="1" applyAlignment="1">
      <alignment horizontal="center" vertical="center" wrapText="1"/>
    </xf>
    <xf numFmtId="216" fontId="30" fillId="0" borderId="10" xfId="60" applyNumberFormat="1" applyFont="1" applyFill="1" applyBorder="1" applyAlignment="1">
      <alignment horizontal="center" vertical="center" wrapText="1"/>
    </xf>
    <xf numFmtId="216" fontId="30" fillId="0" borderId="12" xfId="60" applyNumberFormat="1" applyFont="1" applyFill="1" applyBorder="1" applyAlignment="1">
      <alignment horizontal="center" vertical="center" wrapText="1"/>
    </xf>
    <xf numFmtId="216" fontId="29" fillId="0" borderId="10" xfId="60" applyNumberFormat="1" applyFont="1" applyFill="1" applyBorder="1" applyAlignment="1">
      <alignment horizontal="center" vertical="center" wrapText="1"/>
    </xf>
    <xf numFmtId="216" fontId="41" fillId="0" borderId="10" xfId="0" applyNumberFormat="1" applyFont="1" applyFill="1" applyBorder="1" applyAlignment="1">
      <alignment/>
    </xf>
    <xf numFmtId="49" fontId="30" fillId="0" borderId="15" xfId="0" applyNumberFormat="1" applyFont="1" applyFill="1" applyBorder="1" applyAlignment="1">
      <alignment vertical="top" wrapText="1"/>
    </xf>
    <xf numFmtId="0" fontId="30" fillId="0" borderId="13" xfId="0" applyFont="1" applyFill="1" applyBorder="1" applyAlignment="1">
      <alignment vertical="top" wrapText="1"/>
    </xf>
    <xf numFmtId="216" fontId="29" fillId="0" borderId="13" xfId="60" applyNumberFormat="1" applyFont="1" applyFill="1" applyBorder="1" applyAlignment="1">
      <alignment horizontal="center" vertical="center" wrapText="1"/>
    </xf>
    <xf numFmtId="49" fontId="30" fillId="0" borderId="11" xfId="0" applyNumberFormat="1" applyFont="1" applyFill="1" applyBorder="1" applyAlignment="1">
      <alignment vertical="top" wrapText="1"/>
    </xf>
    <xf numFmtId="197" fontId="30" fillId="0" borderId="10" xfId="0" applyNumberFormat="1" applyFont="1" applyFill="1" applyBorder="1" applyAlignment="1">
      <alignment horizontal="center" vertical="center" wrapText="1"/>
    </xf>
    <xf numFmtId="197" fontId="30" fillId="0" borderId="12" xfId="60" applyNumberFormat="1" applyFont="1" applyFill="1" applyBorder="1" applyAlignment="1">
      <alignment vertical="center" wrapText="1"/>
    </xf>
    <xf numFmtId="197" fontId="29" fillId="0" borderId="10" xfId="60" applyNumberFormat="1" applyFont="1" applyFill="1" applyBorder="1" applyAlignment="1">
      <alignment horizontal="center" vertical="center" wrapText="1"/>
    </xf>
    <xf numFmtId="196" fontId="29" fillId="0" borderId="13" xfId="60" applyNumberFormat="1" applyFont="1" applyFill="1" applyBorder="1" applyAlignment="1">
      <alignment vertical="center" wrapText="1"/>
    </xf>
    <xf numFmtId="216" fontId="30" fillId="0" borderId="14" xfId="0" applyNumberFormat="1" applyFont="1" applyFill="1" applyBorder="1" applyAlignment="1">
      <alignment vertical="center" wrapText="1"/>
    </xf>
    <xf numFmtId="216" fontId="30" fillId="0" borderId="18" xfId="60" applyNumberFormat="1" applyFont="1" applyFill="1" applyBorder="1" applyAlignment="1">
      <alignment vertical="center" wrapText="1"/>
    </xf>
    <xf numFmtId="0" fontId="30" fillId="0" borderId="11" xfId="0" applyFont="1" applyFill="1" applyBorder="1" applyAlignment="1">
      <alignment horizontal="left" vertical="top" wrapText="1"/>
    </xf>
    <xf numFmtId="49" fontId="29" fillId="0" borderId="14" xfId="0" applyNumberFormat="1" applyFont="1" applyFill="1" applyBorder="1" applyAlignment="1">
      <alignment vertical="top" wrapText="1"/>
    </xf>
    <xf numFmtId="195" fontId="29" fillId="0" borderId="13" xfId="60" applyFont="1" applyFill="1" applyBorder="1" applyAlignment="1">
      <alignment vertical="center" wrapText="1"/>
    </xf>
    <xf numFmtId="49" fontId="29" fillId="0" borderId="11" xfId="0" applyNumberFormat="1" applyFont="1" applyFill="1" applyBorder="1" applyAlignment="1">
      <alignment vertical="top" wrapText="1"/>
    </xf>
    <xf numFmtId="49" fontId="29" fillId="0" borderId="10" xfId="0" applyNumberFormat="1" applyFont="1" applyFill="1" applyBorder="1" applyAlignment="1">
      <alignment horizontal="center" vertical="top" wrapText="1"/>
    </xf>
    <xf numFmtId="216" fontId="29" fillId="0" borderId="13" xfId="60" applyNumberFormat="1" applyFont="1" applyFill="1" applyBorder="1" applyAlignment="1">
      <alignment vertical="center" wrapText="1"/>
    </xf>
    <xf numFmtId="197" fontId="29" fillId="0" borderId="12" xfId="60" applyNumberFormat="1" applyFont="1" applyFill="1" applyBorder="1" applyAlignment="1">
      <alignment vertical="center" wrapText="1"/>
    </xf>
    <xf numFmtId="195" fontId="29" fillId="0" borderId="10" xfId="60" applyFont="1" applyFill="1" applyBorder="1" applyAlignment="1">
      <alignment vertical="center" wrapText="1"/>
    </xf>
    <xf numFmtId="0" fontId="29" fillId="0" borderId="10" xfId="0" applyFont="1" applyFill="1" applyBorder="1" applyAlignment="1">
      <alignment vertical="top" wrapText="1"/>
    </xf>
    <xf numFmtId="49" fontId="29" fillId="0" borderId="10"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41" fillId="0" borderId="10" xfId="0" applyFont="1" applyFill="1" applyBorder="1" applyAlignment="1">
      <alignment textRotation="180"/>
    </xf>
    <xf numFmtId="49" fontId="42" fillId="0" borderId="0" xfId="0" applyNumberFormat="1" applyFont="1" applyFill="1" applyBorder="1" applyAlignment="1">
      <alignment horizontal="center" vertical="center" wrapText="1"/>
    </xf>
    <xf numFmtId="0" fontId="38" fillId="0" borderId="0" xfId="0" applyFont="1" applyFill="1" applyAlignment="1">
      <alignment/>
    </xf>
    <xf numFmtId="0" fontId="43" fillId="0" borderId="0" xfId="0" applyFont="1" applyFill="1" applyAlignment="1">
      <alignment/>
    </xf>
    <xf numFmtId="0" fontId="45" fillId="0" borderId="0" xfId="0" applyFont="1" applyFill="1" applyAlignment="1">
      <alignment/>
    </xf>
    <xf numFmtId="0" fontId="44" fillId="0" borderId="0" xfId="0" applyFont="1" applyFill="1" applyAlignment="1">
      <alignment horizontal="right"/>
    </xf>
    <xf numFmtId="49" fontId="35" fillId="0" borderId="0" xfId="0" applyNumberFormat="1" applyFont="1" applyFill="1" applyBorder="1" applyAlignment="1">
      <alignment horizontal="center"/>
    </xf>
    <xf numFmtId="0" fontId="30" fillId="0" borderId="0" xfId="0" applyFont="1" applyFill="1" applyAlignment="1">
      <alignment/>
    </xf>
    <xf numFmtId="14" fontId="30" fillId="0" borderId="0" xfId="0" applyNumberFormat="1" applyFont="1" applyFill="1" applyAlignment="1">
      <alignment horizontal="left"/>
    </xf>
    <xf numFmtId="0" fontId="42" fillId="0" borderId="0" xfId="0" applyFont="1" applyFill="1" applyAlignment="1">
      <alignment horizontal="center" vertical="center"/>
    </xf>
    <xf numFmtId="216" fontId="41" fillId="0" borderId="0" xfId="0" applyNumberFormat="1" applyFont="1" applyFill="1" applyAlignment="1">
      <alignment/>
    </xf>
    <xf numFmtId="49" fontId="36" fillId="0" borderId="0" xfId="0" applyNumberFormat="1" applyFont="1" applyFill="1" applyAlignment="1">
      <alignment horizontal="center"/>
    </xf>
    <xf numFmtId="14" fontId="43" fillId="0" borderId="0" xfId="0" applyNumberFormat="1" applyFont="1" applyFill="1" applyAlignment="1">
      <alignment horizontal="center"/>
    </xf>
    <xf numFmtId="49" fontId="44" fillId="0" borderId="0" xfId="0" applyNumberFormat="1" applyFont="1" applyFill="1" applyAlignment="1">
      <alignment horizontal="center"/>
    </xf>
    <xf numFmtId="49" fontId="43" fillId="0" borderId="0" xfId="0" applyNumberFormat="1" applyFont="1" applyFill="1" applyAlignment="1">
      <alignment horizontal="center"/>
    </xf>
    <xf numFmtId="0" fontId="1" fillId="0" borderId="0" xfId="0" applyFont="1" applyFill="1" applyAlignment="1">
      <alignment/>
    </xf>
    <xf numFmtId="0" fontId="34" fillId="0" borderId="0" xfId="0" applyFont="1" applyFill="1" applyAlignment="1">
      <alignment/>
    </xf>
    <xf numFmtId="0" fontId="25"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 fillId="33" borderId="18" xfId="0" applyFont="1" applyFill="1" applyBorder="1" applyAlignment="1">
      <alignment horizontal="left" vertical="top" wrapText="1"/>
    </xf>
    <xf numFmtId="0" fontId="5" fillId="33" borderId="19" xfId="0" applyFont="1" applyFill="1" applyBorder="1" applyAlignment="1">
      <alignment horizontal="left" vertical="top" wrapText="1"/>
    </xf>
    <xf numFmtId="0" fontId="5" fillId="33" borderId="20" xfId="0" applyFont="1" applyFill="1" applyBorder="1" applyAlignment="1">
      <alignment horizontal="left" vertical="top" wrapText="1"/>
    </xf>
    <xf numFmtId="0" fontId="5" fillId="33" borderId="21" xfId="0" applyFont="1" applyFill="1" applyBorder="1" applyAlignment="1">
      <alignment horizontal="left" vertical="top" wrapText="1"/>
    </xf>
    <xf numFmtId="0" fontId="5" fillId="33" borderId="16" xfId="0" applyFont="1" applyFill="1" applyBorder="1" applyAlignment="1">
      <alignment horizontal="left" vertical="top" wrapText="1"/>
    </xf>
    <xf numFmtId="0" fontId="5" fillId="33" borderId="22" xfId="0" applyFont="1" applyFill="1" applyBorder="1" applyAlignment="1">
      <alignment horizontal="left" vertical="top" wrapText="1"/>
    </xf>
    <xf numFmtId="0" fontId="7" fillId="35" borderId="12"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5" fillId="33" borderId="12"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5" xfId="0" applyFont="1" applyFill="1" applyBorder="1" applyAlignment="1">
      <alignment horizontal="center" vertical="top" wrapText="1"/>
    </xf>
    <xf numFmtId="0" fontId="5" fillId="33" borderId="11" xfId="0" applyFont="1" applyFill="1" applyBorder="1" applyAlignment="1">
      <alignment horizontal="center" vertical="top" wrapText="1"/>
    </xf>
    <xf numFmtId="0" fontId="7" fillId="33" borderId="10" xfId="0" applyFont="1" applyFill="1" applyBorder="1" applyAlignment="1">
      <alignment horizontal="center" vertical="top" wrapText="1"/>
    </xf>
    <xf numFmtId="0" fontId="5" fillId="35" borderId="14"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3" borderId="10" xfId="0" applyFont="1" applyFill="1" applyBorder="1" applyAlignment="1">
      <alignment horizontal="left" vertical="top" wrapText="1"/>
    </xf>
    <xf numFmtId="0" fontId="5" fillId="33" borderId="12" xfId="0" applyFont="1" applyFill="1" applyBorder="1" applyAlignment="1">
      <alignment horizontal="justify" vertical="top" wrapText="1"/>
    </xf>
    <xf numFmtId="0" fontId="5" fillId="33" borderId="13" xfId="0" applyFont="1" applyFill="1" applyBorder="1" applyAlignment="1">
      <alignment horizontal="justify" vertical="top" wrapText="1"/>
    </xf>
    <xf numFmtId="0" fontId="7" fillId="35" borderId="14" xfId="0" applyFont="1" applyFill="1" applyBorder="1" applyAlignment="1">
      <alignment horizontal="left" vertical="top" wrapText="1"/>
    </xf>
    <xf numFmtId="0" fontId="7" fillId="35" borderId="11" xfId="0" applyFont="1" applyFill="1" applyBorder="1" applyAlignment="1">
      <alignment horizontal="left" vertical="top" wrapText="1"/>
    </xf>
    <xf numFmtId="0" fontId="5" fillId="33" borderId="10" xfId="0" applyFont="1" applyFill="1" applyBorder="1" applyAlignment="1">
      <alignment vertical="top" wrapText="1"/>
    </xf>
    <xf numFmtId="0" fontId="7" fillId="35" borderId="10" xfId="0" applyFont="1" applyFill="1" applyBorder="1" applyAlignment="1">
      <alignment horizontal="left" vertical="top" wrapText="1"/>
    </xf>
    <xf numFmtId="0" fontId="5" fillId="33" borderId="13" xfId="0" applyFont="1" applyFill="1" applyBorder="1" applyAlignment="1">
      <alignment vertical="center" wrapText="1"/>
    </xf>
    <xf numFmtId="0" fontId="5" fillId="35" borderId="10" xfId="0" applyFont="1" applyFill="1" applyBorder="1" applyAlignment="1">
      <alignment vertical="center" wrapText="1"/>
    </xf>
    <xf numFmtId="49" fontId="5" fillId="33" borderId="12" xfId="0" applyNumberFormat="1" applyFont="1" applyFill="1" applyBorder="1" applyAlignment="1">
      <alignment horizontal="left" vertical="top" wrapText="1"/>
    </xf>
    <xf numFmtId="49" fontId="5" fillId="33" borderId="13" xfId="0" applyNumberFormat="1" applyFont="1" applyFill="1" applyBorder="1" applyAlignment="1">
      <alignment horizontal="left" vertical="top" wrapText="1"/>
    </xf>
    <xf numFmtId="0" fontId="5" fillId="33"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7" fillId="33" borderId="12" xfId="0" applyFont="1" applyFill="1" applyBorder="1" applyAlignment="1">
      <alignment horizontal="left" vertical="top" wrapText="1"/>
    </xf>
    <xf numFmtId="0" fontId="7" fillId="33" borderId="13" xfId="0" applyFont="1" applyFill="1" applyBorder="1" applyAlignment="1">
      <alignment horizontal="left" vertical="top" wrapText="1"/>
    </xf>
    <xf numFmtId="0" fontId="7" fillId="35" borderId="15" xfId="0" applyFont="1" applyFill="1" applyBorder="1" applyAlignment="1">
      <alignment horizontal="left" vertical="top" wrapText="1"/>
    </xf>
    <xf numFmtId="0" fontId="8" fillId="33" borderId="0" xfId="0" applyFont="1" applyFill="1" applyAlignment="1">
      <alignment horizontal="center"/>
    </xf>
    <xf numFmtId="0" fontId="10" fillId="33" borderId="10" xfId="0" applyFont="1" applyFill="1" applyBorder="1" applyAlignment="1">
      <alignment horizontal="center" vertical="center" wrapText="1"/>
    </xf>
    <xf numFmtId="14" fontId="23" fillId="0" borderId="0" xfId="0" applyNumberFormat="1" applyFont="1" applyAlignment="1">
      <alignment horizontal="center"/>
    </xf>
    <xf numFmtId="14" fontId="5" fillId="0" borderId="0" xfId="0" applyNumberFormat="1" applyFont="1" applyAlignment="1">
      <alignment horizontal="center" vertical="center"/>
    </xf>
    <xf numFmtId="0" fontId="5" fillId="0" borderId="0" xfId="0" applyFont="1" applyAlignment="1">
      <alignment horizontal="center" vertical="center"/>
    </xf>
    <xf numFmtId="14" fontId="21" fillId="0" borderId="0" xfId="0" applyNumberFormat="1" applyFont="1" applyAlignment="1">
      <alignment horizontal="center"/>
    </xf>
    <xf numFmtId="0" fontId="21" fillId="0" borderId="0" xfId="0" applyFont="1" applyAlignment="1">
      <alignment horizontal="center"/>
    </xf>
    <xf numFmtId="16" fontId="5" fillId="33" borderId="12" xfId="0" applyNumberFormat="1" applyFont="1" applyFill="1" applyBorder="1" applyAlignment="1">
      <alignment horizontal="left" vertical="top" wrapText="1"/>
    </xf>
    <xf numFmtId="16" fontId="5" fillId="33" borderId="13" xfId="0" applyNumberFormat="1" applyFont="1" applyFill="1" applyBorder="1" applyAlignment="1">
      <alignment horizontal="left" vertical="top" wrapText="1"/>
    </xf>
    <xf numFmtId="0" fontId="21" fillId="0" borderId="0" xfId="0" applyFont="1" applyAlignment="1">
      <alignment horizontal="left"/>
    </xf>
    <xf numFmtId="0" fontId="22" fillId="0" borderId="0" xfId="0" applyFont="1" applyAlignment="1">
      <alignment horizontal="left"/>
    </xf>
    <xf numFmtId="0" fontId="5" fillId="33" borderId="14" xfId="0" applyFont="1" applyFill="1" applyBorder="1" applyAlignment="1">
      <alignment horizontal="center" vertical="top" wrapText="1"/>
    </xf>
    <xf numFmtId="0" fontId="5" fillId="33" borderId="12" xfId="0" applyFont="1" applyFill="1" applyBorder="1" applyAlignment="1">
      <alignment vertical="top" wrapText="1"/>
    </xf>
    <xf numFmtId="0" fontId="5" fillId="33" borderId="13" xfId="0" applyFont="1" applyFill="1" applyBorder="1" applyAlignment="1">
      <alignment vertical="top" wrapText="1"/>
    </xf>
    <xf numFmtId="0" fontId="5" fillId="33" borderId="14" xfId="0" applyFont="1" applyFill="1" applyBorder="1" applyAlignment="1">
      <alignment horizontal="left" vertical="top" wrapText="1"/>
    </xf>
    <xf numFmtId="0" fontId="5" fillId="35" borderId="11" xfId="0" applyFont="1" applyFill="1" applyBorder="1" applyAlignment="1">
      <alignment horizontal="left" vertical="top" wrapText="1"/>
    </xf>
    <xf numFmtId="0" fontId="7" fillId="35" borderId="15" xfId="0" applyFont="1" applyFill="1" applyBorder="1" applyAlignment="1">
      <alignment horizontal="center" vertical="top" wrapText="1"/>
    </xf>
    <xf numFmtId="0" fontId="7" fillId="35" borderId="11" xfId="0" applyFont="1" applyFill="1" applyBorder="1" applyAlignment="1">
      <alignment horizontal="center" vertical="top" wrapText="1"/>
    </xf>
    <xf numFmtId="0" fontId="7" fillId="33" borderId="14" xfId="0" applyFont="1" applyFill="1" applyBorder="1" applyAlignment="1">
      <alignment horizontal="center" vertical="top" wrapText="1"/>
    </xf>
    <xf numFmtId="0" fontId="12" fillId="33" borderId="0" xfId="0" applyFont="1" applyFill="1" applyAlignment="1">
      <alignment horizontal="left" wrapText="1"/>
    </xf>
    <xf numFmtId="0" fontId="29" fillId="0" borderId="12" xfId="0" applyFont="1" applyFill="1" applyBorder="1" applyAlignment="1">
      <alignment horizontal="center" vertical="top" wrapText="1"/>
    </xf>
    <xf numFmtId="0" fontId="29" fillId="0" borderId="13" xfId="0" applyFont="1" applyFill="1" applyBorder="1" applyAlignment="1">
      <alignment horizontal="center" vertical="top" wrapText="1"/>
    </xf>
    <xf numFmtId="0" fontId="29" fillId="0" borderId="12" xfId="0" applyFont="1" applyFill="1" applyBorder="1" applyAlignment="1">
      <alignment horizontal="left" vertical="top" wrapText="1"/>
    </xf>
    <xf numFmtId="0" fontId="29" fillId="0" borderId="13" xfId="0" applyFont="1" applyFill="1" applyBorder="1" applyAlignment="1">
      <alignment horizontal="left" vertical="top" wrapText="1"/>
    </xf>
    <xf numFmtId="17" fontId="29" fillId="0" borderId="12" xfId="0" applyNumberFormat="1" applyFont="1" applyFill="1" applyBorder="1" applyAlignment="1">
      <alignment horizontal="left" vertical="center" wrapText="1"/>
    </xf>
    <xf numFmtId="17" fontId="29" fillId="0" borderId="13" xfId="0" applyNumberFormat="1" applyFont="1" applyFill="1" applyBorder="1" applyAlignment="1">
      <alignment horizontal="left"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49" fontId="29" fillId="0" borderId="12" xfId="0" applyNumberFormat="1" applyFont="1" applyFill="1" applyBorder="1" applyAlignment="1">
      <alignment horizontal="left" vertical="top" wrapText="1"/>
    </xf>
    <xf numFmtId="49" fontId="29" fillId="0" borderId="13" xfId="0" applyNumberFormat="1" applyFont="1" applyFill="1" applyBorder="1" applyAlignment="1">
      <alignment horizontal="left" vertical="top" wrapText="1"/>
    </xf>
    <xf numFmtId="0" fontId="29" fillId="0" borderId="12"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30" fillId="0" borderId="10" xfId="0" applyFont="1" applyFill="1" applyBorder="1" applyAlignment="1">
      <alignment horizontal="left" wrapText="1"/>
    </xf>
    <xf numFmtId="16" fontId="30" fillId="0" borderId="12" xfId="0" applyNumberFormat="1" applyFont="1" applyFill="1" applyBorder="1" applyAlignment="1">
      <alignment horizontal="left" vertical="top" wrapText="1"/>
    </xf>
    <xf numFmtId="16" fontId="30" fillId="0" borderId="13" xfId="0" applyNumberFormat="1" applyFont="1" applyFill="1" applyBorder="1" applyAlignment="1">
      <alignment horizontal="left" vertical="top" wrapText="1"/>
    </xf>
    <xf numFmtId="49" fontId="92" fillId="0" borderId="0" xfId="0" applyNumberFormat="1" applyFont="1" applyFill="1" applyAlignment="1">
      <alignment horizontal="center" vertical="center" wrapText="1"/>
    </xf>
    <xf numFmtId="16" fontId="29" fillId="0" borderId="12" xfId="0" applyNumberFormat="1" applyFont="1" applyFill="1" applyBorder="1" applyAlignment="1">
      <alignment horizontal="left" vertical="top" wrapText="1"/>
    </xf>
    <xf numFmtId="16" fontId="29" fillId="0" borderId="13" xfId="0" applyNumberFormat="1" applyFont="1" applyFill="1" applyBorder="1" applyAlignment="1">
      <alignment horizontal="left" vertical="top" wrapText="1"/>
    </xf>
    <xf numFmtId="0" fontId="29" fillId="0" borderId="23" xfId="0" applyFont="1" applyFill="1" applyBorder="1" applyAlignment="1">
      <alignment horizontal="center" vertical="center" wrapText="1"/>
    </xf>
    <xf numFmtId="49" fontId="30" fillId="0" borderId="10" xfId="0" applyNumberFormat="1" applyFont="1" applyFill="1" applyBorder="1" applyAlignment="1">
      <alignment horizontal="center" vertical="top" wrapText="1"/>
    </xf>
    <xf numFmtId="0" fontId="30" fillId="0" borderId="18" xfId="0" applyFont="1" applyFill="1" applyBorder="1" applyAlignment="1">
      <alignment horizontal="left" vertical="top" wrapText="1"/>
    </xf>
    <xf numFmtId="0" fontId="30" fillId="0" borderId="19" xfId="0" applyFont="1" applyFill="1" applyBorder="1" applyAlignment="1">
      <alignment horizontal="left" vertical="top" wrapText="1"/>
    </xf>
    <xf numFmtId="0" fontId="30" fillId="0" borderId="14" xfId="0" applyNumberFormat="1" applyFont="1" applyFill="1" applyBorder="1" applyAlignment="1">
      <alignment horizontal="center" vertical="top" wrapText="1"/>
    </xf>
    <xf numFmtId="0" fontId="30" fillId="0" borderId="11" xfId="0" applyNumberFormat="1" applyFont="1" applyFill="1" applyBorder="1" applyAlignment="1">
      <alignment horizontal="center" vertical="top" wrapText="1"/>
    </xf>
    <xf numFmtId="17" fontId="29" fillId="0" borderId="12" xfId="0" applyNumberFormat="1" applyFont="1" applyFill="1" applyBorder="1" applyAlignment="1">
      <alignment horizontal="center" vertical="center" wrapText="1"/>
    </xf>
    <xf numFmtId="17" fontId="29" fillId="0" borderId="23" xfId="0" applyNumberFormat="1" applyFont="1" applyFill="1" applyBorder="1" applyAlignment="1">
      <alignment horizontal="center" vertical="center" wrapText="1"/>
    </xf>
    <xf numFmtId="17" fontId="29" fillId="0" borderId="13" xfId="0" applyNumberFormat="1" applyFont="1" applyFill="1" applyBorder="1" applyAlignment="1">
      <alignment horizontal="center" vertical="center" wrapText="1"/>
    </xf>
    <xf numFmtId="49" fontId="97" fillId="0" borderId="0" xfId="0" applyNumberFormat="1" applyFont="1" applyFill="1" applyAlignment="1">
      <alignment horizontal="center" vertical="center" wrapText="1"/>
    </xf>
    <xf numFmtId="49" fontId="30" fillId="0" borderId="12" xfId="0" applyNumberFormat="1" applyFont="1" applyFill="1" applyBorder="1" applyAlignment="1">
      <alignment horizontal="left" vertical="top" wrapText="1"/>
    </xf>
    <xf numFmtId="49" fontId="30" fillId="0" borderId="13" xfId="0" applyNumberFormat="1" applyFont="1" applyFill="1" applyBorder="1" applyAlignment="1">
      <alignment horizontal="left" vertical="top" wrapText="1"/>
    </xf>
    <xf numFmtId="0" fontId="94" fillId="0" borderId="24" xfId="0" applyFont="1" applyFill="1" applyBorder="1" applyAlignment="1">
      <alignment horizontal="center" vertical="top" wrapText="1"/>
    </xf>
    <xf numFmtId="0" fontId="30" fillId="0" borderId="12" xfId="0" applyFont="1" applyFill="1" applyBorder="1" applyAlignment="1">
      <alignment horizontal="left" vertical="top" wrapText="1"/>
    </xf>
    <xf numFmtId="0" fontId="30" fillId="0" borderId="13" xfId="0" applyFont="1" applyFill="1" applyBorder="1" applyAlignment="1">
      <alignment horizontal="left" vertical="top" wrapText="1"/>
    </xf>
    <xf numFmtId="0" fontId="30" fillId="0" borderId="10" xfId="0" applyFont="1" applyFill="1" applyBorder="1" applyAlignment="1">
      <alignment horizontal="justify" vertical="top" wrapText="1"/>
    </xf>
    <xf numFmtId="49" fontId="30" fillId="0" borderId="16" xfId="0" applyNumberFormat="1" applyFont="1" applyFill="1" applyBorder="1" applyAlignment="1">
      <alignment horizontal="left" vertical="top" wrapText="1"/>
    </xf>
    <xf numFmtId="49" fontId="30" fillId="0" borderId="22" xfId="0" applyNumberFormat="1" applyFont="1" applyFill="1" applyBorder="1" applyAlignment="1">
      <alignment horizontal="left" vertical="top" wrapText="1"/>
    </xf>
    <xf numFmtId="0" fontId="30" fillId="0" borderId="12"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29" fillId="0" borderId="10" xfId="0" applyFont="1" applyFill="1" applyBorder="1" applyAlignment="1">
      <alignment horizontal="center" vertical="center" wrapText="1"/>
    </xf>
    <xf numFmtId="49" fontId="30" fillId="0" borderId="14" xfId="0" applyNumberFormat="1" applyFont="1" applyFill="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1" xfId="0" applyNumberFormat="1" applyFont="1" applyFill="1" applyBorder="1" applyAlignment="1">
      <alignment horizontal="center" vertical="top" wrapText="1"/>
    </xf>
    <xf numFmtId="0" fontId="30" fillId="0" borderId="12" xfId="0" applyFont="1" applyFill="1" applyBorder="1" applyAlignment="1">
      <alignment vertical="top" wrapText="1"/>
    </xf>
    <xf numFmtId="0" fontId="30" fillId="0" borderId="13" xfId="0" applyFont="1" applyFill="1" applyBorder="1" applyAlignment="1">
      <alignment vertical="top" wrapText="1"/>
    </xf>
    <xf numFmtId="0" fontId="30" fillId="0" borderId="12" xfId="0" applyFont="1" applyFill="1" applyBorder="1" applyAlignment="1">
      <alignment horizontal="justify" vertical="top" wrapText="1"/>
    </xf>
    <xf numFmtId="0" fontId="30" fillId="0" borderId="13" xfId="0" applyFont="1" applyFill="1" applyBorder="1" applyAlignment="1">
      <alignment horizontal="justify" vertical="top" wrapText="1"/>
    </xf>
    <xf numFmtId="49" fontId="29" fillId="0" borderId="20" xfId="0" applyNumberFormat="1" applyFont="1" applyFill="1" applyBorder="1" applyAlignment="1">
      <alignment horizontal="center" vertical="top" wrapText="1"/>
    </xf>
    <xf numFmtId="0" fontId="41" fillId="0" borderId="0" xfId="0" applyFont="1" applyFill="1" applyAlignment="1">
      <alignment/>
    </xf>
    <xf numFmtId="17" fontId="30" fillId="0" borderId="12" xfId="0" applyNumberFormat="1" applyFont="1" applyFill="1" applyBorder="1" applyAlignment="1">
      <alignment horizontal="left" vertical="center" wrapText="1"/>
    </xf>
    <xf numFmtId="17" fontId="30" fillId="0" borderId="13" xfId="0" applyNumberFormat="1" applyFont="1" applyFill="1" applyBorder="1" applyAlignment="1">
      <alignment horizontal="left" vertical="center" wrapText="1"/>
    </xf>
    <xf numFmtId="0" fontId="30" fillId="0" borderId="10" xfId="0" applyFont="1" applyFill="1" applyBorder="1" applyAlignment="1">
      <alignment horizontal="left" vertical="center" wrapText="1"/>
    </xf>
    <xf numFmtId="0" fontId="30" fillId="0" borderId="10" xfId="0" applyFont="1" applyFill="1" applyBorder="1" applyAlignment="1">
      <alignment vertical="top" wrapText="1"/>
    </xf>
    <xf numFmtId="0" fontId="30" fillId="0" borderId="10" xfId="0" applyFont="1" applyFill="1" applyBorder="1" applyAlignment="1">
      <alignment horizontal="left" vertical="top"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98" fillId="0" borderId="0" xfId="0" applyFont="1" applyFill="1" applyAlignment="1">
      <alignment horizontal="center" vertical="top" wrapText="1"/>
    </xf>
    <xf numFmtId="0" fontId="94" fillId="0" borderId="0" xfId="0" applyFont="1" applyFill="1" applyAlignment="1">
      <alignment horizontal="left" vertical="top" wrapText="1"/>
    </xf>
    <xf numFmtId="0" fontId="93" fillId="0" borderId="17" xfId="0" applyFont="1" applyFill="1" applyBorder="1" applyAlignment="1">
      <alignment horizontal="left" vertical="center" wrapText="1"/>
    </xf>
    <xf numFmtId="0" fontId="93" fillId="0" borderId="0" xfId="0" applyFont="1" applyFill="1" applyAlignment="1">
      <alignment horizontal="left" vertical="center" wrapText="1"/>
    </xf>
    <xf numFmtId="0" fontId="94" fillId="0" borderId="0" xfId="0" applyFont="1" applyFill="1" applyAlignment="1">
      <alignment horizontal="center" vertical="top" wrapText="1"/>
    </xf>
    <xf numFmtId="0" fontId="30" fillId="0" borderId="12" xfId="0" applyFont="1" applyFill="1" applyBorder="1" applyAlignment="1">
      <alignment horizontal="left" wrapText="1"/>
    </xf>
    <xf numFmtId="0" fontId="30" fillId="0" borderId="13" xfId="0" applyFont="1" applyFill="1" applyBorder="1" applyAlignment="1">
      <alignment horizontal="left"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29" fillId="0" borderId="14" xfId="0" applyFont="1" applyFill="1" applyBorder="1" applyAlignment="1">
      <alignment horizontal="center" vertical="top" wrapText="1"/>
    </xf>
    <xf numFmtId="0" fontId="29" fillId="0" borderId="11" xfId="0" applyFont="1" applyFill="1" applyBorder="1" applyAlignment="1">
      <alignment horizontal="center" vertical="top" wrapText="1"/>
    </xf>
    <xf numFmtId="49" fontId="29" fillId="0" borderId="14"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96" fillId="0" borderId="0" xfId="0" applyFont="1" applyFill="1" applyAlignment="1">
      <alignment horizontal="left"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justify" vertical="distributed" wrapText="1"/>
    </xf>
    <xf numFmtId="49" fontId="69" fillId="0" borderId="0" xfId="0" applyNumberFormat="1" applyFont="1" applyFill="1" applyAlignment="1">
      <alignment horizontal="center"/>
    </xf>
    <xf numFmtId="0" fontId="69" fillId="0"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183"/>
  <sheetViews>
    <sheetView view="pageBreakPreview" zoomScale="40" zoomScaleNormal="73" zoomScaleSheetLayoutView="40" zoomScalePageLayoutView="0" workbookViewId="0" topLeftCell="A1">
      <pane xSplit="4" ySplit="5" topLeftCell="I6" activePane="bottomRight" state="frozen"/>
      <selection pane="topLeft" activeCell="A1" sqref="A1"/>
      <selection pane="topRight" activeCell="E1" sqref="E1"/>
      <selection pane="bottomLeft" activeCell="A7" sqref="A7"/>
      <selection pane="bottomRight" activeCell="C69" sqref="C69"/>
    </sheetView>
  </sheetViews>
  <sheetFormatPr defaultColWidth="9.140625" defaultRowHeight="15"/>
  <cols>
    <col min="1" max="1" width="9.421875" style="3" bestFit="1" customWidth="1"/>
    <col min="2" max="2" width="26.8515625" style="0" customWidth="1"/>
    <col min="3" max="3" width="21.8515625" style="44" bestFit="1" customWidth="1"/>
    <col min="4" max="4" width="50.8515625" style="44" customWidth="1"/>
    <col min="5" max="5" width="9.28125" style="0" customWidth="1"/>
    <col min="6" max="6" width="10.28125" style="0" customWidth="1"/>
    <col min="7" max="7" width="23.421875" style="0" customWidth="1"/>
    <col min="8" max="9" width="26.00390625" style="0" customWidth="1"/>
    <col min="10" max="12" width="63.57421875" style="29" customWidth="1"/>
    <col min="13" max="13" width="92.7109375" style="70" customWidth="1"/>
    <col min="14" max="14" width="20.57421875" style="0" customWidth="1"/>
    <col min="15" max="15" width="12.00390625" style="0" bestFit="1" customWidth="1"/>
  </cols>
  <sheetData>
    <row r="1" spans="1:24" ht="74.25" customHeight="1">
      <c r="A1" s="260" t="s">
        <v>110</v>
      </c>
      <c r="B1" s="260"/>
      <c r="C1" s="260"/>
      <c r="D1" s="260"/>
      <c r="E1" s="260"/>
      <c r="F1" s="260"/>
      <c r="G1" s="260"/>
      <c r="H1" s="260"/>
      <c r="I1" s="260"/>
      <c r="J1" s="260"/>
      <c r="K1" s="260"/>
      <c r="L1" s="260"/>
      <c r="M1" s="260"/>
      <c r="N1" s="260"/>
      <c r="O1" s="260"/>
      <c r="P1" s="260"/>
      <c r="Q1" s="260"/>
      <c r="R1" s="260"/>
      <c r="S1" s="260"/>
      <c r="T1" s="260"/>
      <c r="U1" s="260"/>
      <c r="V1" s="260"/>
      <c r="W1" s="260"/>
      <c r="X1" s="260"/>
    </row>
    <row r="2" spans="1:15" s="2" customFormat="1" ht="17.25" customHeight="1">
      <c r="A2" s="6"/>
      <c r="B2" s="241"/>
      <c r="C2" s="241"/>
      <c r="D2" s="241"/>
      <c r="E2" s="241"/>
      <c r="F2" s="241"/>
      <c r="G2" s="241"/>
      <c r="H2" s="241"/>
      <c r="I2" s="241"/>
      <c r="J2" s="241"/>
      <c r="K2" s="241"/>
      <c r="L2" s="241"/>
      <c r="M2" s="68"/>
      <c r="N2" s="7"/>
      <c r="O2" s="7"/>
    </row>
    <row r="3" spans="1:15" ht="23.25" customHeight="1">
      <c r="A3" s="8"/>
      <c r="B3" s="9"/>
      <c r="C3" s="9"/>
      <c r="D3" s="9"/>
      <c r="E3" s="9"/>
      <c r="F3" s="9"/>
      <c r="G3" s="10"/>
      <c r="H3" s="9"/>
      <c r="I3" s="9"/>
      <c r="J3" s="63"/>
      <c r="K3" s="63"/>
      <c r="L3" s="63"/>
      <c r="M3" s="68"/>
      <c r="N3" s="5"/>
      <c r="O3" s="5"/>
    </row>
    <row r="4" spans="1:15" s="1" customFormat="1" ht="110.25" customHeight="1">
      <c r="A4" s="13" t="s">
        <v>0</v>
      </c>
      <c r="B4" s="13" t="s">
        <v>1</v>
      </c>
      <c r="C4" s="198" t="s">
        <v>2</v>
      </c>
      <c r="D4" s="198"/>
      <c r="E4" s="198" t="s">
        <v>3</v>
      </c>
      <c r="F4" s="198"/>
      <c r="G4" s="13" t="s">
        <v>4</v>
      </c>
      <c r="H4" s="13" t="s">
        <v>5</v>
      </c>
      <c r="I4" s="13" t="s">
        <v>87</v>
      </c>
      <c r="J4" s="64" t="s">
        <v>94</v>
      </c>
      <c r="K4" s="64" t="s">
        <v>93</v>
      </c>
      <c r="L4" s="64" t="s">
        <v>95</v>
      </c>
      <c r="M4" s="64" t="s">
        <v>96</v>
      </c>
      <c r="N4" s="11"/>
      <c r="O4" s="12"/>
    </row>
    <row r="5" spans="1:15" ht="30">
      <c r="A5" s="242" t="s">
        <v>29</v>
      </c>
      <c r="B5" s="242"/>
      <c r="C5" s="242"/>
      <c r="D5" s="242"/>
      <c r="E5" s="242"/>
      <c r="F5" s="242"/>
      <c r="G5" s="242"/>
      <c r="H5" s="242"/>
      <c r="I5" s="242"/>
      <c r="J5" s="242"/>
      <c r="K5" s="242"/>
      <c r="L5" s="242"/>
      <c r="M5" s="64"/>
      <c r="N5" s="14"/>
      <c r="O5" s="5"/>
    </row>
    <row r="6" spans="1:15" ht="83.25" customHeight="1">
      <c r="A6" s="226" t="s">
        <v>6</v>
      </c>
      <c r="B6" s="229" t="s">
        <v>72</v>
      </c>
      <c r="C6" s="223" t="s">
        <v>43</v>
      </c>
      <c r="D6" s="223"/>
      <c r="E6" s="198" t="s">
        <v>27</v>
      </c>
      <c r="F6" s="198"/>
      <c r="G6" s="217" t="s">
        <v>7</v>
      </c>
      <c r="H6" s="15" t="s">
        <v>62</v>
      </c>
      <c r="I6" s="195">
        <v>1517640</v>
      </c>
      <c r="J6" s="51">
        <v>9032.8</v>
      </c>
      <c r="K6" s="51">
        <v>9032.752</v>
      </c>
      <c r="L6" s="66">
        <v>198.88</v>
      </c>
      <c r="M6" s="211" t="s">
        <v>100</v>
      </c>
      <c r="N6" s="14"/>
      <c r="O6" s="5"/>
    </row>
    <row r="7" spans="1:15" ht="125.25" customHeight="1">
      <c r="A7" s="227"/>
      <c r="B7" s="229"/>
      <c r="C7" s="223"/>
      <c r="D7" s="223"/>
      <c r="E7" s="198"/>
      <c r="F7" s="198"/>
      <c r="G7" s="217"/>
      <c r="H7" s="22" t="s">
        <v>15</v>
      </c>
      <c r="I7" s="197"/>
      <c r="J7" s="52">
        <v>44062.21</v>
      </c>
      <c r="K7" s="52">
        <v>44062.207</v>
      </c>
      <c r="L7" s="51">
        <v>0</v>
      </c>
      <c r="M7" s="212"/>
      <c r="N7" s="14"/>
      <c r="O7" s="5"/>
    </row>
    <row r="8" spans="1:15" ht="84" customHeight="1">
      <c r="A8" s="220"/>
      <c r="B8" s="220"/>
      <c r="C8" s="223" t="s">
        <v>44</v>
      </c>
      <c r="D8" s="223"/>
      <c r="E8" s="198">
        <v>2020</v>
      </c>
      <c r="F8" s="198"/>
      <c r="G8" s="221" t="s">
        <v>7</v>
      </c>
      <c r="H8" s="15" t="s">
        <v>62</v>
      </c>
      <c r="I8" s="15"/>
      <c r="J8" s="53">
        <v>21022.8</v>
      </c>
      <c r="K8" s="53">
        <v>20985.6</v>
      </c>
      <c r="L8" s="51">
        <f>19.913+0.77553</f>
        <v>20.68853</v>
      </c>
      <c r="M8" s="211" t="s">
        <v>101</v>
      </c>
      <c r="N8" s="5"/>
      <c r="O8" s="5"/>
    </row>
    <row r="9" spans="1:15" ht="99" customHeight="1">
      <c r="A9" s="220"/>
      <c r="B9" s="220"/>
      <c r="C9" s="223"/>
      <c r="D9" s="223"/>
      <c r="E9" s="198"/>
      <c r="F9" s="198"/>
      <c r="G9" s="222"/>
      <c r="H9" s="15" t="s">
        <v>16</v>
      </c>
      <c r="I9" s="15"/>
      <c r="J9" s="54">
        <v>33280</v>
      </c>
      <c r="K9" s="54">
        <v>9736.452</v>
      </c>
      <c r="L9" s="51">
        <v>0</v>
      </c>
      <c r="M9" s="212"/>
      <c r="N9" s="5"/>
      <c r="O9" s="5"/>
    </row>
    <row r="10" spans="1:15" ht="123.75" customHeight="1">
      <c r="A10" s="220"/>
      <c r="B10" s="220"/>
      <c r="C10" s="223"/>
      <c r="D10" s="223"/>
      <c r="E10" s="198"/>
      <c r="F10" s="198"/>
      <c r="G10" s="22" t="s">
        <v>35</v>
      </c>
      <c r="H10" s="15" t="s">
        <v>62</v>
      </c>
      <c r="I10" s="15"/>
      <c r="J10" s="50">
        <v>179.1</v>
      </c>
      <c r="K10" s="50"/>
      <c r="L10" s="51">
        <v>0</v>
      </c>
      <c r="M10" s="67"/>
      <c r="N10" s="5"/>
      <c r="O10" s="5"/>
    </row>
    <row r="11" spans="1:15" ht="154.5" customHeight="1">
      <c r="A11" s="19" t="s">
        <v>28</v>
      </c>
      <c r="B11" s="21" t="s">
        <v>39</v>
      </c>
      <c r="C11" s="228" t="s">
        <v>45</v>
      </c>
      <c r="D11" s="228"/>
      <c r="E11" s="198" t="s">
        <v>69</v>
      </c>
      <c r="F11" s="198"/>
      <c r="G11" s="15" t="s">
        <v>7</v>
      </c>
      <c r="H11" s="15" t="s">
        <v>62</v>
      </c>
      <c r="I11" s="15"/>
      <c r="J11" s="54">
        <v>3000</v>
      </c>
      <c r="K11" s="54">
        <v>2000</v>
      </c>
      <c r="L11" s="51">
        <v>760.625</v>
      </c>
      <c r="M11" s="72" t="s">
        <v>102</v>
      </c>
      <c r="N11" s="5"/>
      <c r="O11" s="5"/>
    </row>
    <row r="12" spans="1:15" ht="120" customHeight="1">
      <c r="A12" s="257"/>
      <c r="B12" s="257"/>
      <c r="C12" s="224" t="s">
        <v>65</v>
      </c>
      <c r="D12" s="225"/>
      <c r="E12" s="205" t="s">
        <v>27</v>
      </c>
      <c r="F12" s="206"/>
      <c r="G12" s="15" t="s">
        <v>8</v>
      </c>
      <c r="H12" s="15" t="s">
        <v>62</v>
      </c>
      <c r="I12" s="15"/>
      <c r="J12" s="54">
        <v>1000</v>
      </c>
      <c r="K12" s="54"/>
      <c r="L12" s="51">
        <v>0</v>
      </c>
      <c r="M12" s="73"/>
      <c r="N12" s="5"/>
      <c r="O12" s="5"/>
    </row>
    <row r="13" spans="1:15" ht="114.75" customHeight="1">
      <c r="A13" s="257"/>
      <c r="B13" s="257"/>
      <c r="C13" s="224" t="s">
        <v>66</v>
      </c>
      <c r="D13" s="225"/>
      <c r="E13" s="205" t="s">
        <v>27</v>
      </c>
      <c r="F13" s="206"/>
      <c r="G13" s="15" t="s">
        <v>8</v>
      </c>
      <c r="H13" s="15" t="s">
        <v>62</v>
      </c>
      <c r="I13" s="15"/>
      <c r="J13" s="54">
        <v>1000</v>
      </c>
      <c r="K13" s="54"/>
      <c r="L13" s="51">
        <v>0</v>
      </c>
      <c r="M13" s="73"/>
      <c r="N13" s="5"/>
      <c r="O13" s="5"/>
    </row>
    <row r="14" spans="1:15" ht="123.75" customHeight="1">
      <c r="A14" s="258"/>
      <c r="B14" s="258"/>
      <c r="C14" s="253" t="s">
        <v>67</v>
      </c>
      <c r="D14" s="254"/>
      <c r="E14" s="205">
        <v>2020</v>
      </c>
      <c r="F14" s="206"/>
      <c r="G14" s="15" t="s">
        <v>8</v>
      </c>
      <c r="H14" s="15" t="s">
        <v>62</v>
      </c>
      <c r="I14" s="15"/>
      <c r="J14" s="54">
        <v>1250</v>
      </c>
      <c r="K14" s="54">
        <v>1250</v>
      </c>
      <c r="L14" s="51">
        <v>0</v>
      </c>
      <c r="M14" s="73"/>
      <c r="N14" s="5"/>
      <c r="O14" s="5"/>
    </row>
    <row r="15" spans="1:15" ht="137.25" customHeight="1">
      <c r="A15" s="49"/>
      <c r="B15" s="49"/>
      <c r="C15" s="253" t="s">
        <v>76</v>
      </c>
      <c r="D15" s="254"/>
      <c r="E15" s="205">
        <v>2020</v>
      </c>
      <c r="F15" s="206"/>
      <c r="G15" s="15" t="s">
        <v>8</v>
      </c>
      <c r="H15" s="15" t="s">
        <v>62</v>
      </c>
      <c r="I15" s="15"/>
      <c r="J15" s="54">
        <v>2500</v>
      </c>
      <c r="K15" s="54"/>
      <c r="L15" s="51">
        <v>0</v>
      </c>
      <c r="M15" s="73"/>
      <c r="N15" s="5"/>
      <c r="O15" s="5"/>
    </row>
    <row r="16" spans="1:15" ht="171" customHeight="1">
      <c r="A16" s="19" t="s">
        <v>46</v>
      </c>
      <c r="B16" s="21" t="s">
        <v>36</v>
      </c>
      <c r="C16" s="207" t="s">
        <v>47</v>
      </c>
      <c r="D16" s="208"/>
      <c r="E16" s="205">
        <v>2020</v>
      </c>
      <c r="F16" s="206"/>
      <c r="G16" s="15" t="s">
        <v>8</v>
      </c>
      <c r="H16" s="15" t="s">
        <v>62</v>
      </c>
      <c r="I16" s="15"/>
      <c r="J16" s="50">
        <v>800</v>
      </c>
      <c r="K16" s="50"/>
      <c r="L16" s="51">
        <v>0</v>
      </c>
      <c r="M16" s="73"/>
      <c r="N16" s="5"/>
      <c r="O16" s="5"/>
    </row>
    <row r="17" spans="1:15" ht="118.5" customHeight="1">
      <c r="A17" s="35"/>
      <c r="B17" s="37"/>
      <c r="C17" s="224" t="s">
        <v>73</v>
      </c>
      <c r="D17" s="225"/>
      <c r="E17" s="205">
        <v>2020</v>
      </c>
      <c r="F17" s="206"/>
      <c r="G17" s="15" t="s">
        <v>8</v>
      </c>
      <c r="H17" s="15" t="s">
        <v>62</v>
      </c>
      <c r="I17" s="15"/>
      <c r="J17" s="50">
        <v>800</v>
      </c>
      <c r="K17" s="50">
        <v>800</v>
      </c>
      <c r="L17" s="51">
        <v>0</v>
      </c>
      <c r="M17" s="73"/>
      <c r="N17" s="5"/>
      <c r="O17" s="5"/>
    </row>
    <row r="18" spans="1:15" ht="118.5" customHeight="1">
      <c r="A18" s="35"/>
      <c r="B18" s="37"/>
      <c r="C18" s="207" t="s">
        <v>64</v>
      </c>
      <c r="D18" s="208"/>
      <c r="E18" s="205">
        <v>2020</v>
      </c>
      <c r="F18" s="206"/>
      <c r="G18" s="15" t="s">
        <v>8</v>
      </c>
      <c r="H18" s="15" t="s">
        <v>62</v>
      </c>
      <c r="I18" s="15"/>
      <c r="J18" s="50">
        <v>800</v>
      </c>
      <c r="K18" s="50">
        <v>800</v>
      </c>
      <c r="L18" s="51">
        <v>0</v>
      </c>
      <c r="M18" s="73"/>
      <c r="N18" s="5"/>
      <c r="O18" s="5"/>
    </row>
    <row r="19" spans="1:15" ht="106.5" customHeight="1">
      <c r="A19" s="226" t="s">
        <v>48</v>
      </c>
      <c r="B19" s="259" t="s">
        <v>34</v>
      </c>
      <c r="C19" s="223" t="s">
        <v>88</v>
      </c>
      <c r="D19" s="223"/>
      <c r="E19" s="198" t="s">
        <v>69</v>
      </c>
      <c r="F19" s="198"/>
      <c r="G19" s="15" t="s">
        <v>8</v>
      </c>
      <c r="H19" s="15" t="s">
        <v>62</v>
      </c>
      <c r="I19" s="15"/>
      <c r="J19" s="50">
        <v>500</v>
      </c>
      <c r="K19" s="50">
        <v>500</v>
      </c>
      <c r="L19" s="51"/>
      <c r="M19" s="73"/>
      <c r="N19" s="5"/>
      <c r="O19" s="5"/>
    </row>
    <row r="20" spans="1:15" ht="113.25" customHeight="1">
      <c r="A20" s="240"/>
      <c r="B20" s="258"/>
      <c r="C20" s="230" t="s">
        <v>77</v>
      </c>
      <c r="D20" s="231"/>
      <c r="E20" s="198" t="s">
        <v>27</v>
      </c>
      <c r="F20" s="198"/>
      <c r="G20" s="15" t="s">
        <v>8</v>
      </c>
      <c r="H20" s="15" t="s">
        <v>62</v>
      </c>
      <c r="I20" s="15"/>
      <c r="J20" s="55">
        <v>222</v>
      </c>
      <c r="K20" s="55">
        <v>222</v>
      </c>
      <c r="L20" s="51">
        <v>0</v>
      </c>
      <c r="M20" s="73"/>
      <c r="N20" s="5"/>
      <c r="O20" s="5"/>
    </row>
    <row r="21" spans="1:15" ht="93" customHeight="1">
      <c r="A21" s="13"/>
      <c r="B21" s="17" t="s">
        <v>20</v>
      </c>
      <c r="C21" s="231"/>
      <c r="D21" s="231"/>
      <c r="E21" s="198"/>
      <c r="F21" s="198"/>
      <c r="G21" s="40"/>
      <c r="H21" s="13"/>
      <c r="I21" s="13"/>
      <c r="J21" s="54">
        <f>SUM(J6:J20)</f>
        <v>119448.91</v>
      </c>
      <c r="K21" s="54">
        <f>SUM(K6:K20)</f>
        <v>89389.01100000001</v>
      </c>
      <c r="L21" s="51">
        <v>0</v>
      </c>
      <c r="M21" s="74"/>
      <c r="N21" s="5"/>
      <c r="O21" s="5"/>
    </row>
    <row r="22" spans="1:15" ht="58.5" customHeight="1">
      <c r="A22" s="27"/>
      <c r="B22" s="255" t="s">
        <v>21</v>
      </c>
      <c r="C22" s="238" t="s">
        <v>83</v>
      </c>
      <c r="D22" s="239"/>
      <c r="E22" s="24"/>
      <c r="F22" s="25"/>
      <c r="G22" s="26"/>
      <c r="H22" s="13"/>
      <c r="I22" s="13"/>
      <c r="J22" s="56">
        <f>SUM(J12:J20)</f>
        <v>8872</v>
      </c>
      <c r="K22" s="56">
        <f>SUM(K12:K20)</f>
        <v>3572</v>
      </c>
      <c r="L22" s="56">
        <f>SUM(L12:L20)</f>
        <v>0</v>
      </c>
      <c r="M22" s="74"/>
      <c r="N22" s="5"/>
      <c r="O22" s="5"/>
    </row>
    <row r="23" spans="1:15" ht="46.5" customHeight="1">
      <c r="A23" s="48"/>
      <c r="B23" s="256"/>
      <c r="C23" s="238" t="s">
        <v>84</v>
      </c>
      <c r="D23" s="239"/>
      <c r="E23" s="205"/>
      <c r="F23" s="206"/>
      <c r="G23" s="26"/>
      <c r="H23" s="13"/>
      <c r="I23" s="13"/>
      <c r="J23" s="57">
        <f>SUM(J6:J9)+J11</f>
        <v>110397.81</v>
      </c>
      <c r="K23" s="57">
        <f>SUM(K6:K9)+K11</f>
        <v>85817.01100000001</v>
      </c>
      <c r="L23" s="57">
        <f>SUM(L6:L9)+L11</f>
        <v>980.19353</v>
      </c>
      <c r="M23" s="74"/>
      <c r="N23" s="5"/>
      <c r="O23" s="5"/>
    </row>
    <row r="24" spans="1:15" ht="46.5" customHeight="1">
      <c r="A24" s="38"/>
      <c r="B24" s="47"/>
      <c r="C24" s="238" t="s">
        <v>74</v>
      </c>
      <c r="D24" s="239"/>
      <c r="E24" s="24"/>
      <c r="F24" s="25"/>
      <c r="G24" s="26"/>
      <c r="H24" s="13"/>
      <c r="I24" s="13"/>
      <c r="J24" s="58">
        <f>J10</f>
        <v>179.1</v>
      </c>
      <c r="K24" s="58"/>
      <c r="L24" s="58"/>
      <c r="M24" s="74"/>
      <c r="N24" s="5"/>
      <c r="O24" s="5"/>
    </row>
    <row r="25" spans="1:15" ht="29.25" customHeight="1">
      <c r="A25" s="198" t="s">
        <v>32</v>
      </c>
      <c r="B25" s="198"/>
      <c r="C25" s="198"/>
      <c r="D25" s="198"/>
      <c r="E25" s="198"/>
      <c r="F25" s="198"/>
      <c r="G25" s="198"/>
      <c r="H25" s="198"/>
      <c r="I25" s="198"/>
      <c r="J25" s="198"/>
      <c r="K25" s="198"/>
      <c r="L25" s="198"/>
      <c r="M25" s="73"/>
      <c r="N25" s="5"/>
      <c r="O25" s="5"/>
    </row>
    <row r="26" spans="1:15" ht="222.75" customHeight="1">
      <c r="A26" s="23" t="s">
        <v>49</v>
      </c>
      <c r="B26" s="23" t="s">
        <v>40</v>
      </c>
      <c r="C26" s="224" t="s">
        <v>50</v>
      </c>
      <c r="D26" s="225"/>
      <c r="E26" s="205">
        <v>2020</v>
      </c>
      <c r="F26" s="206"/>
      <c r="G26" s="26" t="s">
        <v>30</v>
      </c>
      <c r="H26" s="15" t="s">
        <v>62</v>
      </c>
      <c r="I26" s="15"/>
      <c r="J26" s="54">
        <v>1188.21</v>
      </c>
      <c r="K26" s="54">
        <f>(1200000-11787.75)/1000</f>
        <v>1188.21225</v>
      </c>
      <c r="L26" s="54">
        <v>0</v>
      </c>
      <c r="M26" s="79" t="s">
        <v>107</v>
      </c>
      <c r="N26" s="16"/>
      <c r="O26" s="5"/>
    </row>
    <row r="27" spans="1:15" ht="154.5" customHeight="1">
      <c r="A27" s="259"/>
      <c r="B27" s="259"/>
      <c r="C27" s="232" t="s">
        <v>78</v>
      </c>
      <c r="D27" s="233"/>
      <c r="E27" s="205">
        <v>2020</v>
      </c>
      <c r="F27" s="206"/>
      <c r="G27" s="15" t="s">
        <v>30</v>
      </c>
      <c r="H27" s="15" t="s">
        <v>62</v>
      </c>
      <c r="I27" s="15"/>
      <c r="J27" s="54">
        <v>7000</v>
      </c>
      <c r="K27" s="54">
        <v>500</v>
      </c>
      <c r="L27" s="54">
        <v>0</v>
      </c>
      <c r="M27" s="72" t="s">
        <v>105</v>
      </c>
      <c r="N27" s="16"/>
      <c r="O27" s="5"/>
    </row>
    <row r="28" spans="1:15" ht="136.5" customHeight="1">
      <c r="A28" s="257"/>
      <c r="B28" s="257"/>
      <c r="C28" s="232" t="s">
        <v>71</v>
      </c>
      <c r="D28" s="233"/>
      <c r="E28" s="205" t="s">
        <v>69</v>
      </c>
      <c r="F28" s="206"/>
      <c r="G28" s="15" t="s">
        <v>30</v>
      </c>
      <c r="H28" s="15" t="s">
        <v>62</v>
      </c>
      <c r="I28" s="15"/>
      <c r="J28" s="54">
        <v>5000</v>
      </c>
      <c r="K28" s="62">
        <f>5000000-1100000-1500000-2400000</f>
        <v>0</v>
      </c>
      <c r="L28" s="54">
        <v>0</v>
      </c>
      <c r="M28" s="72" t="s">
        <v>104</v>
      </c>
      <c r="N28" s="16"/>
      <c r="O28" s="5"/>
    </row>
    <row r="29" spans="1:15" ht="171" customHeight="1">
      <c r="A29" s="61"/>
      <c r="B29" s="61"/>
      <c r="C29" s="232" t="s">
        <v>89</v>
      </c>
      <c r="D29" s="233"/>
      <c r="E29" s="205">
        <v>2020</v>
      </c>
      <c r="F29" s="206"/>
      <c r="G29" s="15" t="s">
        <v>90</v>
      </c>
      <c r="H29" s="15" t="s">
        <v>62</v>
      </c>
      <c r="I29" s="15"/>
      <c r="J29" s="54">
        <v>1200</v>
      </c>
      <c r="K29" s="54">
        <v>1200</v>
      </c>
      <c r="L29" s="54">
        <v>0</v>
      </c>
      <c r="M29" s="73"/>
      <c r="N29" s="16"/>
      <c r="O29" s="5"/>
    </row>
    <row r="30" spans="1:15" ht="204" customHeight="1">
      <c r="A30" s="19" t="s">
        <v>10</v>
      </c>
      <c r="B30" s="19" t="s">
        <v>36</v>
      </c>
      <c r="C30" s="232" t="s">
        <v>51</v>
      </c>
      <c r="D30" s="233"/>
      <c r="E30" s="205">
        <v>2020</v>
      </c>
      <c r="F30" s="206"/>
      <c r="G30" s="15" t="s">
        <v>30</v>
      </c>
      <c r="H30" s="15" t="s">
        <v>62</v>
      </c>
      <c r="I30" s="15"/>
      <c r="J30" s="54">
        <v>450</v>
      </c>
      <c r="K30" s="54">
        <v>450</v>
      </c>
      <c r="L30" s="54">
        <v>0</v>
      </c>
      <c r="M30" s="72" t="s">
        <v>106</v>
      </c>
      <c r="N30" s="16"/>
      <c r="O30" s="5"/>
    </row>
    <row r="31" spans="1:15" ht="171.75" customHeight="1">
      <c r="A31" s="240" t="s">
        <v>52</v>
      </c>
      <c r="B31" s="35" t="s">
        <v>26</v>
      </c>
      <c r="C31" s="199" t="s">
        <v>53</v>
      </c>
      <c r="D31" s="200"/>
      <c r="E31" s="213">
        <v>2020</v>
      </c>
      <c r="F31" s="214"/>
      <c r="G31" s="218" t="s">
        <v>19</v>
      </c>
      <c r="H31" s="15" t="s">
        <v>62</v>
      </c>
      <c r="I31" s="15"/>
      <c r="J31" s="59">
        <v>4108.604</v>
      </c>
      <c r="K31" s="65">
        <v>4108.604</v>
      </c>
      <c r="L31" s="54">
        <v>0</v>
      </c>
      <c r="M31" s="73"/>
      <c r="N31" s="16"/>
      <c r="O31" s="5"/>
    </row>
    <row r="32" spans="1:15" ht="109.5" customHeight="1">
      <c r="A32" s="227"/>
      <c r="B32" s="32"/>
      <c r="C32" s="203"/>
      <c r="D32" s="204"/>
      <c r="E32" s="215"/>
      <c r="F32" s="216"/>
      <c r="G32" s="219"/>
      <c r="H32" s="15" t="s">
        <v>17</v>
      </c>
      <c r="I32" s="15"/>
      <c r="J32" s="54">
        <v>14714.7</v>
      </c>
      <c r="K32" s="62">
        <v>14714.7</v>
      </c>
      <c r="L32" s="54">
        <v>0</v>
      </c>
      <c r="M32" s="73"/>
      <c r="N32" s="16"/>
      <c r="O32" s="5"/>
    </row>
    <row r="33" spans="1:15" ht="283.5" customHeight="1">
      <c r="A33" s="20"/>
      <c r="B33" s="32"/>
      <c r="C33" s="199" t="s">
        <v>85</v>
      </c>
      <c r="D33" s="200"/>
      <c r="E33" s="205">
        <v>2020</v>
      </c>
      <c r="F33" s="206"/>
      <c r="G33" s="252" t="s">
        <v>19</v>
      </c>
      <c r="H33" s="15" t="s">
        <v>86</v>
      </c>
      <c r="I33" s="15"/>
      <c r="J33" s="54">
        <v>885</v>
      </c>
      <c r="K33" s="54">
        <v>885</v>
      </c>
      <c r="L33" s="54">
        <v>0</v>
      </c>
      <c r="M33" s="73"/>
      <c r="N33" s="16"/>
      <c r="O33" s="5"/>
    </row>
    <row r="34" spans="1:15" ht="109.5" customHeight="1">
      <c r="A34" s="20"/>
      <c r="B34" s="32"/>
      <c r="C34" s="201"/>
      <c r="D34" s="202"/>
      <c r="E34" s="24"/>
      <c r="F34" s="25"/>
      <c r="G34" s="219"/>
      <c r="H34" s="15" t="s">
        <v>62</v>
      </c>
      <c r="I34" s="15"/>
      <c r="J34" s="54">
        <v>21.46</v>
      </c>
      <c r="K34" s="54">
        <f>(9670+11787.75)/1000</f>
        <v>21.45775</v>
      </c>
      <c r="L34" s="54"/>
      <c r="M34" s="73"/>
      <c r="N34" s="16"/>
      <c r="O34" s="5"/>
    </row>
    <row r="35" spans="1:15" ht="85.5" customHeight="1">
      <c r="A35" s="20"/>
      <c r="B35" s="32"/>
      <c r="C35" s="203"/>
      <c r="D35" s="204"/>
      <c r="E35" s="24"/>
      <c r="F35" s="25"/>
      <c r="G35" s="22" t="s">
        <v>35</v>
      </c>
      <c r="H35" s="15" t="s">
        <v>62</v>
      </c>
      <c r="I35" s="15"/>
      <c r="J35" s="54">
        <v>10</v>
      </c>
      <c r="K35" s="54">
        <v>10</v>
      </c>
      <c r="L35" s="54">
        <v>1.286</v>
      </c>
      <c r="M35" s="77" t="s">
        <v>109</v>
      </c>
      <c r="N35" s="16"/>
      <c r="O35" s="5"/>
    </row>
    <row r="36" spans="1:15" ht="90" customHeight="1">
      <c r="A36" s="38"/>
      <c r="B36" s="13" t="s">
        <v>11</v>
      </c>
      <c r="C36" s="217"/>
      <c r="D36" s="217"/>
      <c r="E36" s="198"/>
      <c r="F36" s="198"/>
      <c r="G36" s="13"/>
      <c r="H36" s="13"/>
      <c r="I36" s="13"/>
      <c r="J36" s="54">
        <f>J38+J39</f>
        <v>34577.973999999995</v>
      </c>
      <c r="K36" s="54">
        <f>K38+K39</f>
        <v>23077.974000000002</v>
      </c>
      <c r="L36" s="54">
        <v>0</v>
      </c>
      <c r="M36" s="73"/>
      <c r="N36" s="14"/>
      <c r="O36" s="5"/>
    </row>
    <row r="37" spans="1:15" ht="71.25" customHeight="1">
      <c r="A37" s="13"/>
      <c r="B37" s="15" t="s">
        <v>24</v>
      </c>
      <c r="C37" s="234"/>
      <c r="D37" s="235"/>
      <c r="E37" s="205"/>
      <c r="F37" s="206"/>
      <c r="G37" s="13"/>
      <c r="H37" s="13"/>
      <c r="I37" s="13"/>
      <c r="J37" s="54"/>
      <c r="K37" s="54"/>
      <c r="L37" s="54">
        <v>0</v>
      </c>
      <c r="M37" s="73"/>
      <c r="N37" s="5"/>
      <c r="O37" s="5"/>
    </row>
    <row r="38" spans="1:15" ht="57.75" customHeight="1">
      <c r="A38" s="13"/>
      <c r="B38" s="15"/>
      <c r="C38" s="205" t="s">
        <v>25</v>
      </c>
      <c r="D38" s="206"/>
      <c r="E38" s="205"/>
      <c r="F38" s="206"/>
      <c r="G38" s="13"/>
      <c r="H38" s="13"/>
      <c r="I38" s="13"/>
      <c r="J38" s="59">
        <f>SUM(J26:J34)</f>
        <v>34567.973999999995</v>
      </c>
      <c r="K38" s="59">
        <f>SUM(K26:K34)</f>
        <v>23067.974000000002</v>
      </c>
      <c r="L38" s="59">
        <f>SUM(L26:L34)</f>
        <v>0</v>
      </c>
      <c r="M38" s="73"/>
      <c r="N38" s="5"/>
      <c r="O38" s="5"/>
    </row>
    <row r="39" spans="1:15" ht="57.75" customHeight="1">
      <c r="A39" s="13"/>
      <c r="B39" s="15"/>
      <c r="C39" s="205" t="s">
        <v>35</v>
      </c>
      <c r="D39" s="206"/>
      <c r="E39" s="24"/>
      <c r="F39" s="25"/>
      <c r="G39" s="13"/>
      <c r="H39" s="13"/>
      <c r="I39" s="13"/>
      <c r="J39" s="59">
        <f>J35</f>
        <v>10</v>
      </c>
      <c r="K39" s="59">
        <f>K35</f>
        <v>10</v>
      </c>
      <c r="L39" s="53">
        <f>L35</f>
        <v>1.286</v>
      </c>
      <c r="N39" s="5"/>
      <c r="O39" s="5"/>
    </row>
    <row r="40" spans="1:15" ht="39" customHeight="1">
      <c r="A40" s="198" t="s">
        <v>31</v>
      </c>
      <c r="B40" s="198"/>
      <c r="C40" s="198"/>
      <c r="D40" s="198"/>
      <c r="E40" s="198"/>
      <c r="F40" s="198"/>
      <c r="G40" s="198"/>
      <c r="H40" s="198"/>
      <c r="I40" s="198"/>
      <c r="J40" s="198"/>
      <c r="K40" s="198"/>
      <c r="L40" s="198"/>
      <c r="M40" s="73"/>
      <c r="N40" s="5"/>
      <c r="O40" s="5"/>
    </row>
    <row r="41" spans="1:15" ht="127.5" customHeight="1">
      <c r="A41" s="46" t="s">
        <v>54</v>
      </c>
      <c r="B41" s="33" t="s">
        <v>9</v>
      </c>
      <c r="C41" s="207" t="s">
        <v>91</v>
      </c>
      <c r="D41" s="208"/>
      <c r="E41" s="198">
        <v>2020</v>
      </c>
      <c r="F41" s="198"/>
      <c r="G41" s="252" t="s">
        <v>68</v>
      </c>
      <c r="H41" s="15" t="s">
        <v>62</v>
      </c>
      <c r="I41" s="195">
        <v>1017640</v>
      </c>
      <c r="J41" s="50">
        <v>352.1</v>
      </c>
      <c r="K41" s="50">
        <v>352.1</v>
      </c>
      <c r="L41" s="50">
        <v>0</v>
      </c>
      <c r="M41" s="73"/>
      <c r="N41" s="5"/>
      <c r="O41" s="5"/>
    </row>
    <row r="42" spans="1:15" ht="115.5" customHeight="1">
      <c r="A42" s="37"/>
      <c r="B42" s="35"/>
      <c r="C42" s="207" t="s">
        <v>92</v>
      </c>
      <c r="D42" s="208"/>
      <c r="E42" s="198">
        <v>2020</v>
      </c>
      <c r="F42" s="198"/>
      <c r="G42" s="218"/>
      <c r="H42" s="15" t="s">
        <v>62</v>
      </c>
      <c r="I42" s="196"/>
      <c r="J42" s="50">
        <v>43.9</v>
      </c>
      <c r="K42" s="50">
        <v>43.9</v>
      </c>
      <c r="L42" s="50">
        <v>0</v>
      </c>
      <c r="M42" s="77" t="s">
        <v>103</v>
      </c>
      <c r="N42" s="5"/>
      <c r="O42" s="5"/>
    </row>
    <row r="43" spans="1:15" ht="105.75" customHeight="1">
      <c r="A43" s="34"/>
      <c r="B43" s="32"/>
      <c r="C43" s="209" t="s">
        <v>70</v>
      </c>
      <c r="D43" s="210"/>
      <c r="E43" s="205">
        <v>2020</v>
      </c>
      <c r="F43" s="206"/>
      <c r="G43" s="219"/>
      <c r="H43" s="15" t="s">
        <v>62</v>
      </c>
      <c r="I43" s="197"/>
      <c r="J43" s="50">
        <v>2639.4</v>
      </c>
      <c r="K43" s="50"/>
      <c r="L43" s="50">
        <v>0</v>
      </c>
      <c r="M43" s="73"/>
      <c r="N43" s="5"/>
      <c r="O43" s="5"/>
    </row>
    <row r="44" spans="1:15" ht="98.25" customHeight="1">
      <c r="A44" s="32"/>
      <c r="B44" s="19" t="s">
        <v>13</v>
      </c>
      <c r="C44" s="231"/>
      <c r="D44" s="231"/>
      <c r="E44" s="198"/>
      <c r="F44" s="198"/>
      <c r="G44" s="4"/>
      <c r="H44" s="15"/>
      <c r="I44" s="15"/>
      <c r="J44" s="50">
        <f>SUM(J41:J43)</f>
        <v>3035.4</v>
      </c>
      <c r="K44" s="50">
        <f>SUM(K41:K43)</f>
        <v>396</v>
      </c>
      <c r="L44" s="50">
        <v>0</v>
      </c>
      <c r="M44" s="73"/>
      <c r="N44" s="5"/>
      <c r="O44" s="5"/>
    </row>
    <row r="45" spans="1:15" ht="34.5" customHeight="1">
      <c r="A45" s="198" t="s">
        <v>33</v>
      </c>
      <c r="B45" s="198"/>
      <c r="C45" s="198"/>
      <c r="D45" s="198"/>
      <c r="E45" s="198"/>
      <c r="F45" s="198"/>
      <c r="G45" s="198"/>
      <c r="H45" s="198"/>
      <c r="I45" s="198"/>
      <c r="J45" s="198"/>
      <c r="K45" s="198"/>
      <c r="L45" s="198"/>
      <c r="M45" s="77"/>
      <c r="N45" s="5"/>
      <c r="O45" s="5"/>
    </row>
    <row r="46" spans="1:15" ht="280.5" customHeight="1">
      <c r="A46" s="20" t="s">
        <v>55</v>
      </c>
      <c r="B46" s="20" t="s">
        <v>79</v>
      </c>
      <c r="C46" s="248" t="s">
        <v>80</v>
      </c>
      <c r="D46" s="249"/>
      <c r="E46" s="205" t="s">
        <v>27</v>
      </c>
      <c r="F46" s="206"/>
      <c r="G46" s="15" t="s">
        <v>35</v>
      </c>
      <c r="H46" s="15" t="s">
        <v>62</v>
      </c>
      <c r="I46" s="15"/>
      <c r="J46" s="50">
        <v>75</v>
      </c>
      <c r="K46" s="50">
        <v>75</v>
      </c>
      <c r="L46" s="50">
        <v>75</v>
      </c>
      <c r="M46" s="78" t="s">
        <v>108</v>
      </c>
      <c r="N46" s="5"/>
      <c r="O46" s="5"/>
    </row>
    <row r="47" spans="1:15" ht="409.5" customHeight="1">
      <c r="A47" s="21" t="s">
        <v>56</v>
      </c>
      <c r="B47" s="21" t="s">
        <v>14</v>
      </c>
      <c r="C47" s="228" t="s">
        <v>81</v>
      </c>
      <c r="D47" s="228"/>
      <c r="E47" s="198" t="s">
        <v>27</v>
      </c>
      <c r="F47" s="198"/>
      <c r="G47" s="15" t="s">
        <v>37</v>
      </c>
      <c r="H47" s="15" t="s">
        <v>62</v>
      </c>
      <c r="I47" s="15"/>
      <c r="J47" s="50">
        <v>50</v>
      </c>
      <c r="K47" s="50">
        <v>50</v>
      </c>
      <c r="L47" s="50">
        <v>0</v>
      </c>
      <c r="M47" s="73"/>
      <c r="N47" s="5"/>
      <c r="O47" s="5"/>
    </row>
    <row r="48" spans="1:15" ht="295.5" customHeight="1">
      <c r="A48" s="21" t="s">
        <v>57</v>
      </c>
      <c r="B48" s="21" t="s">
        <v>18</v>
      </c>
      <c r="C48" s="207" t="s">
        <v>58</v>
      </c>
      <c r="D48" s="208"/>
      <c r="E48" s="205" t="s">
        <v>27</v>
      </c>
      <c r="F48" s="206"/>
      <c r="G48" s="15" t="s">
        <v>37</v>
      </c>
      <c r="H48" s="15" t="s">
        <v>62</v>
      </c>
      <c r="I48" s="15"/>
      <c r="J48" s="50">
        <v>32</v>
      </c>
      <c r="K48" s="50">
        <v>31.683</v>
      </c>
      <c r="L48" s="50">
        <v>0</v>
      </c>
      <c r="M48" s="69"/>
      <c r="N48" s="5"/>
      <c r="O48" s="5"/>
    </row>
    <row r="49" spans="1:15" ht="135" customHeight="1">
      <c r="A49" s="21" t="s">
        <v>59</v>
      </c>
      <c r="B49" s="19" t="s">
        <v>75</v>
      </c>
      <c r="C49" s="228" t="s">
        <v>82</v>
      </c>
      <c r="D49" s="228"/>
      <c r="E49" s="198" t="s">
        <v>27</v>
      </c>
      <c r="F49" s="198"/>
      <c r="G49" s="22" t="s">
        <v>35</v>
      </c>
      <c r="H49" s="15" t="s">
        <v>62</v>
      </c>
      <c r="I49" s="15"/>
      <c r="J49" s="50">
        <v>200</v>
      </c>
      <c r="K49" s="50">
        <v>200</v>
      </c>
      <c r="L49" s="50">
        <v>0</v>
      </c>
      <c r="M49" s="73"/>
      <c r="N49" s="5"/>
      <c r="O49" s="5"/>
    </row>
    <row r="50" spans="1:15" ht="250.5" customHeight="1">
      <c r="A50" s="21" t="s">
        <v>60</v>
      </c>
      <c r="B50" s="19" t="s">
        <v>63</v>
      </c>
      <c r="C50" s="224" t="s">
        <v>61</v>
      </c>
      <c r="D50" s="225"/>
      <c r="E50" s="205" t="s">
        <v>27</v>
      </c>
      <c r="F50" s="206"/>
      <c r="G50" s="15" t="s">
        <v>35</v>
      </c>
      <c r="H50" s="15" t="s">
        <v>62</v>
      </c>
      <c r="I50" s="15"/>
      <c r="J50" s="50">
        <v>60</v>
      </c>
      <c r="K50" s="50">
        <v>60</v>
      </c>
      <c r="L50" s="50">
        <v>0</v>
      </c>
      <c r="M50" s="73"/>
      <c r="N50" s="5"/>
      <c r="O50" s="5"/>
    </row>
    <row r="51" spans="1:15" ht="48.75" customHeight="1">
      <c r="A51" s="36"/>
      <c r="B51" s="221" t="s">
        <v>21</v>
      </c>
      <c r="C51" s="238" t="s">
        <v>22</v>
      </c>
      <c r="D51" s="239"/>
      <c r="E51" s="205"/>
      <c r="F51" s="206"/>
      <c r="G51" s="15"/>
      <c r="H51" s="15"/>
      <c r="I51" s="15"/>
      <c r="J51" s="50">
        <f>J46+J49+J50</f>
        <v>335</v>
      </c>
      <c r="K51" s="50">
        <f>K46+K49+K50</f>
        <v>335</v>
      </c>
      <c r="L51" s="50">
        <f>L46+L49+L50</f>
        <v>75</v>
      </c>
      <c r="M51" s="73"/>
      <c r="N51" s="5"/>
      <c r="O51" s="5"/>
    </row>
    <row r="52" spans="1:15" ht="27.75" customHeight="1">
      <c r="A52" s="32"/>
      <c r="B52" s="222"/>
      <c r="C52" s="238" t="s">
        <v>23</v>
      </c>
      <c r="D52" s="239"/>
      <c r="E52" s="205"/>
      <c r="F52" s="206"/>
      <c r="G52" s="15"/>
      <c r="H52" s="15"/>
      <c r="I52" s="15"/>
      <c r="J52" s="50">
        <f>J47+J48</f>
        <v>82</v>
      </c>
      <c r="K52" s="50">
        <f>K47+K48</f>
        <v>81.68299999999999</v>
      </c>
      <c r="L52" s="50">
        <f>L47+L48</f>
        <v>0</v>
      </c>
      <c r="M52" s="73"/>
      <c r="N52" s="5"/>
      <c r="O52" s="5"/>
    </row>
    <row r="53" spans="1:15" ht="27.75" customHeight="1">
      <c r="A53" s="32"/>
      <c r="B53" s="26" t="s">
        <v>38</v>
      </c>
      <c r="C53" s="42"/>
      <c r="D53" s="43"/>
      <c r="E53" s="24"/>
      <c r="F53" s="25"/>
      <c r="G53" s="15"/>
      <c r="H53" s="15"/>
      <c r="I53" s="15"/>
      <c r="J53" s="50">
        <f>SUM(J46:J50)</f>
        <v>417</v>
      </c>
      <c r="K53" s="50">
        <f>SUM(K46:K50)</f>
        <v>416.683</v>
      </c>
      <c r="L53" s="50">
        <f>SUM(L46:L50)</f>
        <v>75</v>
      </c>
      <c r="M53" s="73"/>
      <c r="N53" s="5"/>
      <c r="O53" s="5"/>
    </row>
    <row r="54" spans="1:15" ht="48.75" customHeight="1">
      <c r="A54" s="15"/>
      <c r="B54" s="17"/>
      <c r="C54" s="205" t="s">
        <v>12</v>
      </c>
      <c r="D54" s="206"/>
      <c r="E54" s="234"/>
      <c r="F54" s="235"/>
      <c r="G54" s="4"/>
      <c r="H54" s="15"/>
      <c r="I54" s="15"/>
      <c r="J54" s="60">
        <f>J22+J23+J38+J44+J53+J24+J39</f>
        <v>157479.28399999999</v>
      </c>
      <c r="K54" s="60">
        <f>K22+K23+K38+K44+K53+K39</f>
        <v>113279.66800000002</v>
      </c>
      <c r="L54" s="60">
        <f>L22+L23+L38+L44+L53+L39</f>
        <v>1056.47953</v>
      </c>
      <c r="M54" s="75"/>
      <c r="N54" s="5"/>
      <c r="O54" s="5"/>
    </row>
    <row r="55" spans="1:15" ht="48.75" customHeight="1" hidden="1">
      <c r="A55" s="15"/>
      <c r="B55" s="17"/>
      <c r="C55" s="234" t="s">
        <v>41</v>
      </c>
      <c r="D55" s="235"/>
      <c r="E55" s="234"/>
      <c r="F55" s="235"/>
      <c r="G55" s="15"/>
      <c r="H55" s="15"/>
      <c r="I55" s="15"/>
      <c r="J55" s="60">
        <f>J54-J7-J9-J32</f>
        <v>65422.373999999996</v>
      </c>
      <c r="K55" s="60"/>
      <c r="L55" s="50">
        <v>0</v>
      </c>
      <c r="M55" s="76"/>
      <c r="N55" s="5"/>
      <c r="O55" s="5"/>
    </row>
    <row r="56" spans="1:13" ht="77.25" customHeight="1" hidden="1">
      <c r="A56" s="45"/>
      <c r="B56" s="41"/>
      <c r="C56" s="234" t="s">
        <v>42</v>
      </c>
      <c r="D56" s="235"/>
      <c r="E56" s="236"/>
      <c r="F56" s="237"/>
      <c r="G56" s="41"/>
      <c r="H56" s="41"/>
      <c r="I56" s="41"/>
      <c r="J56" s="60">
        <f>J55-J6-J8-J31-J10</f>
        <v>31079.069999999992</v>
      </c>
      <c r="K56" s="60"/>
      <c r="L56" s="50">
        <v>0</v>
      </c>
      <c r="M56" s="71"/>
    </row>
    <row r="57" spans="2:13" ht="31.5">
      <c r="B57" s="39"/>
      <c r="M57" s="71"/>
    </row>
    <row r="58" spans="1:13" s="29" customFormat="1" ht="31.5">
      <c r="A58" s="28"/>
      <c r="M58" s="71"/>
    </row>
    <row r="59" spans="1:13" s="18" customFormat="1" ht="33.75">
      <c r="A59" s="251"/>
      <c r="B59" s="251"/>
      <c r="C59" s="251"/>
      <c r="D59" s="251"/>
      <c r="E59" s="251"/>
      <c r="F59" s="251"/>
      <c r="G59" s="251"/>
      <c r="J59" s="29"/>
      <c r="K59" s="29"/>
      <c r="L59" s="29"/>
      <c r="M59" s="71"/>
    </row>
    <row r="60" spans="1:13" s="31" customFormat="1" ht="31.5" customHeight="1">
      <c r="A60" s="30"/>
      <c r="B60" s="30"/>
      <c r="C60" s="30"/>
      <c r="D60" s="30"/>
      <c r="E60" s="30"/>
      <c r="F60" s="30"/>
      <c r="G60" s="30"/>
      <c r="J60" s="29"/>
      <c r="K60" s="60">
        <v>113537.24891</v>
      </c>
      <c r="L60" s="29"/>
      <c r="M60" s="71"/>
    </row>
    <row r="61" spans="1:13" ht="31.5" customHeight="1">
      <c r="A61" s="250"/>
      <c r="B61" s="250"/>
      <c r="C61" s="250"/>
      <c r="D61" s="250"/>
      <c r="E61" s="250"/>
      <c r="F61" s="250"/>
      <c r="G61" s="250"/>
      <c r="K61" s="60">
        <f>K54-K60</f>
        <v>-257.5809099999751</v>
      </c>
      <c r="M61" s="71"/>
    </row>
    <row r="62" spans="2:13" ht="31.5" customHeight="1">
      <c r="B62" s="246"/>
      <c r="C62" s="247"/>
      <c r="M62" s="71"/>
    </row>
    <row r="63" spans="2:13" ht="24.75" customHeight="1">
      <c r="B63" s="244"/>
      <c r="C63" s="245"/>
      <c r="M63" s="71"/>
    </row>
    <row r="64" spans="2:13" ht="31.5">
      <c r="B64" s="243"/>
      <c r="C64" s="243"/>
      <c r="M64" s="71"/>
    </row>
    <row r="65" ht="31.5">
      <c r="M65" s="71"/>
    </row>
    <row r="66" ht="31.5">
      <c r="M66" s="71"/>
    </row>
    <row r="67" ht="31.5">
      <c r="M67" s="71"/>
    </row>
    <row r="68" ht="31.5">
      <c r="M68" s="71"/>
    </row>
    <row r="69" ht="31.5">
      <c r="M69" s="71"/>
    </row>
    <row r="70" ht="31.5">
      <c r="M70" s="71"/>
    </row>
    <row r="71" ht="31.5">
      <c r="M71" s="71"/>
    </row>
    <row r="72" ht="31.5">
      <c r="M72" s="71"/>
    </row>
    <row r="73" ht="31.5">
      <c r="M73" s="71"/>
    </row>
    <row r="74" ht="31.5">
      <c r="M74" s="71"/>
    </row>
    <row r="75" ht="31.5">
      <c r="M75" s="71"/>
    </row>
    <row r="76" ht="31.5">
      <c r="M76" s="71"/>
    </row>
    <row r="77" ht="31.5">
      <c r="M77" s="71"/>
    </row>
    <row r="78" ht="31.5">
      <c r="M78" s="71"/>
    </row>
    <row r="79" ht="31.5">
      <c r="M79" s="71"/>
    </row>
    <row r="80" ht="31.5">
      <c r="M80" s="71"/>
    </row>
    <row r="81" ht="31.5">
      <c r="M81" s="71"/>
    </row>
    <row r="82" ht="31.5">
      <c r="M82" s="71"/>
    </row>
    <row r="83" ht="31.5">
      <c r="M83" s="71"/>
    </row>
    <row r="84" ht="31.5">
      <c r="M84" s="71"/>
    </row>
    <row r="85" ht="31.5">
      <c r="M85" s="71"/>
    </row>
    <row r="86" ht="31.5">
      <c r="M86" s="71"/>
    </row>
    <row r="87" ht="31.5">
      <c r="M87" s="71"/>
    </row>
    <row r="88" ht="31.5">
      <c r="M88" s="71"/>
    </row>
    <row r="89" ht="31.5">
      <c r="M89" s="71"/>
    </row>
    <row r="90" ht="31.5">
      <c r="M90" s="71"/>
    </row>
    <row r="91" ht="31.5">
      <c r="M91" s="71"/>
    </row>
    <row r="92" ht="31.5">
      <c r="M92" s="71"/>
    </row>
    <row r="93" ht="31.5">
      <c r="M93" s="71"/>
    </row>
    <row r="94" ht="31.5">
      <c r="M94" s="71"/>
    </row>
    <row r="95" ht="31.5">
      <c r="M95" s="71"/>
    </row>
    <row r="96" ht="31.5">
      <c r="M96" s="71"/>
    </row>
    <row r="97" ht="31.5">
      <c r="M97" s="71"/>
    </row>
    <row r="98" ht="31.5">
      <c r="M98" s="71"/>
    </row>
    <row r="99" ht="31.5">
      <c r="M99" s="71"/>
    </row>
    <row r="100" ht="31.5">
      <c r="M100" s="71"/>
    </row>
    <row r="101" ht="31.5">
      <c r="M101" s="71"/>
    </row>
    <row r="102" ht="31.5">
      <c r="M102" s="71"/>
    </row>
    <row r="103" ht="31.5">
      <c r="M103" s="71"/>
    </row>
    <row r="104" ht="31.5">
      <c r="M104" s="71"/>
    </row>
    <row r="105" ht="31.5">
      <c r="M105" s="71"/>
    </row>
    <row r="106" ht="31.5">
      <c r="M106" s="71"/>
    </row>
    <row r="107" ht="31.5">
      <c r="M107" s="71"/>
    </row>
    <row r="108" ht="31.5">
      <c r="M108" s="71"/>
    </row>
    <row r="109" ht="31.5">
      <c r="M109" s="71"/>
    </row>
    <row r="110" ht="31.5">
      <c r="M110" s="71"/>
    </row>
    <row r="111" ht="31.5">
      <c r="M111" s="71"/>
    </row>
    <row r="112" ht="31.5">
      <c r="M112" s="71"/>
    </row>
    <row r="113" ht="31.5">
      <c r="M113" s="71"/>
    </row>
    <row r="114" ht="31.5">
      <c r="M114" s="71"/>
    </row>
    <row r="115" ht="31.5">
      <c r="M115" s="71"/>
    </row>
    <row r="116" ht="31.5">
      <c r="M116" s="71"/>
    </row>
    <row r="117" ht="31.5">
      <c r="M117" s="71"/>
    </row>
    <row r="118" ht="31.5">
      <c r="M118" s="71"/>
    </row>
    <row r="119" ht="31.5">
      <c r="M119" s="71"/>
    </row>
    <row r="120" ht="31.5">
      <c r="M120" s="71"/>
    </row>
    <row r="121" ht="31.5">
      <c r="M121" s="71"/>
    </row>
    <row r="122" ht="31.5">
      <c r="M122" s="71"/>
    </row>
    <row r="123" ht="31.5">
      <c r="M123" s="71"/>
    </row>
    <row r="124" ht="31.5">
      <c r="M124" s="71"/>
    </row>
    <row r="125" ht="31.5">
      <c r="M125" s="71"/>
    </row>
    <row r="126" ht="31.5">
      <c r="M126" s="71"/>
    </row>
    <row r="127" ht="31.5">
      <c r="M127" s="71"/>
    </row>
    <row r="128" ht="31.5">
      <c r="M128" s="71"/>
    </row>
    <row r="129" ht="31.5">
      <c r="M129" s="71"/>
    </row>
    <row r="130" ht="31.5">
      <c r="M130" s="71"/>
    </row>
    <row r="131" ht="31.5">
      <c r="M131" s="71"/>
    </row>
    <row r="132" ht="31.5">
      <c r="M132" s="71"/>
    </row>
    <row r="133" ht="31.5">
      <c r="M133" s="71"/>
    </row>
    <row r="134" ht="31.5">
      <c r="M134" s="71"/>
    </row>
    <row r="135" ht="31.5">
      <c r="M135" s="71"/>
    </row>
    <row r="136" ht="31.5">
      <c r="M136" s="71"/>
    </row>
    <row r="137" ht="31.5">
      <c r="M137" s="71"/>
    </row>
    <row r="138" ht="31.5">
      <c r="M138" s="71"/>
    </row>
    <row r="139" ht="31.5">
      <c r="M139" s="71"/>
    </row>
    <row r="140" ht="31.5">
      <c r="M140" s="71"/>
    </row>
    <row r="141" ht="31.5">
      <c r="M141" s="71"/>
    </row>
    <row r="142" ht="31.5">
      <c r="M142" s="71"/>
    </row>
    <row r="143" ht="31.5">
      <c r="M143" s="71"/>
    </row>
    <row r="144" ht="31.5">
      <c r="M144" s="71"/>
    </row>
    <row r="145" ht="31.5">
      <c r="M145" s="71"/>
    </row>
    <row r="146" ht="31.5">
      <c r="M146" s="71"/>
    </row>
    <row r="147" ht="31.5">
      <c r="M147" s="71"/>
    </row>
    <row r="148" ht="31.5">
      <c r="M148" s="71"/>
    </row>
    <row r="149" ht="31.5">
      <c r="M149" s="71"/>
    </row>
    <row r="150" ht="31.5">
      <c r="M150" s="71"/>
    </row>
    <row r="151" ht="31.5">
      <c r="M151" s="71"/>
    </row>
    <row r="152" ht="31.5">
      <c r="M152" s="71"/>
    </row>
    <row r="153" ht="31.5">
      <c r="M153" s="71"/>
    </row>
    <row r="154" ht="31.5">
      <c r="M154" s="71"/>
    </row>
    <row r="155" ht="31.5">
      <c r="M155" s="71"/>
    </row>
    <row r="156" ht="31.5">
      <c r="M156" s="71"/>
    </row>
    <row r="157" ht="31.5">
      <c r="M157" s="71"/>
    </row>
    <row r="158" ht="31.5">
      <c r="M158" s="71"/>
    </row>
    <row r="159" ht="31.5">
      <c r="M159" s="71"/>
    </row>
    <row r="160" ht="31.5">
      <c r="M160" s="71"/>
    </row>
    <row r="161" ht="31.5">
      <c r="M161" s="71"/>
    </row>
    <row r="162" ht="31.5">
      <c r="M162" s="71"/>
    </row>
    <row r="163" ht="31.5">
      <c r="M163" s="71"/>
    </row>
    <row r="164" ht="31.5">
      <c r="M164" s="71"/>
    </row>
    <row r="165" ht="31.5">
      <c r="M165" s="71"/>
    </row>
    <row r="166" ht="31.5">
      <c r="M166" s="71"/>
    </row>
    <row r="167" ht="31.5">
      <c r="M167" s="71"/>
    </row>
    <row r="168" ht="31.5">
      <c r="M168" s="71"/>
    </row>
    <row r="169" ht="31.5">
      <c r="M169" s="71"/>
    </row>
    <row r="170" ht="31.5">
      <c r="M170" s="71"/>
    </row>
    <row r="171" ht="31.5">
      <c r="M171" s="71"/>
    </row>
    <row r="172" ht="31.5">
      <c r="M172" s="71"/>
    </row>
    <row r="173" ht="31.5">
      <c r="M173" s="71"/>
    </row>
    <row r="174" ht="31.5">
      <c r="M174" s="71"/>
    </row>
    <row r="175" ht="31.5">
      <c r="M175" s="71"/>
    </row>
    <row r="176" ht="31.5">
      <c r="M176" s="71"/>
    </row>
    <row r="177" ht="31.5">
      <c r="M177" s="71"/>
    </row>
    <row r="178" ht="31.5">
      <c r="M178" s="71"/>
    </row>
    <row r="179" ht="31.5">
      <c r="M179" s="71"/>
    </row>
    <row r="180" ht="31.5">
      <c r="M180" s="71"/>
    </row>
    <row r="181" ht="31.5">
      <c r="M181" s="71"/>
    </row>
    <row r="182" ht="31.5">
      <c r="M182" s="71"/>
    </row>
    <row r="183" ht="31.5">
      <c r="M183" s="71"/>
    </row>
  </sheetData>
  <sheetProtection/>
  <mergeCells count="114">
    <mergeCell ref="A27:A28"/>
    <mergeCell ref="C28:D28"/>
    <mergeCell ref="A1:X1"/>
    <mergeCell ref="A12:A14"/>
    <mergeCell ref="A25:L25"/>
    <mergeCell ref="C26:D26"/>
    <mergeCell ref="C18:D18"/>
    <mergeCell ref="C17:D17"/>
    <mergeCell ref="C16:D16"/>
    <mergeCell ref="C22:D22"/>
    <mergeCell ref="C24:D24"/>
    <mergeCell ref="E26:F26"/>
    <mergeCell ref="B27:B28"/>
    <mergeCell ref="E27:F27"/>
    <mergeCell ref="C27:D27"/>
    <mergeCell ref="C19:D19"/>
    <mergeCell ref="C23:D23"/>
    <mergeCell ref="E23:F23"/>
    <mergeCell ref="B19:B20"/>
    <mergeCell ref="E18:F18"/>
    <mergeCell ref="E17:F17"/>
    <mergeCell ref="C14:D14"/>
    <mergeCell ref="E14:F14"/>
    <mergeCell ref="B22:B23"/>
    <mergeCell ref="E16:F16"/>
    <mergeCell ref="C15:D15"/>
    <mergeCell ref="B12:B14"/>
    <mergeCell ref="A45:L45"/>
    <mergeCell ref="C37:D37"/>
    <mergeCell ref="E43:F43"/>
    <mergeCell ref="C31:D32"/>
    <mergeCell ref="E36:F36"/>
    <mergeCell ref="C41:D41"/>
    <mergeCell ref="A31:A32"/>
    <mergeCell ref="G33:G34"/>
    <mergeCell ref="G41:G43"/>
    <mergeCell ref="A40:L40"/>
    <mergeCell ref="B63:C63"/>
    <mergeCell ref="B62:C62"/>
    <mergeCell ref="C46:D46"/>
    <mergeCell ref="E49:F49"/>
    <mergeCell ref="A61:G61"/>
    <mergeCell ref="B51:B52"/>
    <mergeCell ref="A59:G59"/>
    <mergeCell ref="E46:F46"/>
    <mergeCell ref="C48:D48"/>
    <mergeCell ref="C51:D51"/>
    <mergeCell ref="B64:C64"/>
    <mergeCell ref="E44:F44"/>
    <mergeCell ref="C54:D54"/>
    <mergeCell ref="E50:F50"/>
    <mergeCell ref="C44:D44"/>
    <mergeCell ref="C47:D47"/>
    <mergeCell ref="E51:F51"/>
    <mergeCell ref="E47:F47"/>
    <mergeCell ref="E48:F48"/>
    <mergeCell ref="C49:D49"/>
    <mergeCell ref="A19:A20"/>
    <mergeCell ref="E21:F21"/>
    <mergeCell ref="E19:F19"/>
    <mergeCell ref="B2:L2"/>
    <mergeCell ref="A5:L5"/>
    <mergeCell ref="C4:D4"/>
    <mergeCell ref="E4:F4"/>
    <mergeCell ref="E12:F12"/>
    <mergeCell ref="E15:F15"/>
    <mergeCell ref="C21:D21"/>
    <mergeCell ref="C56:D56"/>
    <mergeCell ref="E54:F54"/>
    <mergeCell ref="E55:F55"/>
    <mergeCell ref="E56:F56"/>
    <mergeCell ref="C55:D55"/>
    <mergeCell ref="C50:D50"/>
    <mergeCell ref="C52:D52"/>
    <mergeCell ref="E52:F52"/>
    <mergeCell ref="A6:A7"/>
    <mergeCell ref="A8:A10"/>
    <mergeCell ref="C36:D36"/>
    <mergeCell ref="C39:D39"/>
    <mergeCell ref="C11:D11"/>
    <mergeCell ref="B6:B7"/>
    <mergeCell ref="C20:D20"/>
    <mergeCell ref="C38:D38"/>
    <mergeCell ref="C29:D29"/>
    <mergeCell ref="C30:D30"/>
    <mergeCell ref="B8:B10"/>
    <mergeCell ref="G8:G9"/>
    <mergeCell ref="C6:D7"/>
    <mergeCell ref="E13:F13"/>
    <mergeCell ref="E11:F11"/>
    <mergeCell ref="C12:D12"/>
    <mergeCell ref="C13:D13"/>
    <mergeCell ref="E8:F10"/>
    <mergeCell ref="C8:D10"/>
    <mergeCell ref="M6:M7"/>
    <mergeCell ref="M8:M9"/>
    <mergeCell ref="E30:F30"/>
    <mergeCell ref="E31:F32"/>
    <mergeCell ref="E29:F29"/>
    <mergeCell ref="G6:G7"/>
    <mergeCell ref="E20:F20"/>
    <mergeCell ref="G31:G32"/>
    <mergeCell ref="E6:F7"/>
    <mergeCell ref="E28:F28"/>
    <mergeCell ref="I41:I43"/>
    <mergeCell ref="E41:F41"/>
    <mergeCell ref="I6:I7"/>
    <mergeCell ref="C33:D35"/>
    <mergeCell ref="E33:F33"/>
    <mergeCell ref="C42:D42"/>
    <mergeCell ref="E42:F42"/>
    <mergeCell ref="E38:F38"/>
    <mergeCell ref="E37:F37"/>
    <mergeCell ref="C43:D43"/>
  </mergeCells>
  <printOptions/>
  <pageMargins left="0.5511811023622047" right="0.3937007874015748" top="1.1811023622047245" bottom="0.35433070866141736" header="0.31496062992125984" footer="0.31496062992125984"/>
  <pageSetup fitToHeight="0" fitToWidth="1" horizontalDpi="600" verticalDpi="600" orientation="landscape" paperSize="9" scale="26" r:id="rId1"/>
  <rowBreaks count="7" manualBreakCount="7">
    <brk id="7" max="14" man="1"/>
    <brk id="24" max="14" man="1"/>
    <brk id="29" max="14" man="1"/>
    <brk id="30" max="14" man="1"/>
    <brk id="39" max="14" man="1"/>
    <brk id="42" max="14" man="1"/>
    <brk id="47" max="14" man="1"/>
  </rowBreaks>
</worksheet>
</file>

<file path=xl/worksheets/sheet2.xml><?xml version="1.0" encoding="utf-8"?>
<worksheet xmlns="http://schemas.openxmlformats.org/spreadsheetml/2006/main" xmlns:r="http://schemas.openxmlformats.org/officeDocument/2006/relationships">
  <sheetPr>
    <pageSetUpPr fitToPage="1"/>
  </sheetPr>
  <dimension ref="A1:IT126"/>
  <sheetViews>
    <sheetView tabSelected="1" view="pageBreakPreview" zoomScale="40" zoomScaleNormal="73" zoomScaleSheetLayoutView="40" zoomScalePageLayoutView="30" workbookViewId="0" topLeftCell="A103">
      <selection activeCell="N118" sqref="N118"/>
    </sheetView>
  </sheetViews>
  <sheetFormatPr defaultColWidth="9.140625" defaultRowHeight="15"/>
  <cols>
    <col min="1" max="1" width="28.28125" style="129" customWidth="1"/>
    <col min="2" max="2" width="21.8515625" style="130" bestFit="1" customWidth="1"/>
    <col min="3" max="3" width="50.8515625" style="130" customWidth="1"/>
    <col min="4" max="4" width="35.421875" style="131" customWidth="1"/>
    <col min="5" max="5" width="32.57421875" style="132" customWidth="1"/>
    <col min="6" max="6" width="36.8515625" style="132" customWidth="1"/>
    <col min="7" max="7" width="36.28125" style="133" customWidth="1"/>
    <col min="8" max="8" width="31.7109375" style="133" customWidth="1"/>
    <col min="9" max="9" width="33.8515625" style="133" customWidth="1"/>
    <col min="10" max="10" width="31.421875" style="133" customWidth="1"/>
    <col min="11" max="11" width="32.57421875" style="133" customWidth="1"/>
    <col min="12" max="12" width="31.140625" style="133" customWidth="1"/>
    <col min="13" max="13" width="26.7109375" style="133" customWidth="1"/>
    <col min="14" max="14" width="87.421875" style="180" customWidth="1"/>
    <col min="15" max="17" width="9.140625" style="131" customWidth="1"/>
    <col min="18" max="16384" width="9.140625" style="82" customWidth="1"/>
  </cols>
  <sheetData>
    <row r="1" spans="1:14" ht="50.25">
      <c r="A1" s="90"/>
      <c r="B1" s="88"/>
      <c r="C1" s="88"/>
      <c r="D1" s="82"/>
      <c r="E1" s="193"/>
      <c r="F1" s="193"/>
      <c r="G1" s="80"/>
      <c r="H1" s="80"/>
      <c r="I1" s="80"/>
      <c r="J1" s="332" t="s">
        <v>228</v>
      </c>
      <c r="K1" s="332"/>
      <c r="L1" s="332"/>
      <c r="M1" s="332"/>
      <c r="N1" s="332"/>
    </row>
    <row r="2" spans="1:14" ht="31.5">
      <c r="A2" s="90"/>
      <c r="B2" s="88"/>
      <c r="C2" s="88"/>
      <c r="D2" s="82"/>
      <c r="E2" s="193"/>
      <c r="F2" s="193"/>
      <c r="G2" s="80"/>
      <c r="H2" s="80"/>
      <c r="I2" s="80"/>
      <c r="J2" s="333" t="s">
        <v>234</v>
      </c>
      <c r="K2" s="333"/>
      <c r="L2" s="333"/>
      <c r="M2" s="333"/>
      <c r="N2" s="333"/>
    </row>
    <row r="3" spans="1:14" ht="31.5">
      <c r="A3" s="90"/>
      <c r="B3" s="88"/>
      <c r="C3" s="88"/>
      <c r="D3" s="82"/>
      <c r="E3" s="193"/>
      <c r="F3" s="193"/>
      <c r="G3" s="80"/>
      <c r="H3" s="80"/>
      <c r="I3" s="80"/>
      <c r="J3" s="333"/>
      <c r="K3" s="333"/>
      <c r="L3" s="333"/>
      <c r="M3" s="333"/>
      <c r="N3" s="333"/>
    </row>
    <row r="4" spans="1:14" ht="51" customHeight="1">
      <c r="A4" s="90"/>
      <c r="B4" s="88"/>
      <c r="C4" s="88"/>
      <c r="D4" s="82"/>
      <c r="E4" s="193"/>
      <c r="F4" s="193"/>
      <c r="G4" s="80"/>
      <c r="H4" s="80"/>
      <c r="I4" s="80"/>
      <c r="J4" s="333"/>
      <c r="K4" s="333"/>
      <c r="L4" s="333"/>
      <c r="M4" s="333"/>
      <c r="N4" s="333"/>
    </row>
    <row r="5" spans="1:14" ht="31.5">
      <c r="A5" s="90"/>
      <c r="B5" s="88"/>
      <c r="C5" s="88"/>
      <c r="D5" s="82"/>
      <c r="E5" s="193"/>
      <c r="F5" s="193"/>
      <c r="G5" s="80"/>
      <c r="H5" s="80"/>
      <c r="I5" s="80"/>
      <c r="J5" s="333"/>
      <c r="K5" s="333"/>
      <c r="L5" s="333"/>
      <c r="M5" s="333"/>
      <c r="N5" s="333"/>
    </row>
    <row r="6" spans="1:14" ht="76.5" customHeight="1">
      <c r="A6" s="90"/>
      <c r="B6" s="88"/>
      <c r="C6" s="88"/>
      <c r="D6" s="82"/>
      <c r="E6" s="193"/>
      <c r="F6" s="193"/>
      <c r="G6" s="80"/>
      <c r="H6" s="80"/>
      <c r="I6" s="80"/>
      <c r="J6" s="333"/>
      <c r="K6" s="333"/>
      <c r="L6" s="333"/>
      <c r="M6" s="333"/>
      <c r="N6" s="333"/>
    </row>
    <row r="7" spans="1:14" ht="31.5">
      <c r="A7" s="90"/>
      <c r="B7" s="88"/>
      <c r="C7" s="88"/>
      <c r="D7" s="82"/>
      <c r="E7" s="193"/>
      <c r="F7" s="193"/>
      <c r="G7" s="80"/>
      <c r="H7" s="80"/>
      <c r="I7" s="80"/>
      <c r="J7" s="333"/>
      <c r="K7" s="333"/>
      <c r="L7" s="333"/>
      <c r="M7" s="333"/>
      <c r="N7" s="333"/>
    </row>
    <row r="8" spans="1:14" ht="31.5">
      <c r="A8" s="90"/>
      <c r="B8" s="88"/>
      <c r="C8" s="88"/>
      <c r="D8" s="82"/>
      <c r="E8" s="193"/>
      <c r="F8" s="193"/>
      <c r="G8" s="80"/>
      <c r="H8" s="80"/>
      <c r="I8" s="80"/>
      <c r="J8" s="333"/>
      <c r="K8" s="333"/>
      <c r="L8" s="333"/>
      <c r="M8" s="333"/>
      <c r="N8" s="333"/>
    </row>
    <row r="9" spans="1:14" ht="111" customHeight="1">
      <c r="A9" s="90"/>
      <c r="B9" s="88"/>
      <c r="C9" s="88"/>
      <c r="D9" s="82"/>
      <c r="E9" s="193"/>
      <c r="F9" s="193"/>
      <c r="G9" s="80"/>
      <c r="H9" s="80"/>
      <c r="I9" s="80"/>
      <c r="J9" s="333"/>
      <c r="K9" s="333"/>
      <c r="L9" s="333"/>
      <c r="M9" s="333"/>
      <c r="N9" s="333"/>
    </row>
    <row r="10" spans="1:14" ht="41.25" customHeight="1">
      <c r="A10" s="90"/>
      <c r="B10" s="88"/>
      <c r="C10" s="88"/>
      <c r="D10" s="82"/>
      <c r="E10" s="193"/>
      <c r="F10" s="193"/>
      <c r="G10" s="80"/>
      <c r="H10" s="80"/>
      <c r="I10" s="80"/>
      <c r="J10" s="80"/>
      <c r="K10" s="80"/>
      <c r="L10" s="80"/>
      <c r="M10" s="80"/>
      <c r="N10" s="89"/>
    </row>
    <row r="11" spans="1:254" ht="57">
      <c r="A11" s="288" t="s">
        <v>140</v>
      </c>
      <c r="B11" s="288"/>
      <c r="C11" s="288"/>
      <c r="D11" s="288"/>
      <c r="E11" s="288"/>
      <c r="F11" s="288"/>
      <c r="G11" s="288"/>
      <c r="H11" s="288"/>
      <c r="I11" s="288"/>
      <c r="J11" s="288"/>
      <c r="K11" s="288"/>
      <c r="L11" s="288"/>
      <c r="M11" s="288"/>
      <c r="N11" s="288"/>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276"/>
      <c r="EK11" s="276"/>
      <c r="EL11" s="276"/>
      <c r="EM11" s="276"/>
      <c r="EN11" s="276"/>
      <c r="EO11" s="276"/>
      <c r="EP11" s="276"/>
      <c r="EQ11" s="276"/>
      <c r="ER11" s="276"/>
      <c r="ES11" s="276"/>
      <c r="ET11" s="276"/>
      <c r="EU11" s="276"/>
      <c r="EV11" s="276"/>
      <c r="EW11" s="276"/>
      <c r="EX11" s="276"/>
      <c r="EY11" s="276"/>
      <c r="EZ11" s="276"/>
      <c r="FA11" s="276"/>
      <c r="FB11" s="276"/>
      <c r="FC11" s="276"/>
      <c r="FD11" s="276"/>
      <c r="FE11" s="276"/>
      <c r="FF11" s="276"/>
      <c r="FG11" s="276"/>
      <c r="FH11" s="276"/>
      <c r="FI11" s="276"/>
      <c r="FJ11" s="276"/>
      <c r="FK11" s="276"/>
      <c r="FL11" s="276"/>
      <c r="FM11" s="276"/>
      <c r="FN11" s="276"/>
      <c r="FO11" s="276"/>
      <c r="FP11" s="276"/>
      <c r="FQ11" s="276"/>
      <c r="FR11" s="276"/>
      <c r="FS11" s="276"/>
      <c r="FT11" s="276"/>
      <c r="FU11" s="276"/>
      <c r="FV11" s="276"/>
      <c r="FW11" s="276"/>
      <c r="FX11" s="276"/>
      <c r="FY11" s="276"/>
      <c r="FZ11" s="276"/>
      <c r="GA11" s="276"/>
      <c r="GB11" s="276"/>
      <c r="GC11" s="276"/>
      <c r="GD11" s="276"/>
      <c r="GE11" s="276"/>
      <c r="GF11" s="276"/>
      <c r="GG11" s="276"/>
      <c r="GH11" s="276"/>
      <c r="GI11" s="276"/>
      <c r="GJ11" s="276"/>
      <c r="GK11" s="276"/>
      <c r="GL11" s="276"/>
      <c r="GM11" s="276"/>
      <c r="GN11" s="276"/>
      <c r="GO11" s="276"/>
      <c r="GP11" s="276"/>
      <c r="GQ11" s="276"/>
      <c r="GR11" s="276"/>
      <c r="GS11" s="276"/>
      <c r="GT11" s="276"/>
      <c r="GU11" s="276"/>
      <c r="GV11" s="276"/>
      <c r="GW11" s="276"/>
      <c r="GX11" s="276"/>
      <c r="GY11" s="276"/>
      <c r="GZ11" s="276"/>
      <c r="HA11" s="276"/>
      <c r="HB11" s="276"/>
      <c r="HC11" s="276"/>
      <c r="HD11" s="276"/>
      <c r="HE11" s="276"/>
      <c r="HF11" s="276"/>
      <c r="HG11" s="276"/>
      <c r="HH11" s="276"/>
      <c r="HI11" s="276"/>
      <c r="HJ11" s="276"/>
      <c r="HK11" s="276"/>
      <c r="HL11" s="276"/>
      <c r="HM11" s="276"/>
      <c r="HN11" s="276"/>
      <c r="HO11" s="276"/>
      <c r="HP11" s="276"/>
      <c r="HQ11" s="276"/>
      <c r="HR11" s="276"/>
      <c r="HS11" s="276"/>
      <c r="HT11" s="276"/>
      <c r="HU11" s="276"/>
      <c r="HV11" s="276"/>
      <c r="HW11" s="276"/>
      <c r="HX11" s="276"/>
      <c r="HY11" s="276"/>
      <c r="HZ11" s="276"/>
      <c r="IA11" s="276"/>
      <c r="IB11" s="276"/>
      <c r="IC11" s="276"/>
      <c r="ID11" s="276"/>
      <c r="IE11" s="276"/>
      <c r="IF11" s="276"/>
      <c r="IG11" s="276"/>
      <c r="IH11" s="276"/>
      <c r="II11" s="276"/>
      <c r="IJ11" s="276"/>
      <c r="IK11" s="276"/>
      <c r="IL11" s="276"/>
      <c r="IM11" s="276"/>
      <c r="IN11" s="276"/>
      <c r="IO11" s="276"/>
      <c r="IP11" s="276"/>
      <c r="IQ11" s="276"/>
      <c r="IR11" s="276"/>
      <c r="IS11" s="276"/>
      <c r="IT11" s="276"/>
    </row>
    <row r="12" spans="1:14" ht="167.25" customHeight="1">
      <c r="A12" s="276" t="s">
        <v>141</v>
      </c>
      <c r="B12" s="276"/>
      <c r="C12" s="276"/>
      <c r="D12" s="276"/>
      <c r="E12" s="276"/>
      <c r="F12" s="276"/>
      <c r="G12" s="276"/>
      <c r="H12" s="276"/>
      <c r="I12" s="276"/>
      <c r="J12" s="276"/>
      <c r="K12" s="276"/>
      <c r="L12" s="276"/>
      <c r="M12" s="276"/>
      <c r="N12" s="276"/>
    </row>
    <row r="13" spans="1:14" ht="49.5">
      <c r="A13" s="113"/>
      <c r="B13" s="113"/>
      <c r="C13" s="113"/>
      <c r="D13" s="113"/>
      <c r="E13" s="113"/>
      <c r="F13" s="113"/>
      <c r="G13" s="113"/>
      <c r="H13" s="113"/>
      <c r="I13" s="113"/>
      <c r="J13" s="113"/>
      <c r="K13" s="113"/>
      <c r="L13" s="113"/>
      <c r="M13" s="113"/>
      <c r="N13" s="113"/>
    </row>
    <row r="14" spans="1:14" ht="45">
      <c r="A14" s="92"/>
      <c r="B14" s="92"/>
      <c r="C14" s="92"/>
      <c r="D14" s="92"/>
      <c r="E14" s="92"/>
      <c r="F14" s="92"/>
      <c r="G14" s="92"/>
      <c r="H14" s="92"/>
      <c r="I14" s="92"/>
      <c r="J14" s="92"/>
      <c r="K14" s="92"/>
      <c r="L14" s="92"/>
      <c r="M14" s="92"/>
      <c r="N14" s="92"/>
    </row>
    <row r="15" spans="1:17" s="93" customFormat="1" ht="46.5">
      <c r="A15" s="114" t="s">
        <v>6</v>
      </c>
      <c r="B15" s="115" t="s">
        <v>135</v>
      </c>
      <c r="C15" s="116"/>
      <c r="D15" s="321" t="s">
        <v>124</v>
      </c>
      <c r="E15" s="321"/>
      <c r="F15" s="321"/>
      <c r="G15" s="321"/>
      <c r="H15" s="321"/>
      <c r="I15" s="321"/>
      <c r="J15" s="321"/>
      <c r="K15" s="321"/>
      <c r="L15" s="321"/>
      <c r="M15" s="321"/>
      <c r="N15" s="321"/>
      <c r="O15" s="134"/>
      <c r="P15" s="134"/>
      <c r="Q15" s="134"/>
    </row>
    <row r="16" spans="1:17" s="93" customFormat="1" ht="46.5">
      <c r="A16" s="94"/>
      <c r="B16" s="115" t="s">
        <v>136</v>
      </c>
      <c r="C16" s="116"/>
      <c r="D16" s="321" t="s">
        <v>125</v>
      </c>
      <c r="E16" s="321"/>
      <c r="F16" s="321"/>
      <c r="G16" s="321"/>
      <c r="H16" s="321"/>
      <c r="I16" s="321"/>
      <c r="J16" s="321"/>
      <c r="K16" s="321"/>
      <c r="L16" s="321"/>
      <c r="M16" s="321"/>
      <c r="N16" s="321"/>
      <c r="O16" s="134"/>
      <c r="P16" s="134"/>
      <c r="Q16" s="134"/>
    </row>
    <row r="17" spans="1:17" s="93" customFormat="1" ht="46.5">
      <c r="A17" s="94"/>
      <c r="B17" s="115" t="s">
        <v>137</v>
      </c>
      <c r="C17" s="116"/>
      <c r="D17" s="321" t="s">
        <v>90</v>
      </c>
      <c r="E17" s="321"/>
      <c r="F17" s="321"/>
      <c r="G17" s="321"/>
      <c r="H17" s="321"/>
      <c r="I17" s="321"/>
      <c r="J17" s="321"/>
      <c r="K17" s="321"/>
      <c r="L17" s="321"/>
      <c r="M17" s="321"/>
      <c r="N17" s="321"/>
      <c r="O17" s="134"/>
      <c r="P17" s="134"/>
      <c r="Q17" s="134"/>
    </row>
    <row r="18" spans="1:17" s="93" customFormat="1" ht="46.5">
      <c r="A18" s="94"/>
      <c r="B18" s="117">
        <v>10</v>
      </c>
      <c r="C18" s="116"/>
      <c r="D18" s="321" t="s">
        <v>126</v>
      </c>
      <c r="E18" s="321"/>
      <c r="F18" s="321"/>
      <c r="G18" s="321"/>
      <c r="H18" s="321"/>
      <c r="I18" s="321"/>
      <c r="J18" s="321"/>
      <c r="K18" s="321"/>
      <c r="L18" s="321"/>
      <c r="M18" s="321"/>
      <c r="N18" s="321"/>
      <c r="O18" s="134"/>
      <c r="P18" s="134"/>
      <c r="Q18" s="134"/>
    </row>
    <row r="19" spans="1:17" s="93" customFormat="1" ht="46.5">
      <c r="A19" s="94"/>
      <c r="B19" s="117">
        <v>15</v>
      </c>
      <c r="C19" s="116"/>
      <c r="D19" s="321" t="s">
        <v>127</v>
      </c>
      <c r="E19" s="321"/>
      <c r="F19" s="321"/>
      <c r="G19" s="321"/>
      <c r="H19" s="321"/>
      <c r="I19" s="321"/>
      <c r="J19" s="321"/>
      <c r="K19" s="321"/>
      <c r="L19" s="321"/>
      <c r="M19" s="321"/>
      <c r="N19" s="321"/>
      <c r="O19" s="134"/>
      <c r="P19" s="134"/>
      <c r="Q19" s="134"/>
    </row>
    <row r="20" spans="1:17" s="93" customFormat="1" ht="47.25" thickBot="1">
      <c r="A20" s="94"/>
      <c r="B20" s="118">
        <v>37</v>
      </c>
      <c r="C20" s="116"/>
      <c r="D20" s="320" t="s">
        <v>128</v>
      </c>
      <c r="E20" s="320"/>
      <c r="F20" s="320"/>
      <c r="G20" s="320"/>
      <c r="H20" s="320"/>
      <c r="I20" s="320"/>
      <c r="J20" s="119"/>
      <c r="K20" s="119"/>
      <c r="L20" s="119"/>
      <c r="M20" s="119"/>
      <c r="N20" s="119"/>
      <c r="O20" s="134"/>
      <c r="P20" s="134"/>
      <c r="Q20" s="134"/>
    </row>
    <row r="21" spans="1:17" s="93" customFormat="1" ht="46.5">
      <c r="A21" s="95"/>
      <c r="B21" s="319" t="s">
        <v>132</v>
      </c>
      <c r="C21" s="319"/>
      <c r="D21" s="322" t="s">
        <v>129</v>
      </c>
      <c r="E21" s="322"/>
      <c r="F21" s="322"/>
      <c r="G21" s="322"/>
      <c r="H21" s="322"/>
      <c r="I21" s="96"/>
      <c r="J21" s="96"/>
      <c r="K21" s="96"/>
      <c r="L21" s="96"/>
      <c r="M21" s="96"/>
      <c r="N21" s="97"/>
      <c r="O21" s="134"/>
      <c r="P21" s="134"/>
      <c r="Q21" s="134"/>
    </row>
    <row r="22" spans="1:17" s="93" customFormat="1" ht="47.25" thickBot="1">
      <c r="A22" s="114" t="s">
        <v>130</v>
      </c>
      <c r="B22" s="118">
        <v>37</v>
      </c>
      <c r="C22" s="116"/>
      <c r="D22" s="320" t="s">
        <v>128</v>
      </c>
      <c r="E22" s="320"/>
      <c r="F22" s="320"/>
      <c r="G22" s="320"/>
      <c r="H22" s="320"/>
      <c r="I22" s="320"/>
      <c r="J22" s="119"/>
      <c r="K22" s="119"/>
      <c r="L22" s="119"/>
      <c r="M22" s="119"/>
      <c r="N22" s="119"/>
      <c r="O22" s="134"/>
      <c r="P22" s="134"/>
      <c r="Q22" s="134"/>
    </row>
    <row r="23" spans="1:17" s="93" customFormat="1" ht="46.5">
      <c r="A23" s="95"/>
      <c r="B23" s="319" t="s">
        <v>132</v>
      </c>
      <c r="C23" s="319"/>
      <c r="D23" s="322" t="s">
        <v>131</v>
      </c>
      <c r="E23" s="322"/>
      <c r="F23" s="322"/>
      <c r="G23" s="322"/>
      <c r="H23" s="322"/>
      <c r="I23" s="96"/>
      <c r="J23" s="96"/>
      <c r="K23" s="96"/>
      <c r="L23" s="96"/>
      <c r="M23" s="96"/>
      <c r="N23" s="97"/>
      <c r="O23" s="134"/>
      <c r="P23" s="134"/>
      <c r="Q23" s="134"/>
    </row>
    <row r="24" spans="1:17" s="93" customFormat="1" ht="46.5">
      <c r="A24" s="90"/>
      <c r="B24" s="88"/>
      <c r="C24" s="88"/>
      <c r="D24" s="82"/>
      <c r="E24" s="193"/>
      <c r="F24" s="193"/>
      <c r="G24" s="80"/>
      <c r="H24" s="80"/>
      <c r="I24" s="80"/>
      <c r="J24" s="80"/>
      <c r="K24" s="80"/>
      <c r="L24" s="80"/>
      <c r="M24" s="80"/>
      <c r="N24" s="89"/>
      <c r="O24" s="134"/>
      <c r="P24" s="134"/>
      <c r="Q24" s="134"/>
    </row>
    <row r="25" spans="1:17" s="93" customFormat="1" ht="96.75" customHeight="1" thickBot="1">
      <c r="A25" s="114" t="s">
        <v>133</v>
      </c>
      <c r="B25" s="115" t="s">
        <v>138</v>
      </c>
      <c r="D25" s="320" t="s">
        <v>134</v>
      </c>
      <c r="E25" s="320"/>
      <c r="F25" s="320"/>
      <c r="G25" s="320"/>
      <c r="H25" s="320"/>
      <c r="I25" s="320"/>
      <c r="J25" s="320"/>
      <c r="K25" s="320"/>
      <c r="L25" s="320"/>
      <c r="M25" s="320"/>
      <c r="N25" s="320"/>
      <c r="O25" s="134"/>
      <c r="P25" s="134"/>
      <c r="Q25" s="134"/>
    </row>
    <row r="26" spans="1:17" s="93" customFormat="1" ht="46.5">
      <c r="A26" s="90"/>
      <c r="B26" s="115" t="s">
        <v>206</v>
      </c>
      <c r="C26" s="88"/>
      <c r="D26" s="291" t="s">
        <v>139</v>
      </c>
      <c r="E26" s="291"/>
      <c r="F26" s="291"/>
      <c r="G26" s="291"/>
      <c r="H26" s="291"/>
      <c r="I26" s="291"/>
      <c r="J26" s="291"/>
      <c r="K26" s="291"/>
      <c r="L26" s="291"/>
      <c r="M26" s="291"/>
      <c r="N26" s="291"/>
      <c r="O26" s="134"/>
      <c r="P26" s="134"/>
      <c r="Q26" s="134"/>
    </row>
    <row r="27" spans="1:17" s="93" customFormat="1" ht="46.5">
      <c r="A27" s="90"/>
      <c r="B27" s="115" t="s">
        <v>229</v>
      </c>
      <c r="C27" s="88"/>
      <c r="D27" s="120"/>
      <c r="E27" s="120"/>
      <c r="F27" s="120"/>
      <c r="G27" s="120"/>
      <c r="H27" s="120"/>
      <c r="I27" s="120"/>
      <c r="J27" s="120"/>
      <c r="K27" s="120"/>
      <c r="L27" s="120"/>
      <c r="M27" s="120"/>
      <c r="N27" s="120"/>
      <c r="O27" s="134"/>
      <c r="P27" s="134"/>
      <c r="Q27" s="134"/>
    </row>
    <row r="28" spans="1:17" s="93" customFormat="1" ht="46.5">
      <c r="A28" s="90"/>
      <c r="B28" s="115">
        <v>7640</v>
      </c>
      <c r="C28" s="88"/>
      <c r="D28" s="318"/>
      <c r="E28" s="318"/>
      <c r="F28" s="318"/>
      <c r="G28" s="318"/>
      <c r="H28" s="318"/>
      <c r="I28" s="80"/>
      <c r="J28" s="80"/>
      <c r="K28" s="80"/>
      <c r="L28" s="80"/>
      <c r="M28" s="80"/>
      <c r="N28" s="89"/>
      <c r="O28" s="134"/>
      <c r="P28" s="134"/>
      <c r="Q28" s="134"/>
    </row>
    <row r="29" spans="1:17" s="93" customFormat="1" ht="46.5">
      <c r="A29" s="90"/>
      <c r="B29" s="115">
        <v>7680</v>
      </c>
      <c r="C29" s="88"/>
      <c r="D29" s="82"/>
      <c r="E29" s="193"/>
      <c r="F29" s="193"/>
      <c r="G29" s="80"/>
      <c r="H29" s="80"/>
      <c r="I29" s="80"/>
      <c r="J29" s="80"/>
      <c r="K29" s="80"/>
      <c r="L29" s="80"/>
      <c r="M29" s="80"/>
      <c r="N29" s="89"/>
      <c r="O29" s="134"/>
      <c r="P29" s="134"/>
      <c r="Q29" s="134"/>
    </row>
    <row r="30" spans="1:17" s="93" customFormat="1" ht="47.25" thickBot="1">
      <c r="A30" s="121"/>
      <c r="B30" s="122">
        <v>7700</v>
      </c>
      <c r="C30" s="121"/>
      <c r="D30" s="121"/>
      <c r="E30" s="121"/>
      <c r="F30" s="121"/>
      <c r="G30" s="121"/>
      <c r="H30" s="121"/>
      <c r="I30" s="121"/>
      <c r="J30" s="121"/>
      <c r="K30" s="121"/>
      <c r="L30" s="121"/>
      <c r="M30" s="121"/>
      <c r="N30" s="121"/>
      <c r="O30" s="134"/>
      <c r="P30" s="134"/>
      <c r="Q30" s="134"/>
    </row>
    <row r="31" spans="1:17" s="93" customFormat="1" ht="46.5">
      <c r="A31" s="91"/>
      <c r="B31" s="319" t="s">
        <v>132</v>
      </c>
      <c r="C31" s="319"/>
      <c r="D31" s="81"/>
      <c r="E31" s="81"/>
      <c r="F31" s="81"/>
      <c r="G31" s="81"/>
      <c r="H31" s="81"/>
      <c r="I31" s="81"/>
      <c r="J31" s="81"/>
      <c r="K31" s="81"/>
      <c r="L31" s="81"/>
      <c r="M31" s="81"/>
      <c r="N31" s="87"/>
      <c r="O31" s="134"/>
      <c r="P31" s="134"/>
      <c r="Q31" s="134"/>
    </row>
    <row r="32" spans="1:17" s="83" customFormat="1" ht="17.25" customHeight="1">
      <c r="A32" s="135"/>
      <c r="B32" s="138"/>
      <c r="C32" s="138"/>
      <c r="D32" s="138"/>
      <c r="E32" s="138"/>
      <c r="F32" s="138"/>
      <c r="G32" s="138"/>
      <c r="H32" s="138"/>
      <c r="I32" s="138"/>
      <c r="J32" s="138"/>
      <c r="K32" s="138"/>
      <c r="L32" s="138"/>
      <c r="M32" s="138"/>
      <c r="N32" s="136"/>
      <c r="O32" s="137"/>
      <c r="P32" s="137"/>
      <c r="Q32" s="137"/>
    </row>
    <row r="33" spans="1:17" s="84" customFormat="1" ht="82.5" customHeight="1">
      <c r="A33" s="329" t="s">
        <v>0</v>
      </c>
      <c r="B33" s="314" t="s">
        <v>2</v>
      </c>
      <c r="C33" s="315"/>
      <c r="D33" s="267" t="s">
        <v>121</v>
      </c>
      <c r="E33" s="279"/>
      <c r="F33" s="279"/>
      <c r="G33" s="279"/>
      <c r="H33" s="268"/>
      <c r="I33" s="267" t="s">
        <v>122</v>
      </c>
      <c r="J33" s="279"/>
      <c r="K33" s="279"/>
      <c r="L33" s="279"/>
      <c r="M33" s="268"/>
      <c r="N33" s="139" t="s">
        <v>96</v>
      </c>
      <c r="O33" s="140"/>
      <c r="P33" s="140"/>
      <c r="Q33" s="140"/>
    </row>
    <row r="34" spans="1:17" s="86" customFormat="1" ht="110.25" customHeight="1">
      <c r="A34" s="330"/>
      <c r="B34" s="316"/>
      <c r="C34" s="317"/>
      <c r="D34" s="104" t="s">
        <v>97</v>
      </c>
      <c r="E34" s="141" t="s">
        <v>99</v>
      </c>
      <c r="F34" s="141" t="s">
        <v>112</v>
      </c>
      <c r="G34" s="325" t="s">
        <v>98</v>
      </c>
      <c r="H34" s="326"/>
      <c r="I34" s="104" t="s">
        <v>97</v>
      </c>
      <c r="J34" s="141" t="s">
        <v>99</v>
      </c>
      <c r="K34" s="141" t="s">
        <v>112</v>
      </c>
      <c r="L34" s="325" t="s">
        <v>98</v>
      </c>
      <c r="M34" s="326"/>
      <c r="N34" s="139"/>
      <c r="O34" s="142"/>
      <c r="P34" s="142"/>
      <c r="Q34" s="142"/>
    </row>
    <row r="35" spans="1:17" s="86" customFormat="1" ht="35.25" customHeight="1">
      <c r="A35" s="267" t="s">
        <v>113</v>
      </c>
      <c r="B35" s="279"/>
      <c r="C35" s="279"/>
      <c r="D35" s="279"/>
      <c r="E35" s="279"/>
      <c r="F35" s="279"/>
      <c r="G35" s="279"/>
      <c r="H35" s="279"/>
      <c r="I35" s="279"/>
      <c r="J35" s="279"/>
      <c r="K35" s="279"/>
      <c r="L35" s="279"/>
      <c r="M35" s="279"/>
      <c r="N35" s="268"/>
      <c r="O35" s="142"/>
      <c r="P35" s="142"/>
      <c r="Q35" s="142"/>
    </row>
    <row r="36" spans="1:14" ht="33" customHeight="1">
      <c r="A36" s="267" t="s">
        <v>29</v>
      </c>
      <c r="B36" s="279"/>
      <c r="C36" s="279"/>
      <c r="D36" s="279"/>
      <c r="E36" s="279"/>
      <c r="F36" s="279"/>
      <c r="G36" s="279"/>
      <c r="H36" s="279"/>
      <c r="I36" s="279"/>
      <c r="J36" s="279"/>
      <c r="K36" s="279"/>
      <c r="L36" s="279"/>
      <c r="M36" s="279"/>
      <c r="N36" s="268"/>
    </row>
    <row r="37" spans="1:14" ht="211.5" customHeight="1">
      <c r="A37" s="300" t="s">
        <v>6</v>
      </c>
      <c r="B37" s="313" t="s">
        <v>180</v>
      </c>
      <c r="C37" s="313"/>
      <c r="D37" s="110">
        <f>F37+G37+E37</f>
        <v>144721.8</v>
      </c>
      <c r="E37" s="141"/>
      <c r="F37" s="124">
        <f>500+3300</f>
        <v>3800</v>
      </c>
      <c r="G37" s="125">
        <f>44062.2+96859.6</f>
        <v>140921.8</v>
      </c>
      <c r="H37" s="103" t="s">
        <v>15</v>
      </c>
      <c r="I37" s="110">
        <f>J37+K37+L37</f>
        <v>433.727</v>
      </c>
      <c r="J37" s="143"/>
      <c r="K37" s="124">
        <v>433.727</v>
      </c>
      <c r="L37" s="144"/>
      <c r="M37" s="145"/>
      <c r="N37" s="85" t="s">
        <v>198</v>
      </c>
    </row>
    <row r="38" spans="1:14" ht="409.5" customHeight="1">
      <c r="A38" s="301"/>
      <c r="B38" s="281" t="s">
        <v>230</v>
      </c>
      <c r="C38" s="282"/>
      <c r="D38" s="110">
        <f>F38+G38+E38</f>
        <v>66192.24</v>
      </c>
      <c r="E38" s="146"/>
      <c r="F38" s="123">
        <f>13570.27+13965.5+131.63+170.84</f>
        <v>27838.24</v>
      </c>
      <c r="G38" s="123">
        <f>19641.6+18712.4</f>
        <v>38354</v>
      </c>
      <c r="H38" s="147" t="s">
        <v>16</v>
      </c>
      <c r="I38" s="110">
        <f>J38+K38+L38</f>
        <v>50743.259999999995</v>
      </c>
      <c r="J38" s="148"/>
      <c r="K38" s="123">
        <f>13955.36+3394.7</f>
        <v>17350.06</v>
      </c>
      <c r="L38" s="123">
        <f>16135.8+17257.4</f>
        <v>33393.2</v>
      </c>
      <c r="M38" s="147" t="s">
        <v>16</v>
      </c>
      <c r="N38" s="98" t="s">
        <v>199</v>
      </c>
    </row>
    <row r="39" spans="1:14" ht="62.25" customHeight="1">
      <c r="A39" s="149"/>
      <c r="B39" s="263" t="s">
        <v>185</v>
      </c>
      <c r="C39" s="264"/>
      <c r="D39" s="110">
        <f>D37+D38</f>
        <v>210914.03999999998</v>
      </c>
      <c r="E39" s="150">
        <f aca="true" t="shared" si="0" ref="E39:L39">E37+E38</f>
        <v>0</v>
      </c>
      <c r="F39" s="110">
        <f t="shared" si="0"/>
        <v>31638.24</v>
      </c>
      <c r="G39" s="110">
        <f t="shared" si="0"/>
        <v>179275.8</v>
      </c>
      <c r="H39" s="150"/>
      <c r="I39" s="110">
        <f t="shared" si="0"/>
        <v>51176.986999999994</v>
      </c>
      <c r="J39" s="110">
        <f t="shared" si="0"/>
        <v>0</v>
      </c>
      <c r="K39" s="110">
        <f t="shared" si="0"/>
        <v>17783.787</v>
      </c>
      <c r="L39" s="110">
        <f t="shared" si="0"/>
        <v>33393.2</v>
      </c>
      <c r="M39" s="145"/>
      <c r="N39" s="99"/>
    </row>
    <row r="40" spans="1:14" ht="47.25" customHeight="1">
      <c r="A40" s="267" t="s">
        <v>114</v>
      </c>
      <c r="B40" s="279"/>
      <c r="C40" s="279"/>
      <c r="D40" s="279"/>
      <c r="E40" s="279"/>
      <c r="F40" s="279"/>
      <c r="G40" s="279"/>
      <c r="H40" s="279"/>
      <c r="I40" s="279"/>
      <c r="J40" s="279"/>
      <c r="K40" s="279"/>
      <c r="L40" s="279"/>
      <c r="M40" s="279"/>
      <c r="N40" s="268"/>
    </row>
    <row r="41" spans="1:14" ht="142.5" customHeight="1">
      <c r="A41" s="151" t="s">
        <v>147</v>
      </c>
      <c r="B41" s="312" t="s">
        <v>45</v>
      </c>
      <c r="C41" s="312"/>
      <c r="D41" s="110">
        <f aca="true" t="shared" si="1" ref="D41:D54">F41+G41+E41</f>
        <v>2400</v>
      </c>
      <c r="E41" s="152"/>
      <c r="F41" s="153">
        <v>2400</v>
      </c>
      <c r="G41" s="154"/>
      <c r="H41" s="155"/>
      <c r="I41" s="110">
        <f aca="true" t="shared" si="2" ref="I41:I54">J41+K41+L41</f>
        <v>2373.9</v>
      </c>
      <c r="J41" s="155"/>
      <c r="K41" s="124">
        <f>2373.9</f>
        <v>2373.9</v>
      </c>
      <c r="L41" s="155"/>
      <c r="M41" s="156"/>
      <c r="N41" s="85" t="s">
        <v>200</v>
      </c>
    </row>
    <row r="42" spans="1:14" ht="207.75" customHeight="1">
      <c r="A42" s="157"/>
      <c r="B42" s="292" t="s">
        <v>207</v>
      </c>
      <c r="C42" s="293"/>
      <c r="D42" s="110">
        <f t="shared" si="1"/>
        <v>1200</v>
      </c>
      <c r="E42" s="152">
        <v>1200</v>
      </c>
      <c r="F42" s="153"/>
      <c r="G42" s="154"/>
      <c r="H42" s="155"/>
      <c r="I42" s="110">
        <f t="shared" si="2"/>
        <v>0</v>
      </c>
      <c r="J42" s="155"/>
      <c r="K42" s="153"/>
      <c r="L42" s="155"/>
      <c r="M42" s="110"/>
      <c r="N42" s="100"/>
    </row>
    <row r="43" spans="1:14" ht="144.75" customHeight="1">
      <c r="A43" s="157"/>
      <c r="B43" s="303" t="s">
        <v>67</v>
      </c>
      <c r="C43" s="304"/>
      <c r="D43" s="110">
        <f t="shared" si="1"/>
        <v>1221.2</v>
      </c>
      <c r="E43" s="152"/>
      <c r="F43" s="153">
        <v>1221.2</v>
      </c>
      <c r="G43" s="154"/>
      <c r="H43" s="155"/>
      <c r="I43" s="110">
        <f t="shared" si="2"/>
        <v>1209.559</v>
      </c>
      <c r="J43" s="155"/>
      <c r="K43" s="153">
        <v>1209.559</v>
      </c>
      <c r="L43" s="155"/>
      <c r="M43" s="110">
        <v>0</v>
      </c>
      <c r="N43" s="85" t="s">
        <v>201</v>
      </c>
    </row>
    <row r="44" spans="1:14" ht="140.25" customHeight="1">
      <c r="A44" s="157"/>
      <c r="B44" s="303" t="s">
        <v>208</v>
      </c>
      <c r="C44" s="304"/>
      <c r="D44" s="110">
        <f t="shared" si="1"/>
        <v>111</v>
      </c>
      <c r="E44" s="152"/>
      <c r="F44" s="153">
        <v>111</v>
      </c>
      <c r="G44" s="153"/>
      <c r="H44" s="159"/>
      <c r="I44" s="110">
        <f t="shared" si="2"/>
        <v>102.781</v>
      </c>
      <c r="J44" s="155"/>
      <c r="K44" s="153">
        <v>102.781</v>
      </c>
      <c r="L44" s="155"/>
      <c r="M44" s="110"/>
      <c r="N44" s="100" t="s">
        <v>209</v>
      </c>
    </row>
    <row r="45" spans="1:14" ht="176.25" customHeight="1">
      <c r="A45" s="157"/>
      <c r="B45" s="305" t="s">
        <v>210</v>
      </c>
      <c r="C45" s="306"/>
      <c r="D45" s="110">
        <f t="shared" si="1"/>
        <v>1404.5640500000002</v>
      </c>
      <c r="E45" s="152">
        <v>1392.343</v>
      </c>
      <c r="F45" s="153">
        <v>12.22105</v>
      </c>
      <c r="G45" s="154"/>
      <c r="H45" s="155"/>
      <c r="I45" s="110">
        <f t="shared" si="2"/>
        <v>1404.563</v>
      </c>
      <c r="J45" s="153">
        <v>1392.343</v>
      </c>
      <c r="K45" s="153">
        <v>12.22</v>
      </c>
      <c r="L45" s="155"/>
      <c r="M45" s="110"/>
      <c r="N45" s="100" t="s">
        <v>211</v>
      </c>
    </row>
    <row r="46" spans="1:14" ht="197.25" customHeight="1">
      <c r="A46" s="157"/>
      <c r="B46" s="305" t="s">
        <v>212</v>
      </c>
      <c r="C46" s="306"/>
      <c r="D46" s="110">
        <f t="shared" si="1"/>
        <v>1230.18505</v>
      </c>
      <c r="E46" s="152">
        <v>1217.964</v>
      </c>
      <c r="F46" s="153">
        <v>12.22105</v>
      </c>
      <c r="G46" s="154"/>
      <c r="H46" s="155"/>
      <c r="I46" s="110">
        <f t="shared" si="2"/>
        <v>1230.184</v>
      </c>
      <c r="J46" s="153">
        <v>1217.964</v>
      </c>
      <c r="K46" s="153">
        <v>12.22</v>
      </c>
      <c r="L46" s="155"/>
      <c r="M46" s="110"/>
      <c r="N46" s="100" t="s">
        <v>202</v>
      </c>
    </row>
    <row r="47" spans="1:14" ht="181.5" customHeight="1">
      <c r="A47" s="157"/>
      <c r="B47" s="281" t="s">
        <v>213</v>
      </c>
      <c r="C47" s="282"/>
      <c r="D47" s="110">
        <f t="shared" si="1"/>
        <v>5059.8</v>
      </c>
      <c r="E47" s="152"/>
      <c r="F47" s="153">
        <f>59.8+5000</f>
        <v>5059.8</v>
      </c>
      <c r="G47" s="154"/>
      <c r="H47" s="155"/>
      <c r="I47" s="110">
        <f t="shared" si="2"/>
        <v>5052.74</v>
      </c>
      <c r="J47" s="155"/>
      <c r="K47" s="153">
        <f>57.4+4995.34</f>
        <v>5052.74</v>
      </c>
      <c r="L47" s="155"/>
      <c r="M47" s="110"/>
      <c r="N47" s="100" t="s">
        <v>214</v>
      </c>
    </row>
    <row r="48" spans="1:14" ht="115.5" customHeight="1">
      <c r="A48" s="157"/>
      <c r="B48" s="273" t="s">
        <v>215</v>
      </c>
      <c r="C48" s="273"/>
      <c r="D48" s="110">
        <f t="shared" si="1"/>
        <v>5000</v>
      </c>
      <c r="E48" s="152"/>
      <c r="F48" s="124">
        <v>5000</v>
      </c>
      <c r="G48" s="124"/>
      <c r="H48" s="110"/>
      <c r="I48" s="110">
        <f t="shared" si="2"/>
        <v>5000</v>
      </c>
      <c r="J48" s="110"/>
      <c r="K48" s="124">
        <v>5000</v>
      </c>
      <c r="L48" s="110"/>
      <c r="M48" s="110"/>
      <c r="N48" s="100"/>
    </row>
    <row r="49" spans="1:14" ht="141" customHeight="1">
      <c r="A49" s="157"/>
      <c r="B49" s="311" t="s">
        <v>216</v>
      </c>
      <c r="C49" s="311"/>
      <c r="D49" s="110">
        <f t="shared" si="1"/>
        <v>3400</v>
      </c>
      <c r="E49" s="152"/>
      <c r="F49" s="124">
        <v>3400</v>
      </c>
      <c r="G49" s="124"/>
      <c r="H49" s="110"/>
      <c r="I49" s="110">
        <f t="shared" si="2"/>
        <v>44.89</v>
      </c>
      <c r="J49" s="110"/>
      <c r="K49" s="124">
        <v>44.89</v>
      </c>
      <c r="L49" s="110"/>
      <c r="M49" s="110"/>
      <c r="N49" s="158" t="s">
        <v>142</v>
      </c>
    </row>
    <row r="50" spans="1:14" ht="96" customHeight="1">
      <c r="A50" s="157"/>
      <c r="B50" s="323" t="s">
        <v>217</v>
      </c>
      <c r="C50" s="324"/>
      <c r="D50" s="110">
        <f t="shared" si="1"/>
        <v>50.15</v>
      </c>
      <c r="E50" s="152"/>
      <c r="F50" s="124">
        <v>50.15</v>
      </c>
      <c r="G50" s="124"/>
      <c r="H50" s="110"/>
      <c r="I50" s="110">
        <f t="shared" si="2"/>
        <v>46.31</v>
      </c>
      <c r="J50" s="110"/>
      <c r="K50" s="124">
        <v>46.31</v>
      </c>
      <c r="L50" s="110"/>
      <c r="M50" s="110"/>
      <c r="N50" s="100" t="s">
        <v>143</v>
      </c>
    </row>
    <row r="51" spans="1:14" ht="235.5" customHeight="1">
      <c r="A51" s="157"/>
      <c r="B51" s="323" t="s">
        <v>218</v>
      </c>
      <c r="C51" s="324"/>
      <c r="D51" s="110">
        <f t="shared" si="1"/>
        <v>2383.667</v>
      </c>
      <c r="E51" s="152">
        <v>1224.916</v>
      </c>
      <c r="F51" s="124">
        <v>1158.751</v>
      </c>
      <c r="G51" s="124"/>
      <c r="H51" s="110"/>
      <c r="I51" s="110">
        <f t="shared" si="2"/>
        <v>2383.52</v>
      </c>
      <c r="J51" s="110">
        <v>1224.77</v>
      </c>
      <c r="K51" s="124">
        <v>1158.75</v>
      </c>
      <c r="L51" s="110"/>
      <c r="M51" s="110"/>
      <c r="N51" s="100" t="s">
        <v>144</v>
      </c>
    </row>
    <row r="52" spans="1:14" ht="177" customHeight="1">
      <c r="A52" s="157"/>
      <c r="B52" s="297" t="s">
        <v>219</v>
      </c>
      <c r="C52" s="298"/>
      <c r="D52" s="110">
        <f t="shared" si="1"/>
        <v>88.88</v>
      </c>
      <c r="E52" s="152"/>
      <c r="F52" s="124">
        <v>88.88</v>
      </c>
      <c r="G52" s="124"/>
      <c r="H52" s="110"/>
      <c r="I52" s="110">
        <f t="shared" si="2"/>
        <v>88.88</v>
      </c>
      <c r="J52" s="110"/>
      <c r="K52" s="124">
        <v>88.88</v>
      </c>
      <c r="L52" s="110"/>
      <c r="M52" s="110"/>
      <c r="N52" s="100" t="s">
        <v>145</v>
      </c>
    </row>
    <row r="53" spans="1:14" ht="122.25" customHeight="1">
      <c r="A53" s="157"/>
      <c r="B53" s="309" t="s">
        <v>220</v>
      </c>
      <c r="C53" s="310"/>
      <c r="D53" s="110">
        <f t="shared" si="1"/>
        <v>49.9</v>
      </c>
      <c r="E53" s="109"/>
      <c r="F53" s="109">
        <v>49.9</v>
      </c>
      <c r="G53" s="109"/>
      <c r="H53" s="109"/>
      <c r="I53" s="110">
        <f t="shared" si="2"/>
        <v>49.77</v>
      </c>
      <c r="J53" s="109"/>
      <c r="K53" s="109">
        <v>49.77</v>
      </c>
      <c r="L53" s="109"/>
      <c r="M53" s="109"/>
      <c r="N53" s="100" t="s">
        <v>145</v>
      </c>
    </row>
    <row r="54" spans="1:14" ht="140.25" customHeight="1">
      <c r="A54" s="160"/>
      <c r="B54" s="309" t="s">
        <v>221</v>
      </c>
      <c r="C54" s="310"/>
      <c r="D54" s="110">
        <f t="shared" si="1"/>
        <v>3414.147</v>
      </c>
      <c r="E54" s="109">
        <v>3336.557</v>
      </c>
      <c r="F54" s="109">
        <v>77.59</v>
      </c>
      <c r="G54" s="109"/>
      <c r="H54" s="109"/>
      <c r="I54" s="110">
        <f t="shared" si="2"/>
        <v>60.3</v>
      </c>
      <c r="J54" s="109"/>
      <c r="K54" s="109">
        <v>60.3</v>
      </c>
      <c r="L54" s="109"/>
      <c r="M54" s="109"/>
      <c r="N54" s="100" t="s">
        <v>146</v>
      </c>
    </row>
    <row r="55" spans="1:14" ht="64.5" customHeight="1">
      <c r="A55" s="149"/>
      <c r="B55" s="265" t="s">
        <v>181</v>
      </c>
      <c r="C55" s="266"/>
      <c r="D55" s="109">
        <f>D41+D42+D43+D44+D45+D46+D47+D48+D49+D50+D51+D52+D53+D54</f>
        <v>27013.493100000007</v>
      </c>
      <c r="E55" s="109">
        <f aca="true" t="shared" si="3" ref="E55:L55">E41+E42+E43+E44+E45+E46+E47+E48+E49+E50+E51+E52+E53+E54</f>
        <v>8371.779999999999</v>
      </c>
      <c r="F55" s="109">
        <f t="shared" si="3"/>
        <v>18641.713100000004</v>
      </c>
      <c r="G55" s="109">
        <f t="shared" si="3"/>
        <v>0</v>
      </c>
      <c r="H55" s="109"/>
      <c r="I55" s="109">
        <f t="shared" si="3"/>
        <v>19047.397</v>
      </c>
      <c r="J55" s="109">
        <f t="shared" si="3"/>
        <v>3835.0769999999998</v>
      </c>
      <c r="K55" s="109">
        <f t="shared" si="3"/>
        <v>15212.319999999996</v>
      </c>
      <c r="L55" s="109">
        <f t="shared" si="3"/>
        <v>0</v>
      </c>
      <c r="M55" s="109"/>
      <c r="N55" s="100"/>
    </row>
    <row r="56" spans="1:14" ht="36" customHeight="1">
      <c r="A56" s="307" t="s">
        <v>148</v>
      </c>
      <c r="B56" s="308"/>
      <c r="C56" s="308"/>
      <c r="D56" s="308"/>
      <c r="E56" s="308"/>
      <c r="F56" s="308"/>
      <c r="G56" s="308"/>
      <c r="H56" s="308"/>
      <c r="I56" s="308"/>
      <c r="J56" s="308"/>
      <c r="K56" s="308"/>
      <c r="L56" s="308"/>
      <c r="M56" s="308"/>
      <c r="N56" s="308"/>
    </row>
    <row r="57" spans="1:14" ht="173.25" customHeight="1">
      <c r="A57" s="280" t="s">
        <v>150</v>
      </c>
      <c r="B57" s="305" t="s">
        <v>151</v>
      </c>
      <c r="C57" s="306"/>
      <c r="D57" s="110">
        <f>F57+G57+E57</f>
        <v>800</v>
      </c>
      <c r="E57" s="161"/>
      <c r="F57" s="124">
        <v>800</v>
      </c>
      <c r="G57" s="162"/>
      <c r="H57" s="150"/>
      <c r="I57" s="110">
        <f>J57+K57+L57</f>
        <v>798.929</v>
      </c>
      <c r="J57" s="150"/>
      <c r="K57" s="124">
        <v>798.929</v>
      </c>
      <c r="L57" s="150"/>
      <c r="M57" s="145"/>
      <c r="N57" s="101"/>
    </row>
    <row r="58" spans="1:14" ht="217.5" customHeight="1">
      <c r="A58" s="280"/>
      <c r="B58" s="292" t="s">
        <v>152</v>
      </c>
      <c r="C58" s="293"/>
      <c r="D58" s="110">
        <f>F58+G58+E58</f>
        <v>769</v>
      </c>
      <c r="E58" s="161"/>
      <c r="F58" s="124">
        <v>769</v>
      </c>
      <c r="G58" s="162"/>
      <c r="H58" s="150"/>
      <c r="I58" s="110">
        <f>J58+K58+L58</f>
        <v>768.1406</v>
      </c>
      <c r="J58" s="150"/>
      <c r="K58" s="124">
        <v>768.1406</v>
      </c>
      <c r="L58" s="163"/>
      <c r="M58" s="164"/>
      <c r="N58" s="85" t="s">
        <v>203</v>
      </c>
    </row>
    <row r="59" spans="1:14" ht="63.75" customHeight="1">
      <c r="A59" s="149"/>
      <c r="B59" s="263" t="s">
        <v>184</v>
      </c>
      <c r="C59" s="264"/>
      <c r="D59" s="110">
        <f>D57+D58</f>
        <v>1569</v>
      </c>
      <c r="E59" s="150">
        <f aca="true" t="shared" si="4" ref="E59:L59">E57+E58</f>
        <v>0</v>
      </c>
      <c r="F59" s="110">
        <f t="shared" si="4"/>
        <v>1569</v>
      </c>
      <c r="G59" s="150">
        <f t="shared" si="4"/>
        <v>0</v>
      </c>
      <c r="H59" s="150"/>
      <c r="I59" s="110">
        <f t="shared" si="4"/>
        <v>1567.0695999999998</v>
      </c>
      <c r="J59" s="150">
        <f t="shared" si="4"/>
        <v>0</v>
      </c>
      <c r="K59" s="110">
        <f t="shared" si="4"/>
        <v>1567.0695999999998</v>
      </c>
      <c r="L59" s="150">
        <f t="shared" si="4"/>
        <v>0</v>
      </c>
      <c r="M59" s="145"/>
      <c r="N59" s="85"/>
    </row>
    <row r="60" spans="1:14" ht="39.75" customHeight="1">
      <c r="A60" s="285" t="s">
        <v>149</v>
      </c>
      <c r="B60" s="286"/>
      <c r="C60" s="286"/>
      <c r="D60" s="286"/>
      <c r="E60" s="286"/>
      <c r="F60" s="286"/>
      <c r="G60" s="286"/>
      <c r="H60" s="286"/>
      <c r="I60" s="286"/>
      <c r="J60" s="286"/>
      <c r="K60" s="286"/>
      <c r="L60" s="286"/>
      <c r="M60" s="286"/>
      <c r="N60" s="287"/>
    </row>
    <row r="61" spans="1:14" ht="178.5" customHeight="1">
      <c r="A61" s="283">
        <v>4</v>
      </c>
      <c r="B61" s="281" t="s">
        <v>153</v>
      </c>
      <c r="C61" s="282"/>
      <c r="D61" s="110">
        <f>F61+G61+E61</f>
        <v>837</v>
      </c>
      <c r="E61" s="165"/>
      <c r="F61" s="123">
        <f>500+337</f>
        <v>837</v>
      </c>
      <c r="G61" s="166"/>
      <c r="H61" s="110"/>
      <c r="I61" s="110">
        <f>J61+K61+L61</f>
        <v>791.8</v>
      </c>
      <c r="J61" s="148"/>
      <c r="K61" s="123">
        <f>461.1+330.7</f>
        <v>791.8</v>
      </c>
      <c r="L61" s="110"/>
      <c r="M61" s="110"/>
      <c r="N61" s="85" t="s">
        <v>123</v>
      </c>
    </row>
    <row r="62" spans="1:14" ht="91.5" customHeight="1">
      <c r="A62" s="284"/>
      <c r="B62" s="304" t="s">
        <v>154</v>
      </c>
      <c r="C62" s="312"/>
      <c r="D62" s="110">
        <f>F62+G62+E62</f>
        <v>500</v>
      </c>
      <c r="E62" s="152"/>
      <c r="F62" s="124">
        <f>222+278</f>
        <v>500</v>
      </c>
      <c r="G62" s="125"/>
      <c r="H62" s="110"/>
      <c r="I62" s="110">
        <f>J62+K62+L62</f>
        <v>466.5</v>
      </c>
      <c r="J62" s="110"/>
      <c r="K62" s="124">
        <f>195+271.5</f>
        <v>466.5</v>
      </c>
      <c r="L62" s="110"/>
      <c r="M62" s="110"/>
      <c r="N62" s="126"/>
    </row>
    <row r="63" spans="1:14" ht="221.25" customHeight="1">
      <c r="A63" s="149"/>
      <c r="B63" s="271" t="s">
        <v>183</v>
      </c>
      <c r="C63" s="272"/>
      <c r="D63" s="110">
        <f>D62+D61</f>
        <v>1337</v>
      </c>
      <c r="E63" s="110">
        <f aca="true" t="shared" si="5" ref="E63:L63">E62+E61</f>
        <v>0</v>
      </c>
      <c r="F63" s="110">
        <f t="shared" si="5"/>
        <v>1337</v>
      </c>
      <c r="G63" s="110">
        <f t="shared" si="5"/>
        <v>0</v>
      </c>
      <c r="H63" s="110"/>
      <c r="I63" s="110">
        <f t="shared" si="5"/>
        <v>1258.3</v>
      </c>
      <c r="J63" s="110">
        <f t="shared" si="5"/>
        <v>0</v>
      </c>
      <c r="K63" s="110">
        <f t="shared" si="5"/>
        <v>1258.3</v>
      </c>
      <c r="L63" s="110">
        <f t="shared" si="5"/>
        <v>0</v>
      </c>
      <c r="M63" s="110"/>
      <c r="N63" s="85" t="s">
        <v>222</v>
      </c>
    </row>
    <row r="64" spans="1:14" ht="42.75" customHeight="1">
      <c r="A64" s="149"/>
      <c r="B64" s="267" t="s">
        <v>188</v>
      </c>
      <c r="C64" s="268"/>
      <c r="D64" s="110">
        <f>D39+D55+D59+D63</f>
        <v>240833.5331</v>
      </c>
      <c r="E64" s="110">
        <f aca="true" t="shared" si="6" ref="E64:L64">E39+E55+E59+E63</f>
        <v>8371.779999999999</v>
      </c>
      <c r="F64" s="110">
        <f t="shared" si="6"/>
        <v>53185.953100000006</v>
      </c>
      <c r="G64" s="110">
        <f t="shared" si="6"/>
        <v>179275.8</v>
      </c>
      <c r="H64" s="110"/>
      <c r="I64" s="110">
        <f t="shared" si="6"/>
        <v>73049.7536</v>
      </c>
      <c r="J64" s="110">
        <f t="shared" si="6"/>
        <v>3835.0769999999998</v>
      </c>
      <c r="K64" s="110">
        <f t="shared" si="6"/>
        <v>35821.4766</v>
      </c>
      <c r="L64" s="110">
        <f t="shared" si="6"/>
        <v>33393.2</v>
      </c>
      <c r="M64" s="110"/>
      <c r="N64" s="85"/>
    </row>
    <row r="65" spans="1:14" ht="48.75" customHeight="1">
      <c r="A65" s="267" t="s">
        <v>115</v>
      </c>
      <c r="B65" s="279"/>
      <c r="C65" s="279"/>
      <c r="D65" s="279"/>
      <c r="E65" s="279"/>
      <c r="F65" s="279"/>
      <c r="G65" s="279"/>
      <c r="H65" s="279"/>
      <c r="I65" s="279"/>
      <c r="J65" s="279"/>
      <c r="K65" s="279"/>
      <c r="L65" s="279"/>
      <c r="M65" s="279"/>
      <c r="N65" s="268"/>
    </row>
    <row r="66" spans="1:14" ht="36.75" customHeight="1">
      <c r="A66" s="267" t="s">
        <v>155</v>
      </c>
      <c r="B66" s="279"/>
      <c r="C66" s="279"/>
      <c r="D66" s="279"/>
      <c r="E66" s="279"/>
      <c r="F66" s="279"/>
      <c r="G66" s="279"/>
      <c r="H66" s="279"/>
      <c r="I66" s="279"/>
      <c r="J66" s="279"/>
      <c r="K66" s="279"/>
      <c r="L66" s="279"/>
      <c r="M66" s="279"/>
      <c r="N66" s="268"/>
    </row>
    <row r="67" spans="1:14" ht="171.75" customHeight="1">
      <c r="A67" s="151"/>
      <c r="B67" s="294" t="s">
        <v>223</v>
      </c>
      <c r="C67" s="294"/>
      <c r="D67" s="110">
        <f>F67+G67+E67</f>
        <v>1103.21</v>
      </c>
      <c r="E67" s="152"/>
      <c r="F67" s="153">
        <v>1103.21</v>
      </c>
      <c r="G67" s="154"/>
      <c r="H67" s="155"/>
      <c r="I67" s="110">
        <f>J67+K67+L67</f>
        <v>1071.553</v>
      </c>
      <c r="J67" s="155"/>
      <c r="K67" s="153">
        <v>1071.553</v>
      </c>
      <c r="L67" s="155"/>
      <c r="M67" s="155"/>
      <c r="N67" s="112"/>
    </row>
    <row r="68" spans="1:14" ht="171" customHeight="1">
      <c r="A68" s="157"/>
      <c r="B68" s="295" t="s">
        <v>156</v>
      </c>
      <c r="C68" s="296"/>
      <c r="D68" s="110">
        <f>F68+G68+E68</f>
        <v>50</v>
      </c>
      <c r="E68" s="152"/>
      <c r="F68" s="153">
        <v>50</v>
      </c>
      <c r="G68" s="154"/>
      <c r="H68" s="155"/>
      <c r="I68" s="110">
        <f>J68+K68+L68</f>
        <v>49.586</v>
      </c>
      <c r="J68" s="155"/>
      <c r="K68" s="153">
        <v>49.586</v>
      </c>
      <c r="L68" s="155"/>
      <c r="M68" s="155"/>
      <c r="N68" s="85" t="s">
        <v>204</v>
      </c>
    </row>
    <row r="69" spans="1:14" ht="227.25" customHeight="1">
      <c r="A69" s="157"/>
      <c r="B69" s="289" t="s">
        <v>157</v>
      </c>
      <c r="C69" s="290"/>
      <c r="D69" s="110">
        <f>F69+G69+E69</f>
        <v>1552.74</v>
      </c>
      <c r="E69" s="152"/>
      <c r="F69" s="153">
        <v>1552.74</v>
      </c>
      <c r="G69" s="153"/>
      <c r="H69" s="159"/>
      <c r="I69" s="110">
        <f>J69+K69+L69</f>
        <v>163.74</v>
      </c>
      <c r="J69" s="155"/>
      <c r="K69" s="153">
        <v>163.74</v>
      </c>
      <c r="L69" s="155"/>
      <c r="M69" s="155"/>
      <c r="N69" s="85" t="s">
        <v>205</v>
      </c>
    </row>
    <row r="70" spans="1:14" ht="170.25" customHeight="1">
      <c r="A70" s="157"/>
      <c r="B70" s="289" t="s">
        <v>158</v>
      </c>
      <c r="C70" s="290"/>
      <c r="D70" s="110">
        <f>F70+G70+E70</f>
        <v>1200</v>
      </c>
      <c r="E70" s="152"/>
      <c r="F70" s="153">
        <v>1200</v>
      </c>
      <c r="G70" s="153"/>
      <c r="H70" s="155"/>
      <c r="I70" s="110">
        <f>J70+K70+L70</f>
        <v>543</v>
      </c>
      <c r="J70" s="155"/>
      <c r="K70" s="153">
        <v>543</v>
      </c>
      <c r="L70" s="155"/>
      <c r="M70" s="155"/>
      <c r="N70" s="85"/>
    </row>
    <row r="71" spans="1:14" ht="172.5" customHeight="1">
      <c r="A71" s="160"/>
      <c r="B71" s="289" t="s">
        <v>224</v>
      </c>
      <c r="C71" s="290"/>
      <c r="D71" s="110">
        <f>F71+G71+E71</f>
        <v>13748.9</v>
      </c>
      <c r="E71" s="152">
        <v>12359.9</v>
      </c>
      <c r="F71" s="153">
        <v>1389</v>
      </c>
      <c r="G71" s="153"/>
      <c r="H71" s="155"/>
      <c r="I71" s="110">
        <f>J71+K71+L71</f>
        <v>13745.62</v>
      </c>
      <c r="J71" s="155">
        <v>12356.62</v>
      </c>
      <c r="K71" s="153">
        <v>1389</v>
      </c>
      <c r="L71" s="155"/>
      <c r="M71" s="155"/>
      <c r="N71" s="85"/>
    </row>
    <row r="72" spans="1:14" ht="65.25" customHeight="1">
      <c r="A72" s="149"/>
      <c r="B72" s="269" t="s">
        <v>182</v>
      </c>
      <c r="C72" s="270"/>
      <c r="D72" s="110">
        <f>D67+D68+D69+D70+D71</f>
        <v>17654.85</v>
      </c>
      <c r="E72" s="110">
        <f aca="true" t="shared" si="7" ref="E72:L72">E67+E68+E69+E70+E71</f>
        <v>12359.9</v>
      </c>
      <c r="F72" s="110">
        <f t="shared" si="7"/>
        <v>5294.95</v>
      </c>
      <c r="G72" s="110">
        <f t="shared" si="7"/>
        <v>0</v>
      </c>
      <c r="H72" s="110"/>
      <c r="I72" s="110">
        <f t="shared" si="7"/>
        <v>15573.499000000002</v>
      </c>
      <c r="J72" s="110">
        <f t="shared" si="7"/>
        <v>12356.62</v>
      </c>
      <c r="K72" s="110">
        <f t="shared" si="7"/>
        <v>3216.879</v>
      </c>
      <c r="L72" s="110">
        <f t="shared" si="7"/>
        <v>0</v>
      </c>
      <c r="M72" s="110"/>
      <c r="N72" s="85"/>
    </row>
    <row r="73" spans="1:14" ht="45.75" customHeight="1">
      <c r="A73" s="267" t="s">
        <v>159</v>
      </c>
      <c r="B73" s="279"/>
      <c r="C73" s="279"/>
      <c r="D73" s="279"/>
      <c r="E73" s="279"/>
      <c r="F73" s="279"/>
      <c r="G73" s="279"/>
      <c r="H73" s="279"/>
      <c r="I73" s="279"/>
      <c r="J73" s="279"/>
      <c r="K73" s="279"/>
      <c r="L73" s="279"/>
      <c r="M73" s="279"/>
      <c r="N73" s="268"/>
    </row>
    <row r="74" spans="1:14" ht="249.75" customHeight="1">
      <c r="A74" s="103">
        <v>6</v>
      </c>
      <c r="B74" s="297" t="s">
        <v>51</v>
      </c>
      <c r="C74" s="298"/>
      <c r="D74" s="110">
        <f>F74+G74+E74</f>
        <v>1100.5</v>
      </c>
      <c r="E74" s="109"/>
      <c r="F74" s="109">
        <f>450+650.5</f>
        <v>1100.5</v>
      </c>
      <c r="G74" s="109"/>
      <c r="H74" s="109"/>
      <c r="I74" s="110">
        <f>J74+K74+L74</f>
        <v>863.05</v>
      </c>
      <c r="J74" s="109"/>
      <c r="K74" s="109">
        <f>450+413.05</f>
        <v>863.05</v>
      </c>
      <c r="L74" s="108"/>
      <c r="M74" s="104"/>
      <c r="N74" s="104"/>
    </row>
    <row r="75" spans="1:14" ht="56.25" customHeight="1">
      <c r="A75" s="267" t="s">
        <v>162</v>
      </c>
      <c r="B75" s="279"/>
      <c r="C75" s="279"/>
      <c r="D75" s="279"/>
      <c r="E75" s="279"/>
      <c r="F75" s="279"/>
      <c r="G75" s="279"/>
      <c r="H75" s="279"/>
      <c r="I75" s="279"/>
      <c r="J75" s="279"/>
      <c r="K75" s="279"/>
      <c r="L75" s="279"/>
      <c r="M75" s="279"/>
      <c r="N75" s="268"/>
    </row>
    <row r="76" spans="1:14" ht="124.5" customHeight="1">
      <c r="A76" s="327">
        <v>7</v>
      </c>
      <c r="B76" s="297" t="s">
        <v>160</v>
      </c>
      <c r="C76" s="298"/>
      <c r="D76" s="110">
        <f>F76+G76+E76</f>
        <v>94.5</v>
      </c>
      <c r="E76" s="109"/>
      <c r="F76" s="109">
        <v>94.5</v>
      </c>
      <c r="G76" s="109"/>
      <c r="H76" s="108"/>
      <c r="I76" s="110">
        <f>J76+K76+L76</f>
        <v>36.9</v>
      </c>
      <c r="J76" s="109"/>
      <c r="K76" s="109">
        <v>36.9</v>
      </c>
      <c r="L76" s="108"/>
      <c r="M76" s="104"/>
      <c r="N76" s="104"/>
    </row>
    <row r="77" spans="1:14" ht="137.25" customHeight="1">
      <c r="A77" s="328"/>
      <c r="B77" s="297" t="s">
        <v>161</v>
      </c>
      <c r="C77" s="298"/>
      <c r="D77" s="110">
        <f>F77+G77+E77</f>
        <v>12</v>
      </c>
      <c r="E77" s="109"/>
      <c r="F77" s="109">
        <v>12</v>
      </c>
      <c r="G77" s="109"/>
      <c r="H77" s="108"/>
      <c r="I77" s="110">
        <f>J77+K77+L77</f>
        <v>0</v>
      </c>
      <c r="J77" s="109"/>
      <c r="K77" s="109"/>
      <c r="L77" s="108"/>
      <c r="M77" s="104"/>
      <c r="N77" s="104"/>
    </row>
    <row r="78" spans="1:14" ht="150" customHeight="1">
      <c r="A78" s="105"/>
      <c r="B78" s="271" t="s">
        <v>186</v>
      </c>
      <c r="C78" s="272"/>
      <c r="D78" s="109">
        <f>D76+D77</f>
        <v>106.5</v>
      </c>
      <c r="E78" s="109">
        <f aca="true" t="shared" si="8" ref="E78:L78">E76+E77</f>
        <v>0</v>
      </c>
      <c r="F78" s="109">
        <f t="shared" si="8"/>
        <v>106.5</v>
      </c>
      <c r="G78" s="109">
        <f t="shared" si="8"/>
        <v>0</v>
      </c>
      <c r="H78" s="108"/>
      <c r="I78" s="109">
        <f t="shared" si="8"/>
        <v>36.9</v>
      </c>
      <c r="J78" s="109">
        <f t="shared" si="8"/>
        <v>0</v>
      </c>
      <c r="K78" s="109">
        <f t="shared" si="8"/>
        <v>36.9</v>
      </c>
      <c r="L78" s="108">
        <f t="shared" si="8"/>
        <v>0</v>
      </c>
      <c r="M78" s="102"/>
      <c r="N78" s="104"/>
    </row>
    <row r="79" spans="1:14" ht="49.5" customHeight="1">
      <c r="A79" s="267" t="s">
        <v>116</v>
      </c>
      <c r="B79" s="279"/>
      <c r="C79" s="279"/>
      <c r="D79" s="279"/>
      <c r="E79" s="279"/>
      <c r="F79" s="279"/>
      <c r="G79" s="279"/>
      <c r="H79" s="279"/>
      <c r="I79" s="279"/>
      <c r="J79" s="279"/>
      <c r="K79" s="279"/>
      <c r="L79" s="279"/>
      <c r="M79" s="279"/>
      <c r="N79" s="268"/>
    </row>
    <row r="80" spans="1:14" ht="289.5" customHeight="1">
      <c r="A80" s="327">
        <v>8</v>
      </c>
      <c r="B80" s="297" t="s">
        <v>53</v>
      </c>
      <c r="C80" s="298"/>
      <c r="D80" s="110">
        <f>F80+G80+E80</f>
        <v>23630.404000000002</v>
      </c>
      <c r="E80" s="109"/>
      <c r="F80" s="109">
        <f>4123.604+130</f>
        <v>4253.604</v>
      </c>
      <c r="G80" s="109">
        <f>14714.7+4662.1</f>
        <v>19376.800000000003</v>
      </c>
      <c r="H80" s="109"/>
      <c r="I80" s="110">
        <f>J80+K80+L80</f>
        <v>18840.36</v>
      </c>
      <c r="J80" s="109"/>
      <c r="K80" s="109">
        <f>4083.2+42.49</f>
        <v>4125.69</v>
      </c>
      <c r="L80" s="109">
        <f>4662.07+10052.6</f>
        <v>14714.67</v>
      </c>
      <c r="M80" s="109"/>
      <c r="N80" s="104"/>
    </row>
    <row r="81" spans="1:14" ht="225" customHeight="1">
      <c r="A81" s="328"/>
      <c r="B81" s="297" t="s">
        <v>85</v>
      </c>
      <c r="C81" s="298"/>
      <c r="D81" s="110">
        <f>F81+G81+E81</f>
        <v>916.79</v>
      </c>
      <c r="E81" s="109"/>
      <c r="F81" s="109">
        <v>31.79</v>
      </c>
      <c r="G81" s="109">
        <v>885</v>
      </c>
      <c r="H81" s="109"/>
      <c r="I81" s="110">
        <f>J81+K81+L81</f>
        <v>510.40000000000003</v>
      </c>
      <c r="J81" s="109"/>
      <c r="K81" s="109">
        <v>27.6</v>
      </c>
      <c r="L81" s="109">
        <v>482.8</v>
      </c>
      <c r="M81" s="109"/>
      <c r="N81" s="104"/>
    </row>
    <row r="82" spans="1:14" ht="69.75" customHeight="1">
      <c r="A82" s="106"/>
      <c r="B82" s="271" t="s">
        <v>187</v>
      </c>
      <c r="C82" s="272"/>
      <c r="D82" s="109">
        <f>D80+D81</f>
        <v>24547.194000000003</v>
      </c>
      <c r="E82" s="109">
        <f aca="true" t="shared" si="9" ref="E82:L82">E80+E81</f>
        <v>0</v>
      </c>
      <c r="F82" s="109">
        <f t="shared" si="9"/>
        <v>4285.394</v>
      </c>
      <c r="G82" s="109">
        <f t="shared" si="9"/>
        <v>20261.800000000003</v>
      </c>
      <c r="H82" s="109"/>
      <c r="I82" s="109">
        <f t="shared" si="9"/>
        <v>19350.760000000002</v>
      </c>
      <c r="J82" s="109">
        <f t="shared" si="9"/>
        <v>0</v>
      </c>
      <c r="K82" s="109">
        <f t="shared" si="9"/>
        <v>4153.29</v>
      </c>
      <c r="L82" s="109">
        <f t="shared" si="9"/>
        <v>15197.47</v>
      </c>
      <c r="M82" s="109"/>
      <c r="N82" s="107"/>
    </row>
    <row r="83" spans="1:14" ht="52.5" customHeight="1">
      <c r="A83" s="111"/>
      <c r="B83" s="267" t="s">
        <v>11</v>
      </c>
      <c r="C83" s="268"/>
      <c r="D83" s="110">
        <f>D72+D74+D78+D82</f>
        <v>43409.044</v>
      </c>
      <c r="E83" s="110">
        <f aca="true" t="shared" si="10" ref="E83:L83">E72+E74+E78+E82</f>
        <v>12359.9</v>
      </c>
      <c r="F83" s="110">
        <f t="shared" si="10"/>
        <v>10787.344000000001</v>
      </c>
      <c r="G83" s="110">
        <f t="shared" si="10"/>
        <v>20261.800000000003</v>
      </c>
      <c r="H83" s="110"/>
      <c r="I83" s="110">
        <f t="shared" si="10"/>
        <v>35824.209</v>
      </c>
      <c r="J83" s="110">
        <f t="shared" si="10"/>
        <v>12356.62</v>
      </c>
      <c r="K83" s="110">
        <f t="shared" si="10"/>
        <v>8270.118999999999</v>
      </c>
      <c r="L83" s="110">
        <f t="shared" si="10"/>
        <v>15197.47</v>
      </c>
      <c r="M83" s="110"/>
      <c r="N83" s="167"/>
    </row>
    <row r="84" spans="1:14" ht="57" customHeight="1">
      <c r="A84" s="267" t="s">
        <v>117</v>
      </c>
      <c r="B84" s="279"/>
      <c r="C84" s="279"/>
      <c r="D84" s="279"/>
      <c r="E84" s="279"/>
      <c r="F84" s="279"/>
      <c r="G84" s="279"/>
      <c r="H84" s="279"/>
      <c r="I84" s="279"/>
      <c r="J84" s="279"/>
      <c r="K84" s="279"/>
      <c r="L84" s="279"/>
      <c r="M84" s="279"/>
      <c r="N84" s="268"/>
    </row>
    <row r="85" spans="1:14" ht="33.75" customHeight="1">
      <c r="A85" s="267" t="s">
        <v>31</v>
      </c>
      <c r="B85" s="279"/>
      <c r="C85" s="279"/>
      <c r="D85" s="279"/>
      <c r="E85" s="279"/>
      <c r="F85" s="279"/>
      <c r="G85" s="279"/>
      <c r="H85" s="279"/>
      <c r="I85" s="279"/>
      <c r="J85" s="279"/>
      <c r="K85" s="279"/>
      <c r="L85" s="279"/>
      <c r="M85" s="279"/>
      <c r="N85" s="268"/>
    </row>
    <row r="86" spans="1:14" ht="143.25" customHeight="1">
      <c r="A86" s="168"/>
      <c r="B86" s="292" t="s">
        <v>163</v>
      </c>
      <c r="C86" s="293"/>
      <c r="D86" s="110">
        <f>F86+G86+E86</f>
        <v>301</v>
      </c>
      <c r="E86" s="152"/>
      <c r="F86" s="124">
        <v>301</v>
      </c>
      <c r="G86" s="125"/>
      <c r="H86" s="110"/>
      <c r="I86" s="110">
        <f>J86+K86+L86</f>
        <v>300.92</v>
      </c>
      <c r="J86" s="110"/>
      <c r="K86" s="124">
        <v>300.92</v>
      </c>
      <c r="L86" s="150"/>
      <c r="M86" s="169"/>
      <c r="N86" s="112"/>
    </row>
    <row r="87" spans="1:14" ht="196.5" customHeight="1">
      <c r="A87" s="170"/>
      <c r="B87" s="292" t="s">
        <v>92</v>
      </c>
      <c r="C87" s="293"/>
      <c r="D87" s="110">
        <f>F87+G87+E87</f>
        <v>43.9</v>
      </c>
      <c r="E87" s="152"/>
      <c r="F87" s="124">
        <v>43.9</v>
      </c>
      <c r="G87" s="125"/>
      <c r="H87" s="110"/>
      <c r="I87" s="110">
        <f>J87+K87+L87</f>
        <v>43.827</v>
      </c>
      <c r="J87" s="110"/>
      <c r="K87" s="124">
        <v>43.827</v>
      </c>
      <c r="L87" s="150"/>
      <c r="M87" s="169"/>
      <c r="N87" s="100" t="s">
        <v>225</v>
      </c>
    </row>
    <row r="88" spans="1:14" ht="59.25" customHeight="1">
      <c r="A88" s="171"/>
      <c r="B88" s="263" t="s">
        <v>189</v>
      </c>
      <c r="C88" s="264"/>
      <c r="D88" s="110">
        <f>D86+D87</f>
        <v>344.9</v>
      </c>
      <c r="E88" s="110">
        <f aca="true" t="shared" si="11" ref="E88:L88">E86+E87</f>
        <v>0</v>
      </c>
      <c r="F88" s="110">
        <f t="shared" si="11"/>
        <v>344.9</v>
      </c>
      <c r="G88" s="110">
        <f t="shared" si="11"/>
        <v>0</v>
      </c>
      <c r="H88" s="110"/>
      <c r="I88" s="110">
        <f t="shared" si="11"/>
        <v>344.747</v>
      </c>
      <c r="J88" s="110">
        <f t="shared" si="11"/>
        <v>0</v>
      </c>
      <c r="K88" s="110">
        <f t="shared" si="11"/>
        <v>344.747</v>
      </c>
      <c r="L88" s="150">
        <f t="shared" si="11"/>
        <v>0</v>
      </c>
      <c r="M88" s="145"/>
      <c r="N88" s="100"/>
    </row>
    <row r="89" spans="1:14" ht="59.25" customHeight="1">
      <c r="A89" s="267" t="s">
        <v>164</v>
      </c>
      <c r="B89" s="279"/>
      <c r="C89" s="279"/>
      <c r="D89" s="279"/>
      <c r="E89" s="279"/>
      <c r="F89" s="279"/>
      <c r="G89" s="279"/>
      <c r="H89" s="279"/>
      <c r="I89" s="279"/>
      <c r="J89" s="279"/>
      <c r="K89" s="279"/>
      <c r="L89" s="279"/>
      <c r="M89" s="279"/>
      <c r="N89" s="268"/>
    </row>
    <row r="90" spans="1:14" ht="150.75" customHeight="1">
      <c r="A90" s="171"/>
      <c r="B90" s="297" t="s">
        <v>226</v>
      </c>
      <c r="C90" s="298"/>
      <c r="D90" s="110">
        <f>F90+G90+E90</f>
        <v>1500</v>
      </c>
      <c r="E90" s="152"/>
      <c r="F90" s="124">
        <v>1500</v>
      </c>
      <c r="G90" s="124"/>
      <c r="H90" s="172"/>
      <c r="I90" s="110">
        <f>J90+K90+L90</f>
        <v>1362.23</v>
      </c>
      <c r="J90" s="110"/>
      <c r="K90" s="124">
        <v>1362.23</v>
      </c>
      <c r="L90" s="173"/>
      <c r="M90" s="174"/>
      <c r="N90" s="175" t="s">
        <v>227</v>
      </c>
    </row>
    <row r="91" spans="1:14" ht="90.75" customHeight="1">
      <c r="A91" s="176"/>
      <c r="B91" s="299" t="s">
        <v>13</v>
      </c>
      <c r="C91" s="299"/>
      <c r="D91" s="110">
        <f>D88+D90</f>
        <v>1844.9</v>
      </c>
      <c r="E91" s="110">
        <f aca="true" t="shared" si="12" ref="E91:L91">E88+E90</f>
        <v>0</v>
      </c>
      <c r="F91" s="110">
        <f t="shared" si="12"/>
        <v>1844.9</v>
      </c>
      <c r="G91" s="110">
        <f t="shared" si="12"/>
        <v>0</v>
      </c>
      <c r="H91" s="110"/>
      <c r="I91" s="110">
        <f t="shared" si="12"/>
        <v>1706.977</v>
      </c>
      <c r="J91" s="110">
        <f t="shared" si="12"/>
        <v>0</v>
      </c>
      <c r="K91" s="110">
        <f t="shared" si="12"/>
        <v>1706.977</v>
      </c>
      <c r="L91" s="173">
        <f t="shared" si="12"/>
        <v>0</v>
      </c>
      <c r="M91" s="145"/>
      <c r="N91" s="100" t="s">
        <v>111</v>
      </c>
    </row>
    <row r="92" spans="1:14" ht="57" customHeight="1">
      <c r="A92" s="267" t="s">
        <v>33</v>
      </c>
      <c r="B92" s="279"/>
      <c r="C92" s="279"/>
      <c r="D92" s="279"/>
      <c r="E92" s="279"/>
      <c r="F92" s="279"/>
      <c r="G92" s="279"/>
      <c r="H92" s="279"/>
      <c r="I92" s="279"/>
      <c r="J92" s="279"/>
      <c r="K92" s="279"/>
      <c r="L92" s="279"/>
      <c r="M92" s="279"/>
      <c r="N92" s="268"/>
    </row>
    <row r="93" spans="1:14" ht="42" customHeight="1">
      <c r="A93" s="267" t="s">
        <v>118</v>
      </c>
      <c r="B93" s="279"/>
      <c r="C93" s="279"/>
      <c r="D93" s="279"/>
      <c r="E93" s="279"/>
      <c r="F93" s="279"/>
      <c r="G93" s="279"/>
      <c r="H93" s="279"/>
      <c r="I93" s="279"/>
      <c r="J93" s="279"/>
      <c r="K93" s="279"/>
      <c r="L93" s="279"/>
      <c r="M93" s="279"/>
      <c r="N93" s="268"/>
    </row>
    <row r="94" spans="1:14" ht="87" customHeight="1">
      <c r="A94" s="300" t="s">
        <v>165</v>
      </c>
      <c r="B94" s="274" t="s">
        <v>190</v>
      </c>
      <c r="C94" s="275"/>
      <c r="D94" s="110">
        <f>F94+G94+E94</f>
        <v>75</v>
      </c>
      <c r="E94" s="152"/>
      <c r="F94" s="124">
        <v>75</v>
      </c>
      <c r="G94" s="125"/>
      <c r="H94" s="110"/>
      <c r="I94" s="110">
        <f>J94+K94+L94</f>
        <v>75</v>
      </c>
      <c r="J94" s="110"/>
      <c r="K94" s="124">
        <v>75</v>
      </c>
      <c r="L94" s="110"/>
      <c r="M94" s="169"/>
      <c r="N94" s="112"/>
    </row>
    <row r="95" spans="1:14" ht="59.25" customHeight="1">
      <c r="A95" s="302"/>
      <c r="B95" s="274" t="s">
        <v>191</v>
      </c>
      <c r="C95" s="275"/>
      <c r="D95" s="110">
        <f>F95+G95+E95</f>
        <v>85.2</v>
      </c>
      <c r="E95" s="152"/>
      <c r="F95" s="124">
        <v>85.2</v>
      </c>
      <c r="G95" s="125"/>
      <c r="H95" s="110"/>
      <c r="I95" s="110">
        <f>J95+K95+L95</f>
        <v>85.2</v>
      </c>
      <c r="J95" s="110"/>
      <c r="K95" s="124">
        <v>85.2</v>
      </c>
      <c r="L95" s="110"/>
      <c r="M95" s="169"/>
      <c r="N95" s="112"/>
    </row>
    <row r="96" spans="1:14" ht="116.25" customHeight="1">
      <c r="A96" s="149"/>
      <c r="B96" s="277" t="s">
        <v>196</v>
      </c>
      <c r="C96" s="278"/>
      <c r="D96" s="110">
        <f>D94+D95</f>
        <v>160.2</v>
      </c>
      <c r="E96" s="110">
        <f aca="true" t="shared" si="13" ref="E96:L96">E94+E95</f>
        <v>0</v>
      </c>
      <c r="F96" s="110">
        <f t="shared" si="13"/>
        <v>160.2</v>
      </c>
      <c r="G96" s="110">
        <f t="shared" si="13"/>
        <v>0</v>
      </c>
      <c r="H96" s="110"/>
      <c r="I96" s="110">
        <f t="shared" si="13"/>
        <v>160.2</v>
      </c>
      <c r="J96" s="110">
        <f t="shared" si="13"/>
        <v>0</v>
      </c>
      <c r="K96" s="110">
        <f t="shared" si="13"/>
        <v>160.2</v>
      </c>
      <c r="L96" s="110">
        <f t="shared" si="13"/>
        <v>0</v>
      </c>
      <c r="M96" s="145"/>
      <c r="N96" s="104"/>
    </row>
    <row r="97" spans="1:14" ht="47.25" customHeight="1">
      <c r="A97" s="267" t="s">
        <v>166</v>
      </c>
      <c r="B97" s="279"/>
      <c r="C97" s="279"/>
      <c r="D97" s="279"/>
      <c r="E97" s="279"/>
      <c r="F97" s="279"/>
      <c r="G97" s="279"/>
      <c r="H97" s="279"/>
      <c r="I97" s="279"/>
      <c r="J97" s="279"/>
      <c r="K97" s="279"/>
      <c r="L97" s="279"/>
      <c r="M97" s="279"/>
      <c r="N97" s="268"/>
    </row>
    <row r="98" spans="1:14" ht="114" customHeight="1">
      <c r="A98" s="149" t="s">
        <v>167</v>
      </c>
      <c r="B98" s="274" t="s">
        <v>192</v>
      </c>
      <c r="C98" s="275"/>
      <c r="D98" s="110">
        <f>F98+G98+E98</f>
        <v>100</v>
      </c>
      <c r="E98" s="152"/>
      <c r="F98" s="124">
        <f>50+50</f>
        <v>100</v>
      </c>
      <c r="G98" s="125"/>
      <c r="H98" s="110"/>
      <c r="I98" s="110">
        <f>J98+K98+L98</f>
        <v>100</v>
      </c>
      <c r="J98" s="110"/>
      <c r="K98" s="124">
        <f>50+50</f>
        <v>100</v>
      </c>
      <c r="L98" s="150"/>
      <c r="M98" s="169"/>
      <c r="N98" s="112"/>
    </row>
    <row r="99" spans="1:14" ht="49.5" customHeight="1">
      <c r="A99" s="267" t="s">
        <v>119</v>
      </c>
      <c r="B99" s="279"/>
      <c r="C99" s="279"/>
      <c r="D99" s="279"/>
      <c r="E99" s="279"/>
      <c r="F99" s="279"/>
      <c r="G99" s="279"/>
      <c r="H99" s="279"/>
      <c r="I99" s="279"/>
      <c r="J99" s="279"/>
      <c r="K99" s="279"/>
      <c r="L99" s="279"/>
      <c r="M99" s="279"/>
      <c r="N99" s="268"/>
    </row>
    <row r="100" spans="1:14" ht="93.75" customHeight="1">
      <c r="A100" s="300" t="s">
        <v>168</v>
      </c>
      <c r="B100" s="274" t="s">
        <v>193</v>
      </c>
      <c r="C100" s="275"/>
      <c r="D100" s="110">
        <f>F100+G100+E100</f>
        <v>32</v>
      </c>
      <c r="E100" s="152"/>
      <c r="F100" s="124">
        <v>32</v>
      </c>
      <c r="G100" s="125"/>
      <c r="H100" s="110"/>
      <c r="I100" s="110">
        <f>J100+K100+L100</f>
        <v>32</v>
      </c>
      <c r="J100" s="110"/>
      <c r="K100" s="124">
        <f>32</f>
        <v>32</v>
      </c>
      <c r="L100" s="110"/>
      <c r="M100" s="169"/>
      <c r="N100" s="112"/>
    </row>
    <row r="101" spans="1:14" ht="65.25" customHeight="1">
      <c r="A101" s="301"/>
      <c r="B101" s="274" t="s">
        <v>194</v>
      </c>
      <c r="C101" s="275"/>
      <c r="D101" s="110">
        <f>F101+G101+E101</f>
        <v>49.2</v>
      </c>
      <c r="E101" s="152"/>
      <c r="F101" s="124">
        <f>20+29.2</f>
        <v>49.2</v>
      </c>
      <c r="G101" s="125"/>
      <c r="H101" s="110"/>
      <c r="I101" s="110">
        <f>J101+K101+L101</f>
        <v>12.75</v>
      </c>
      <c r="J101" s="110"/>
      <c r="K101" s="124">
        <f>6+6.75</f>
        <v>12.75</v>
      </c>
      <c r="L101" s="110"/>
      <c r="M101" s="169"/>
      <c r="N101" s="112"/>
    </row>
    <row r="102" spans="1:14" ht="141" customHeight="1">
      <c r="A102" s="301"/>
      <c r="B102" s="274" t="s">
        <v>195</v>
      </c>
      <c r="C102" s="275"/>
      <c r="D102" s="110">
        <f>F102+G102+E102</f>
        <v>2116</v>
      </c>
      <c r="E102" s="152"/>
      <c r="F102" s="124">
        <v>1486</v>
      </c>
      <c r="G102" s="125">
        <v>630</v>
      </c>
      <c r="H102" s="110"/>
      <c r="I102" s="110">
        <f>J102+K102+L102</f>
        <v>2035.91</v>
      </c>
      <c r="J102" s="110"/>
      <c r="K102" s="124">
        <v>1448.71</v>
      </c>
      <c r="L102" s="110">
        <v>587.2</v>
      </c>
      <c r="M102" s="169"/>
      <c r="N102" s="112"/>
    </row>
    <row r="103" spans="1:14" ht="86.25" customHeight="1">
      <c r="A103" s="302"/>
      <c r="B103" s="274" t="s">
        <v>169</v>
      </c>
      <c r="C103" s="275"/>
      <c r="D103" s="110">
        <f>F103+G103+E103</f>
        <v>10.8</v>
      </c>
      <c r="E103" s="152"/>
      <c r="F103" s="124">
        <v>10.8</v>
      </c>
      <c r="G103" s="125"/>
      <c r="H103" s="110"/>
      <c r="I103" s="110">
        <f>J103+K103+L103</f>
        <v>0</v>
      </c>
      <c r="J103" s="110"/>
      <c r="K103" s="124"/>
      <c r="L103" s="110"/>
      <c r="M103" s="169"/>
      <c r="N103" s="112"/>
    </row>
    <row r="104" spans="1:14" ht="113.25" customHeight="1">
      <c r="A104" s="149"/>
      <c r="B104" s="277" t="s">
        <v>197</v>
      </c>
      <c r="C104" s="278"/>
      <c r="D104" s="110">
        <f>D100+D101+D102+D103</f>
        <v>2208</v>
      </c>
      <c r="E104" s="110">
        <f aca="true" t="shared" si="14" ref="E104:L104">E100+E101+E102+E103</f>
        <v>0</v>
      </c>
      <c r="F104" s="110">
        <f t="shared" si="14"/>
        <v>1578</v>
      </c>
      <c r="G104" s="110">
        <f t="shared" si="14"/>
        <v>630</v>
      </c>
      <c r="H104" s="110"/>
      <c r="I104" s="110">
        <f t="shared" si="14"/>
        <v>2080.66</v>
      </c>
      <c r="J104" s="110">
        <f t="shared" si="14"/>
        <v>0</v>
      </c>
      <c r="K104" s="110">
        <f t="shared" si="14"/>
        <v>1493.46</v>
      </c>
      <c r="L104" s="110">
        <f t="shared" si="14"/>
        <v>587.2</v>
      </c>
      <c r="M104" s="145"/>
      <c r="N104" s="104"/>
    </row>
    <row r="105" spans="1:14" ht="66" customHeight="1">
      <c r="A105" s="267" t="s">
        <v>120</v>
      </c>
      <c r="B105" s="279"/>
      <c r="C105" s="279"/>
      <c r="D105" s="279"/>
      <c r="E105" s="279"/>
      <c r="F105" s="279"/>
      <c r="G105" s="279"/>
      <c r="H105" s="279"/>
      <c r="I105" s="279"/>
      <c r="J105" s="279"/>
      <c r="K105" s="279"/>
      <c r="L105" s="279"/>
      <c r="M105" s="279"/>
      <c r="N105" s="268"/>
    </row>
    <row r="106" spans="1:14" ht="63" customHeight="1">
      <c r="A106" s="149" t="s">
        <v>170</v>
      </c>
      <c r="B106" s="274" t="s">
        <v>82</v>
      </c>
      <c r="C106" s="275"/>
      <c r="D106" s="110">
        <f aca="true" t="shared" si="15" ref="D106:D112">F106+G106+E106</f>
        <v>150</v>
      </c>
      <c r="E106" s="152"/>
      <c r="F106" s="124">
        <v>150</v>
      </c>
      <c r="G106" s="125"/>
      <c r="H106" s="110"/>
      <c r="I106" s="110">
        <f>J106+K106+L106</f>
        <v>150</v>
      </c>
      <c r="J106" s="110"/>
      <c r="K106" s="124">
        <v>150</v>
      </c>
      <c r="L106" s="150"/>
      <c r="M106" s="174"/>
      <c r="N106" s="112"/>
    </row>
    <row r="107" spans="1:14" ht="63" customHeight="1">
      <c r="A107" s="267" t="s">
        <v>171</v>
      </c>
      <c r="B107" s="279"/>
      <c r="C107" s="279"/>
      <c r="D107" s="279"/>
      <c r="E107" s="279"/>
      <c r="F107" s="279"/>
      <c r="G107" s="279"/>
      <c r="H107" s="279"/>
      <c r="I107" s="279"/>
      <c r="J107" s="279"/>
      <c r="K107" s="279"/>
      <c r="L107" s="279"/>
      <c r="M107" s="279"/>
      <c r="N107" s="268"/>
    </row>
    <row r="108" spans="1:14" ht="66" customHeight="1">
      <c r="A108" s="149" t="s">
        <v>172</v>
      </c>
      <c r="B108" s="274" t="s">
        <v>61</v>
      </c>
      <c r="C108" s="275"/>
      <c r="D108" s="110">
        <f t="shared" si="15"/>
        <v>49.84</v>
      </c>
      <c r="E108" s="152"/>
      <c r="F108" s="124">
        <v>49.84</v>
      </c>
      <c r="G108" s="125"/>
      <c r="H108" s="110"/>
      <c r="I108" s="110">
        <f>J108+K108+L108</f>
        <v>49.84</v>
      </c>
      <c r="J108" s="110"/>
      <c r="K108" s="124">
        <v>49.84</v>
      </c>
      <c r="L108" s="150"/>
      <c r="M108" s="174"/>
      <c r="N108" s="112"/>
    </row>
    <row r="109" spans="1:14" ht="69.75" customHeight="1">
      <c r="A109" s="267" t="s">
        <v>173</v>
      </c>
      <c r="B109" s="279"/>
      <c r="C109" s="279"/>
      <c r="D109" s="279"/>
      <c r="E109" s="279"/>
      <c r="F109" s="279"/>
      <c r="G109" s="279"/>
      <c r="H109" s="279"/>
      <c r="I109" s="279"/>
      <c r="J109" s="279"/>
      <c r="K109" s="279"/>
      <c r="L109" s="279"/>
      <c r="M109" s="279"/>
      <c r="N109" s="268"/>
    </row>
    <row r="110" spans="1:14" ht="90" customHeight="1">
      <c r="A110" s="149" t="s">
        <v>174</v>
      </c>
      <c r="B110" s="274" t="s">
        <v>175</v>
      </c>
      <c r="C110" s="275"/>
      <c r="D110" s="110">
        <f t="shared" si="15"/>
        <v>5</v>
      </c>
      <c r="E110" s="152"/>
      <c r="F110" s="124">
        <v>5</v>
      </c>
      <c r="G110" s="125"/>
      <c r="H110" s="110"/>
      <c r="I110" s="110">
        <f>J110+K110+L110</f>
        <v>1.34</v>
      </c>
      <c r="J110" s="110"/>
      <c r="K110" s="124">
        <v>1.34</v>
      </c>
      <c r="L110" s="150"/>
      <c r="M110" s="174"/>
      <c r="N110" s="112"/>
    </row>
    <row r="111" spans="1:14" ht="68.25" customHeight="1">
      <c r="A111" s="267" t="s">
        <v>176</v>
      </c>
      <c r="B111" s="279"/>
      <c r="C111" s="279"/>
      <c r="D111" s="279"/>
      <c r="E111" s="279"/>
      <c r="F111" s="279"/>
      <c r="G111" s="279"/>
      <c r="H111" s="279"/>
      <c r="I111" s="279"/>
      <c r="J111" s="279"/>
      <c r="K111" s="279"/>
      <c r="L111" s="279"/>
      <c r="M111" s="279"/>
      <c r="N111" s="268"/>
    </row>
    <row r="112" spans="1:14" ht="123.75" customHeight="1">
      <c r="A112" s="149" t="s">
        <v>177</v>
      </c>
      <c r="B112" s="274" t="s">
        <v>178</v>
      </c>
      <c r="C112" s="275"/>
      <c r="D112" s="110">
        <f t="shared" si="15"/>
        <v>150</v>
      </c>
      <c r="E112" s="152"/>
      <c r="F112" s="124">
        <v>150</v>
      </c>
      <c r="G112" s="125"/>
      <c r="H112" s="110"/>
      <c r="I112" s="110">
        <f>J112+K112+L112</f>
        <v>49.5</v>
      </c>
      <c r="J112" s="110"/>
      <c r="K112" s="124">
        <v>49.5</v>
      </c>
      <c r="L112" s="150"/>
      <c r="M112" s="174"/>
      <c r="N112" s="112"/>
    </row>
    <row r="113" spans="1:14" ht="35.25" customHeight="1">
      <c r="A113" s="177"/>
      <c r="B113" s="261" t="s">
        <v>179</v>
      </c>
      <c r="C113" s="262"/>
      <c r="D113" s="110">
        <f>D96+D98+D104+D106+D108+D110+D112</f>
        <v>2823.04</v>
      </c>
      <c r="E113" s="110">
        <f aca="true" t="shared" si="16" ref="E113:L113">E96+E98+E104+E106+E108+E110+E112</f>
        <v>0</v>
      </c>
      <c r="F113" s="110">
        <f t="shared" si="16"/>
        <v>2193.04</v>
      </c>
      <c r="G113" s="110">
        <f t="shared" si="16"/>
        <v>630</v>
      </c>
      <c r="H113" s="110"/>
      <c r="I113" s="110">
        <f t="shared" si="16"/>
        <v>2591.54</v>
      </c>
      <c r="J113" s="110">
        <f t="shared" si="16"/>
        <v>0</v>
      </c>
      <c r="K113" s="110">
        <f t="shared" si="16"/>
        <v>2004.34</v>
      </c>
      <c r="L113" s="110">
        <f t="shared" si="16"/>
        <v>587.2</v>
      </c>
      <c r="M113" s="110"/>
      <c r="N113" s="112"/>
    </row>
    <row r="114" spans="1:17" s="80" customFormat="1" ht="44.25" customHeight="1">
      <c r="A114" s="111"/>
      <c r="B114" s="267" t="s">
        <v>12</v>
      </c>
      <c r="C114" s="268"/>
      <c r="D114" s="155">
        <f>D64+D83+D91+D113</f>
        <v>288910.5171</v>
      </c>
      <c r="E114" s="155">
        <f aca="true" t="shared" si="17" ref="E114:L114">E64+E83+E91+E113</f>
        <v>20731.68</v>
      </c>
      <c r="F114" s="155">
        <f t="shared" si="17"/>
        <v>68011.2371</v>
      </c>
      <c r="G114" s="155">
        <f t="shared" si="17"/>
        <v>200167.59999999998</v>
      </c>
      <c r="H114" s="155"/>
      <c r="I114" s="155">
        <f t="shared" si="17"/>
        <v>113172.47959999999</v>
      </c>
      <c r="J114" s="155">
        <f t="shared" si="17"/>
        <v>16191.697</v>
      </c>
      <c r="K114" s="155">
        <f t="shared" si="17"/>
        <v>47802.912599999996</v>
      </c>
      <c r="L114" s="155">
        <f t="shared" si="17"/>
        <v>49177.869999999995</v>
      </c>
      <c r="M114" s="155"/>
      <c r="N114" s="178"/>
      <c r="O114" s="133"/>
      <c r="P114" s="133"/>
      <c r="Q114" s="133"/>
    </row>
    <row r="115" spans="1:17" s="127" customFormat="1" ht="31.5">
      <c r="A115" s="179"/>
      <c r="B115" s="130"/>
      <c r="C115" s="130"/>
      <c r="D115" s="131"/>
      <c r="E115" s="132"/>
      <c r="F115" s="132"/>
      <c r="G115" s="133"/>
      <c r="H115" s="133"/>
      <c r="I115" s="133"/>
      <c r="J115" s="133"/>
      <c r="K115" s="133"/>
      <c r="L115" s="133"/>
      <c r="M115" s="133"/>
      <c r="N115" s="180"/>
      <c r="O115" s="181"/>
      <c r="P115" s="181"/>
      <c r="Q115" s="181"/>
    </row>
    <row r="116" ht="31.5" customHeight="1">
      <c r="A116" s="179"/>
    </row>
    <row r="117" spans="1:6" ht="24.75" customHeight="1">
      <c r="A117" s="179"/>
      <c r="B117" s="142"/>
      <c r="C117" s="142"/>
      <c r="D117" s="133"/>
      <c r="E117" s="133"/>
      <c r="F117" s="133"/>
    </row>
    <row r="118" spans="1:14" ht="40.5" customHeight="1">
      <c r="A118" s="331" t="s">
        <v>231</v>
      </c>
      <c r="B118" s="331"/>
      <c r="C118" s="331"/>
      <c r="D118" s="331"/>
      <c r="E118" s="331"/>
      <c r="F118" s="128"/>
      <c r="G118" s="128"/>
      <c r="H118" s="128"/>
      <c r="I118" s="128"/>
      <c r="J118" s="128"/>
      <c r="K118" s="128"/>
      <c r="L118" s="128"/>
      <c r="M118" s="128"/>
      <c r="N118" s="194" t="s">
        <v>235</v>
      </c>
    </row>
    <row r="119" spans="1:14" ht="40.5" customHeight="1">
      <c r="A119" s="331"/>
      <c r="B119" s="331"/>
      <c r="C119" s="331"/>
      <c r="D119" s="331"/>
      <c r="E119" s="331"/>
      <c r="F119" s="181"/>
      <c r="G119" s="181"/>
      <c r="H119" s="181"/>
      <c r="I119" s="181"/>
      <c r="J119" s="181"/>
      <c r="K119" s="181"/>
      <c r="L119" s="181"/>
      <c r="M119" s="181"/>
      <c r="N119" s="183"/>
    </row>
    <row r="120" spans="1:14" ht="40.5" customHeight="1">
      <c r="A120" s="184"/>
      <c r="B120" s="185"/>
      <c r="C120" s="182"/>
      <c r="D120" s="182"/>
      <c r="E120" s="181"/>
      <c r="F120" s="181"/>
      <c r="G120" s="181"/>
      <c r="H120" s="181"/>
      <c r="I120" s="181"/>
      <c r="J120" s="181"/>
      <c r="K120" s="181"/>
      <c r="L120" s="181"/>
      <c r="M120" s="181"/>
      <c r="N120" s="181"/>
    </row>
    <row r="121" spans="1:14" ht="33.75">
      <c r="A121" s="334" t="s">
        <v>233</v>
      </c>
      <c r="B121" s="335" t="s">
        <v>232</v>
      </c>
      <c r="C121" s="186"/>
      <c r="N121" s="181"/>
    </row>
    <row r="122" spans="2:6" ht="31.5">
      <c r="B122" s="187"/>
      <c r="F122" s="188"/>
    </row>
    <row r="123" spans="1:2" ht="31.5">
      <c r="A123" s="189"/>
      <c r="B123" s="190"/>
    </row>
    <row r="124" ht="40.5">
      <c r="A124" s="191"/>
    </row>
    <row r="125" ht="31.5">
      <c r="A125" s="192"/>
    </row>
    <row r="126" ht="31.5">
      <c r="A126" s="192"/>
    </row>
  </sheetData>
  <sheetProtection/>
  <mergeCells count="131">
    <mergeCell ref="A118:E119"/>
    <mergeCell ref="J1:N1"/>
    <mergeCell ref="J2:N9"/>
    <mergeCell ref="D17:N17"/>
    <mergeCell ref="D18:N18"/>
    <mergeCell ref="D19:N19"/>
    <mergeCell ref="D20:I20"/>
    <mergeCell ref="A36:N36"/>
    <mergeCell ref="B80:C80"/>
    <mergeCell ref="B81:C81"/>
    <mergeCell ref="A80:A81"/>
    <mergeCell ref="A33:A34"/>
    <mergeCell ref="A37:A38"/>
    <mergeCell ref="B74:C74"/>
    <mergeCell ref="D21:H21"/>
    <mergeCell ref="A76:A77"/>
    <mergeCell ref="A75:N75"/>
    <mergeCell ref="B47:C47"/>
    <mergeCell ref="B62:C62"/>
    <mergeCell ref="B57:C57"/>
    <mergeCell ref="B50:C50"/>
    <mergeCell ref="B63:C63"/>
    <mergeCell ref="B51:C51"/>
    <mergeCell ref="A65:N65"/>
    <mergeCell ref="A66:N66"/>
    <mergeCell ref="D25:N25"/>
    <mergeCell ref="A35:N35"/>
    <mergeCell ref="G34:H34"/>
    <mergeCell ref="L34:M34"/>
    <mergeCell ref="B31:C31"/>
    <mergeCell ref="D28:H28"/>
    <mergeCell ref="B21:C21"/>
    <mergeCell ref="D22:I22"/>
    <mergeCell ref="A12:N12"/>
    <mergeCell ref="D15:N15"/>
    <mergeCell ref="D16:N16"/>
    <mergeCell ref="D23:H23"/>
    <mergeCell ref="B23:C23"/>
    <mergeCell ref="B42:C42"/>
    <mergeCell ref="B41:C41"/>
    <mergeCell ref="B43:C43"/>
    <mergeCell ref="B37:C37"/>
    <mergeCell ref="I33:M33"/>
    <mergeCell ref="B33:C34"/>
    <mergeCell ref="A40:N40"/>
    <mergeCell ref="B38:C38"/>
    <mergeCell ref="D33:H33"/>
    <mergeCell ref="A56:N56"/>
    <mergeCell ref="B54:C54"/>
    <mergeCell ref="B53:C53"/>
    <mergeCell ref="B46:C46"/>
    <mergeCell ref="B49:C49"/>
    <mergeCell ref="A94:A95"/>
    <mergeCell ref="A92:N92"/>
    <mergeCell ref="B83:C83"/>
    <mergeCell ref="A84:N84"/>
    <mergeCell ref="A85:N85"/>
    <mergeCell ref="B103:C103"/>
    <mergeCell ref="A100:A103"/>
    <mergeCell ref="A105:N105"/>
    <mergeCell ref="A73:N73"/>
    <mergeCell ref="A79:N79"/>
    <mergeCell ref="B86:C86"/>
    <mergeCell ref="B76:C76"/>
    <mergeCell ref="B77:C77"/>
    <mergeCell ref="B104:C104"/>
    <mergeCell ref="A97:N97"/>
    <mergeCell ref="A99:N99"/>
    <mergeCell ref="B100:C100"/>
    <mergeCell ref="B101:C101"/>
    <mergeCell ref="B102:C102"/>
    <mergeCell ref="A93:N93"/>
    <mergeCell ref="B95:C95"/>
    <mergeCell ref="B98:C98"/>
    <mergeCell ref="B114:C114"/>
    <mergeCell ref="B87:C87"/>
    <mergeCell ref="B90:C90"/>
    <mergeCell ref="B91:C91"/>
    <mergeCell ref="B94:C94"/>
    <mergeCell ref="A89:N89"/>
    <mergeCell ref="B88:C88"/>
    <mergeCell ref="A109:N109"/>
    <mergeCell ref="B110:C110"/>
    <mergeCell ref="A111:N111"/>
    <mergeCell ref="B70:C70"/>
    <mergeCell ref="B71:C71"/>
    <mergeCell ref="D26:N26"/>
    <mergeCell ref="B58:C58"/>
    <mergeCell ref="B67:C67"/>
    <mergeCell ref="B68:C68"/>
    <mergeCell ref="B69:C69"/>
    <mergeCell ref="B52:C52"/>
    <mergeCell ref="B44:C44"/>
    <mergeCell ref="B45:C45"/>
    <mergeCell ref="IQ11:IT11"/>
    <mergeCell ref="FK11:FX11"/>
    <mergeCell ref="FY11:GL11"/>
    <mergeCell ref="GM11:GZ11"/>
    <mergeCell ref="HA11:HN11"/>
    <mergeCell ref="HO11:IB11"/>
    <mergeCell ref="IC11:IP11"/>
    <mergeCell ref="EW11:FJ11"/>
    <mergeCell ref="B96:C96"/>
    <mergeCell ref="A107:N107"/>
    <mergeCell ref="CE11:CR11"/>
    <mergeCell ref="CS11:DF11"/>
    <mergeCell ref="A57:A58"/>
    <mergeCell ref="B61:C61"/>
    <mergeCell ref="A61:A62"/>
    <mergeCell ref="A60:N60"/>
    <mergeCell ref="A11:N11"/>
    <mergeCell ref="B106:C106"/>
    <mergeCell ref="B108:C108"/>
    <mergeCell ref="EI11:EV11"/>
    <mergeCell ref="O11:Z11"/>
    <mergeCell ref="AA11:AN11"/>
    <mergeCell ref="AO11:BB11"/>
    <mergeCell ref="BC11:BP11"/>
    <mergeCell ref="BQ11:CD11"/>
    <mergeCell ref="DG11:DT11"/>
    <mergeCell ref="DU11:EH11"/>
    <mergeCell ref="B113:C113"/>
    <mergeCell ref="B39:C39"/>
    <mergeCell ref="B55:C55"/>
    <mergeCell ref="B59:C59"/>
    <mergeCell ref="B64:C64"/>
    <mergeCell ref="B72:C72"/>
    <mergeCell ref="B78:C78"/>
    <mergeCell ref="B82:C82"/>
    <mergeCell ref="B48:C48"/>
    <mergeCell ref="B112:C112"/>
  </mergeCells>
  <printOptions/>
  <pageMargins left="0.5511811023622047" right="0.3937007874015748" top="1.1811023622047245" bottom="0.35433070866141736" header="0.31496062992125984" footer="0.31496062992125984"/>
  <pageSetup fitToHeight="0" fitToWidth="1" horizontalDpi="600" verticalDpi="600" orientation="landscape" paperSize="9" scale="26" r:id="rId1"/>
  <headerFooter differentFirst="1" alignWithMargins="0">
    <oddHeader>&amp;R&amp;"Times New Roman,обычный"&amp;40Продовження додатку 3</oddHeader>
  </headerFooter>
  <rowBreaks count="7" manualBreakCount="7">
    <brk id="32" max="13" man="1"/>
    <brk id="45" max="13" man="1"/>
    <brk id="55" max="13" man="1"/>
    <brk id="68" max="13" man="1"/>
    <brk id="78" max="13" man="1"/>
    <brk id="91" max="13" man="1"/>
    <brk id="10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2020-04-22T12:25:08Z</cp:lastPrinted>
  <dcterms:created xsi:type="dcterms:W3CDTF">2006-09-16T00:00:00Z</dcterms:created>
  <dcterms:modified xsi:type="dcterms:W3CDTF">2022-12-05T09:17:52Z</dcterms:modified>
  <cp:category/>
  <cp:version/>
  <cp:contentType/>
  <cp:contentStatus/>
</cp:coreProperties>
</file>