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(2)'!$A$1:$L$54</definedName>
  </definedNames>
  <calcPr fullCalcOnLoad="1"/>
</workbook>
</file>

<file path=xl/sharedStrings.xml><?xml version="1.0" encoding="utf-8"?>
<sst xmlns="http://schemas.openxmlformats.org/spreadsheetml/2006/main" count="180" uniqueCount="112">
  <si>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</si>
  <si>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</si>
  <si>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</si>
  <si>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</si>
  <si>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</si>
  <si>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</si>
  <si>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</si>
  <si>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</si>
  <si>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</si>
  <si>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</si>
  <si>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</si>
  <si>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</si>
  <si>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</si>
  <si>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</si>
  <si>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</si>
  <si>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</si>
  <si>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</si>
  <si>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</si>
  <si>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</si>
  <si>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</si>
  <si>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</si>
  <si>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</si>
  <si>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</si>
  <si>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</si>
  <si>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</si>
  <si>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</si>
  <si>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</si>
  <si>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</si>
  <si>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</si>
  <si>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</si>
  <si>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</si>
  <si>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</si>
  <si>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</si>
  <si>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</si>
  <si>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</si>
  <si>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</si>
  <si>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</si>
  <si>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</si>
  <si>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</si>
  <si>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</si>
  <si>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</si>
  <si>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</si>
  <si>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</si>
  <si>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</si>
  <si>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</si>
  <si>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</si>
  <si>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</si>
  <si>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</si>
  <si>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</si>
  <si>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</si>
  <si>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</si>
  <si>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</si>
  <si>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</si>
  <si>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</si>
  <si>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</si>
  <si>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</si>
  <si>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</si>
  <si>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</si>
  <si>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</si>
  <si>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</si>
  <si>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</si>
  <si>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</si>
  <si>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</si>
  <si>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</si>
  <si>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</si>
  <si>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</si>
  <si>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</si>
  <si>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</si>
  <si>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</si>
  <si>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</si>
  <si>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</si>
  <si>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</si>
  <si>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</si>
  <si>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</si>
  <si>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Всього на виконання Підпрограми 2.</t>
  </si>
  <si>
    <t>підпорядкованих управлінню освіти і науки Сумської міської ради КПКВК 0615031, в тому числі:</t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</si>
  <si>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</si>
  <si>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</si>
  <si>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</si>
  <si>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</si>
  <si>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</si>
  <si>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t>Всього на виконання Підпрограми 6.</t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</si>
  <si>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</si>
  <si>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</si>
  <si>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</si>
  <si>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</si>
  <si>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_____________</t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</si>
  <si>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</si>
  <si>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</si>
  <si>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</si>
  <si>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</si>
  <si>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</si>
  <si>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обласний бюджет</t>
  </si>
  <si>
    <t>Виконавець: Обравіт Є.О.</t>
  </si>
  <si>
    <t>2020 рік (план)</t>
  </si>
  <si>
    <t>Всього на виконання Програми, без урахування Підпрограми 7</t>
  </si>
  <si>
    <t>Перелік завдань Програми розвитку фізичної культури і спорту Сумської міської територіальної громади на 2019 – 2021 роки</t>
  </si>
  <si>
    <t>бюджет ТГ</t>
  </si>
  <si>
    <t>у тому числі кошти бюджету ТГ</t>
  </si>
  <si>
    <t>у тому числі кошти  бюджету ТГ</t>
  </si>
  <si>
    <t>Джерела фінансування</t>
  </si>
  <si>
    <t>2021 рік (план)</t>
  </si>
  <si>
    <r>
      <rPr>
        <b/>
        <sz val="12"/>
        <rFont val="Times New Roman"/>
        <family val="1"/>
      </rPr>
      <t>Завдання 4</t>
    </r>
    <r>
      <rPr>
        <sz val="12"/>
        <rFont val="Times New Roman"/>
        <family val="1"/>
      </rPr>
      <t>. Підтримка громадських організацій фізкультурно-спортивної спрямованості</t>
    </r>
  </si>
  <si>
    <r>
      <t>Завдання 4.1.</t>
    </r>
    <r>
      <rPr>
        <sz val="12"/>
        <rFont val="Times New Roman"/>
        <family val="1"/>
      </rPr>
      <t xml:space="preserve"> Надання фінансової підтримки громадським організаціям фізкультурно-спортивної спрямованості, КПКВК 0215062, в т.ч.:</t>
    </r>
  </si>
  <si>
    <t>Виконавчий комітет СМР (відділ у справах молоді та спорту СМР, відділ бухгалтерського обліку та звітності СМР)</t>
  </si>
  <si>
    <t>Виконавчий комітет СМР (відділ у справах молоді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</si>
  <si>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СМТГ на всеукраїнській та міжнародній спортивній арені.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</si>
  <si>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СМТГ на обласних та всеукраїнських змаганнях з неолімпійських видів спорту,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</si>
  <si>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СМТГ у змаганнях різних рівнів з неолімпійських видів спорту (міжнародних змагань, чемпіонатів, кубків Європи та світу), КПКВК 0215012</t>
    </r>
  </si>
  <si>
    <t>- громадській організації "Академія футзалу футзальний клуб "Суми"</t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</si>
  <si>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територіальної громади на 2019 – 2021 роки" (зі змінами)
від 29 вересня 2021 року  № 1597-МР   
                                          </t>
  </si>
  <si>
    <t>Секретар Сумської міської ради                                                                                                                                                                                                    Олег РЄЗНІК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</si>
</sst>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2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70" zoomScaleNormal="70" zoomScaleSheetLayoutView="70" zoomScalePageLayoutView="0" workbookViewId="0" topLeftCell="A43">
      <selection activeCell="C59" sqref="C59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3.71093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32" t="s">
        <v>87</v>
      </c>
      <c r="J1" s="133"/>
      <c r="K1" s="133"/>
      <c r="L1" s="133"/>
      <c r="M1" s="45"/>
    </row>
    <row r="2" spans="1:13" ht="136.5" customHeight="1">
      <c r="A2" s="60"/>
      <c r="C2" s="55"/>
      <c r="D2" s="62"/>
      <c r="F2" s="7"/>
      <c r="G2" s="7"/>
      <c r="I2" s="134" t="s">
        <v>110</v>
      </c>
      <c r="J2" s="134"/>
      <c r="K2" s="134"/>
      <c r="L2" s="13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35" t="s">
        <v>96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0" t="s">
        <v>82</v>
      </c>
      <c r="B6" s="131" t="s">
        <v>100</v>
      </c>
      <c r="C6" s="119" t="s">
        <v>89</v>
      </c>
      <c r="D6" s="119"/>
      <c r="E6" s="119"/>
      <c r="F6" s="119" t="s">
        <v>94</v>
      </c>
      <c r="G6" s="119"/>
      <c r="H6" s="119"/>
      <c r="I6" s="130" t="s">
        <v>101</v>
      </c>
      <c r="J6" s="130"/>
      <c r="K6" s="130"/>
      <c r="L6" s="136" t="s">
        <v>11</v>
      </c>
    </row>
    <row r="7" spans="1:12" ht="30.75" customHeight="1">
      <c r="A7" s="130"/>
      <c r="B7" s="131"/>
      <c r="C7" s="119" t="s">
        <v>4</v>
      </c>
      <c r="D7" s="119" t="s">
        <v>12</v>
      </c>
      <c r="E7" s="119"/>
      <c r="F7" s="119" t="s">
        <v>4</v>
      </c>
      <c r="G7" s="119" t="s">
        <v>98</v>
      </c>
      <c r="H7" s="119"/>
      <c r="I7" s="119" t="s">
        <v>4</v>
      </c>
      <c r="J7" s="119" t="s">
        <v>99</v>
      </c>
      <c r="K7" s="119"/>
      <c r="L7" s="136"/>
    </row>
    <row r="8" spans="1:15" ht="45.75" customHeight="1">
      <c r="A8" s="130"/>
      <c r="B8" s="131"/>
      <c r="C8" s="119"/>
      <c r="D8" s="32" t="s">
        <v>0</v>
      </c>
      <c r="E8" s="32" t="s">
        <v>14</v>
      </c>
      <c r="F8" s="119"/>
      <c r="G8" s="32" t="s">
        <v>0</v>
      </c>
      <c r="H8" s="32" t="s">
        <v>19</v>
      </c>
      <c r="I8" s="119"/>
      <c r="J8" s="32" t="s">
        <v>0</v>
      </c>
      <c r="K8" s="31" t="s">
        <v>14</v>
      </c>
      <c r="L8" s="136"/>
      <c r="O8" s="62">
        <f>F10+I10</f>
        <v>144376590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7" ht="25.5" customHeight="1">
      <c r="A10" s="116" t="s">
        <v>95</v>
      </c>
      <c r="B10" s="22" t="s">
        <v>91</v>
      </c>
      <c r="C10" s="34">
        <v>44997248</v>
      </c>
      <c r="D10" s="34">
        <v>41955887</v>
      </c>
      <c r="E10" s="34">
        <v>3041361</v>
      </c>
      <c r="F10" s="34">
        <v>55759739</v>
      </c>
      <c r="G10" s="34">
        <v>50101720</v>
      </c>
      <c r="H10" s="34">
        <v>5658019</v>
      </c>
      <c r="I10" s="34">
        <f>J10+K10</f>
        <v>88616851</v>
      </c>
      <c r="J10" s="34">
        <f>J12+J13</f>
        <v>74862833</v>
      </c>
      <c r="K10" s="34">
        <f>K12+K14</f>
        <v>13754018</v>
      </c>
      <c r="L10" s="114"/>
      <c r="N10" s="62" t="e">
        <f>#REF!+G18+G28+#REF!+#REF!+G45</f>
        <v>#REF!</v>
      </c>
      <c r="O10" s="62">
        <f>C10+F10+I10</f>
        <v>189373838</v>
      </c>
      <c r="Q10" s="62">
        <f>F10+I10</f>
        <v>144376590</v>
      </c>
    </row>
    <row r="11" spans="1:15" ht="31.5" customHeight="1">
      <c r="A11" s="117"/>
      <c r="B11" s="94" t="s">
        <v>15</v>
      </c>
      <c r="C11" s="9">
        <v>44680248</v>
      </c>
      <c r="D11" s="9">
        <v>41925887</v>
      </c>
      <c r="E11" s="9">
        <v>2754361</v>
      </c>
      <c r="F11" s="9"/>
      <c r="G11" s="9"/>
      <c r="H11" s="9"/>
      <c r="I11" s="9"/>
      <c r="J11" s="9"/>
      <c r="K11" s="9"/>
      <c r="L11" s="115"/>
      <c r="O11" s="62">
        <f>C11+F11+I11</f>
        <v>44680248</v>
      </c>
    </row>
    <row r="12" spans="1:15" ht="26.25" customHeight="1">
      <c r="A12" s="117"/>
      <c r="B12" s="21" t="s">
        <v>97</v>
      </c>
      <c r="C12" s="9"/>
      <c r="D12" s="9"/>
      <c r="E12" s="9"/>
      <c r="F12" s="9">
        <f>G12+H12</f>
        <v>55641910</v>
      </c>
      <c r="G12" s="9">
        <v>50101720</v>
      </c>
      <c r="H12" s="9">
        <f>5545669-5479</f>
        <v>5540190</v>
      </c>
      <c r="I12" s="9">
        <f>87153881+650000+510000</f>
        <v>88313881</v>
      </c>
      <c r="J12" s="9">
        <f>74217833+510000</f>
        <v>74727833</v>
      </c>
      <c r="K12" s="9">
        <v>13586048</v>
      </c>
      <c r="L12" s="115"/>
      <c r="O12" s="62">
        <f>F12+I12</f>
        <v>143955791</v>
      </c>
    </row>
    <row r="13" spans="1:15" ht="45.75" customHeight="1">
      <c r="A13" s="117"/>
      <c r="B13" s="94" t="s">
        <v>90</v>
      </c>
      <c r="C13" s="9">
        <v>130000</v>
      </c>
      <c r="D13" s="9">
        <v>30000</v>
      </c>
      <c r="E13" s="9">
        <v>100000</v>
      </c>
      <c r="F13" s="9"/>
      <c r="G13" s="9"/>
      <c r="H13" s="9"/>
      <c r="I13" s="9">
        <f>J13</f>
        <v>135000</v>
      </c>
      <c r="J13" s="9">
        <v>135000</v>
      </c>
      <c r="K13" s="9"/>
      <c r="L13" s="115"/>
      <c r="O13" s="62"/>
    </row>
    <row r="14" spans="1:15" ht="30" customHeight="1">
      <c r="A14" s="118"/>
      <c r="B14" s="21" t="s">
        <v>50</v>
      </c>
      <c r="C14" s="9">
        <v>187000</v>
      </c>
      <c r="D14" s="9"/>
      <c r="E14" s="9">
        <v>187000</v>
      </c>
      <c r="F14" s="9">
        <f>H14</f>
        <v>117829</v>
      </c>
      <c r="G14" s="9"/>
      <c r="H14" s="9">
        <v>117829</v>
      </c>
      <c r="I14" s="9">
        <f>K14</f>
        <v>167970</v>
      </c>
      <c r="J14" s="9"/>
      <c r="K14" s="9">
        <f>117970+50000</f>
        <v>167970</v>
      </c>
      <c r="L14" s="115"/>
      <c r="O14" s="62">
        <f>C14+F14+I14</f>
        <v>472799</v>
      </c>
    </row>
    <row r="15" spans="1:12" ht="56.25" customHeight="1">
      <c r="A15" s="121" t="s">
        <v>106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115"/>
    </row>
    <row r="16" spans="1:14" s="27" customFormat="1" ht="28.5" customHeight="1">
      <c r="A16" s="111" t="s">
        <v>77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N16" s="62">
        <f aca="true" t="shared" si="0" ref="N16:N31">F16+I16</f>
        <v>0</v>
      </c>
    </row>
    <row r="17" spans="1:14" s="27" customFormat="1" ht="30" customHeight="1">
      <c r="A17" s="108" t="s">
        <v>76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10"/>
      <c r="N17" s="62">
        <f t="shared" si="0"/>
        <v>0</v>
      </c>
    </row>
    <row r="18" spans="1:15" s="27" customFormat="1" ht="35.25" customHeight="1">
      <c r="A18" s="98" t="s">
        <v>74</v>
      </c>
      <c r="B18" s="22" t="s">
        <v>91</v>
      </c>
      <c r="C18" s="9">
        <f>D18</f>
        <v>1685000</v>
      </c>
      <c r="D18" s="9">
        <f>D19+D21</f>
        <v>1685000</v>
      </c>
      <c r="E18" s="9"/>
      <c r="F18" s="9">
        <f>G18</f>
        <v>1292000</v>
      </c>
      <c r="G18" s="9">
        <f>G20</f>
        <v>1292000</v>
      </c>
      <c r="H18" s="9"/>
      <c r="I18" s="9">
        <f>J18</f>
        <v>960000</v>
      </c>
      <c r="J18" s="9">
        <f>J20</f>
        <v>960000</v>
      </c>
      <c r="K18" s="9"/>
      <c r="L18" s="124" t="s">
        <v>104</v>
      </c>
      <c r="N18" s="62">
        <f t="shared" si="0"/>
        <v>2252000</v>
      </c>
      <c r="O18" s="60">
        <f>C18+F18+I18</f>
        <v>3937000</v>
      </c>
    </row>
    <row r="19" spans="1:15" s="27" customFormat="1" ht="40.5" customHeight="1">
      <c r="A19" s="120"/>
      <c r="B19" s="94" t="s">
        <v>5</v>
      </c>
      <c r="C19" s="9">
        <f>D19</f>
        <v>1680000</v>
      </c>
      <c r="D19" s="9">
        <v>1680000</v>
      </c>
      <c r="E19" s="9"/>
      <c r="F19" s="9"/>
      <c r="G19" s="9"/>
      <c r="H19" s="9"/>
      <c r="I19" s="9"/>
      <c r="J19" s="9"/>
      <c r="K19" s="9"/>
      <c r="L19" s="124"/>
      <c r="N19" s="62">
        <f t="shared" si="0"/>
        <v>0</v>
      </c>
      <c r="O19" s="60"/>
    </row>
    <row r="20" spans="1:15" s="27" customFormat="1" ht="31.5" customHeight="1">
      <c r="A20" s="99"/>
      <c r="B20" s="21" t="s">
        <v>97</v>
      </c>
      <c r="C20" s="9"/>
      <c r="D20" s="9"/>
      <c r="E20" s="9"/>
      <c r="F20" s="9">
        <f>F22+F23+F24+F25</f>
        <v>1292000</v>
      </c>
      <c r="G20" s="9">
        <f>G22+G23+G24+G25</f>
        <v>1292000</v>
      </c>
      <c r="H20" s="9"/>
      <c r="I20" s="9">
        <f>I22+I23+I24+I25</f>
        <v>960000</v>
      </c>
      <c r="J20" s="9">
        <f>J22+J23+J24+J25</f>
        <v>960000</v>
      </c>
      <c r="K20" s="9"/>
      <c r="L20" s="124"/>
      <c r="N20" s="62">
        <f t="shared" si="0"/>
        <v>2252000</v>
      </c>
      <c r="O20" s="60"/>
    </row>
    <row r="21" spans="1:15" s="27" customFormat="1" ht="31.5" customHeight="1">
      <c r="A21" s="100"/>
      <c r="B21" s="21" t="s">
        <v>92</v>
      </c>
      <c r="C21" s="9">
        <f>D21</f>
        <v>5000</v>
      </c>
      <c r="D21" s="9">
        <v>5000</v>
      </c>
      <c r="E21" s="9"/>
      <c r="F21" s="9"/>
      <c r="G21" s="9"/>
      <c r="H21" s="9"/>
      <c r="I21" s="9"/>
      <c r="J21" s="9"/>
      <c r="K21" s="9"/>
      <c r="L21" s="124"/>
      <c r="N21" s="62">
        <f t="shared" si="0"/>
        <v>0</v>
      </c>
      <c r="O21" s="60"/>
    </row>
    <row r="22" spans="1:15" s="27" customFormat="1" ht="114" customHeight="1">
      <c r="A22" s="91" t="s">
        <v>88</v>
      </c>
      <c r="B22" s="21"/>
      <c r="C22" s="10">
        <f>D22</f>
        <v>248686</v>
      </c>
      <c r="D22" s="10">
        <v>248686</v>
      </c>
      <c r="E22" s="10"/>
      <c r="F22" s="10">
        <f>G22</f>
        <v>236512</v>
      </c>
      <c r="G22" s="10">
        <f>49512+187000</f>
        <v>236512</v>
      </c>
      <c r="H22" s="10"/>
      <c r="I22" s="10">
        <f>J22</f>
        <v>272000</v>
      </c>
      <c r="J22" s="10">
        <v>272000</v>
      </c>
      <c r="K22" s="11"/>
      <c r="L22" s="124"/>
      <c r="N22" s="62">
        <f t="shared" si="0"/>
        <v>508512</v>
      </c>
      <c r="O22" s="60">
        <f>C22+F22+I22</f>
        <v>757198</v>
      </c>
    </row>
    <row r="23" spans="1:15" s="27" customFormat="1" ht="57" customHeight="1">
      <c r="A23" s="93" t="s">
        <v>78</v>
      </c>
      <c r="B23" s="19"/>
      <c r="C23" s="10">
        <f>D23</f>
        <v>773505</v>
      </c>
      <c r="D23" s="10">
        <v>773505</v>
      </c>
      <c r="E23" s="10"/>
      <c r="F23" s="10">
        <v>660000</v>
      </c>
      <c r="G23" s="10">
        <v>660000</v>
      </c>
      <c r="H23" s="10"/>
      <c r="I23" s="10">
        <f>J23</f>
        <v>438000</v>
      </c>
      <c r="J23" s="10">
        <v>438000</v>
      </c>
      <c r="K23" s="9"/>
      <c r="L23" s="124"/>
      <c r="N23" s="62">
        <f t="shared" si="0"/>
        <v>1098000</v>
      </c>
      <c r="O23" s="60">
        <f>C23+F23+I23</f>
        <v>1871505</v>
      </c>
    </row>
    <row r="24" spans="1:15" s="27" customFormat="1" ht="97.5" customHeight="1">
      <c r="A24" s="92" t="s">
        <v>107</v>
      </c>
      <c r="B24" s="19"/>
      <c r="C24" s="10">
        <f>D24</f>
        <v>336721</v>
      </c>
      <c r="D24" s="10">
        <v>336721</v>
      </c>
      <c r="E24" s="10"/>
      <c r="F24" s="10">
        <f>G24</f>
        <v>229994</v>
      </c>
      <c r="G24" s="10">
        <f>416994-187000</f>
        <v>229994</v>
      </c>
      <c r="H24" s="10"/>
      <c r="I24" s="10">
        <f>J24</f>
        <v>150000</v>
      </c>
      <c r="J24" s="10">
        <v>150000</v>
      </c>
      <c r="K24" s="9"/>
      <c r="L24" s="124"/>
      <c r="N24" s="62">
        <f t="shared" si="0"/>
        <v>379994</v>
      </c>
      <c r="O24" s="60">
        <f>C24+F24+I24</f>
        <v>716715</v>
      </c>
    </row>
    <row r="25" spans="1:15" s="27" customFormat="1" ht="111.75" customHeight="1">
      <c r="A25" s="92" t="s">
        <v>108</v>
      </c>
      <c r="B25" s="19"/>
      <c r="C25" s="10">
        <f>D25</f>
        <v>326088</v>
      </c>
      <c r="D25" s="10">
        <v>326088</v>
      </c>
      <c r="E25" s="10"/>
      <c r="F25" s="10">
        <f>G25</f>
        <v>165494</v>
      </c>
      <c r="G25" s="10">
        <v>165494</v>
      </c>
      <c r="H25" s="10"/>
      <c r="I25" s="10">
        <f>J25</f>
        <v>100000</v>
      </c>
      <c r="J25" s="10">
        <v>100000</v>
      </c>
      <c r="K25" s="9"/>
      <c r="L25" s="124"/>
      <c r="N25" s="62">
        <f t="shared" si="0"/>
        <v>265494</v>
      </c>
      <c r="O25" s="60">
        <f>C25+F25+I25</f>
        <v>591582</v>
      </c>
    </row>
    <row r="26" spans="1:14" s="27" customFormat="1" ht="27" customHeight="1">
      <c r="A26" s="111" t="s">
        <v>79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N26" s="62">
        <f t="shared" si="0"/>
        <v>0</v>
      </c>
    </row>
    <row r="27" spans="1:14" s="27" customFormat="1" ht="39.75" customHeight="1">
      <c r="A27" s="104" t="s">
        <v>83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N27" s="62">
        <f t="shared" si="0"/>
        <v>0</v>
      </c>
    </row>
    <row r="28" spans="1:15" s="27" customFormat="1" ht="37.5" customHeight="1">
      <c r="A28" s="98" t="s">
        <v>80</v>
      </c>
      <c r="B28" s="22" t="s">
        <v>91</v>
      </c>
      <c r="C28" s="9">
        <v>18606391</v>
      </c>
      <c r="D28" s="9">
        <v>17387915</v>
      </c>
      <c r="E28" s="9">
        <v>1218476</v>
      </c>
      <c r="F28" s="9">
        <v>22307851</v>
      </c>
      <c r="G28" s="9">
        <v>20567372</v>
      </c>
      <c r="H28" s="9">
        <v>1740479</v>
      </c>
      <c r="I28" s="9">
        <v>31093217</v>
      </c>
      <c r="J28" s="9">
        <v>29158217</v>
      </c>
      <c r="K28" s="9">
        <v>1935000</v>
      </c>
      <c r="L28" s="107" t="s">
        <v>105</v>
      </c>
      <c r="N28" s="62">
        <f>F28+I28</f>
        <v>53401068</v>
      </c>
      <c r="O28" s="60">
        <f>C28+F28+I28</f>
        <v>72007459</v>
      </c>
    </row>
    <row r="29" spans="1:15" s="27" customFormat="1" ht="42" customHeight="1">
      <c r="A29" s="99"/>
      <c r="B29" s="94" t="s">
        <v>5</v>
      </c>
      <c r="C29" s="9">
        <v>18526391</v>
      </c>
      <c r="D29" s="9">
        <v>17387915</v>
      </c>
      <c r="E29" s="9">
        <v>1138476</v>
      </c>
      <c r="F29" s="9"/>
      <c r="G29" s="9"/>
      <c r="H29" s="9"/>
      <c r="I29" s="9"/>
      <c r="J29" s="9"/>
      <c r="K29" s="9"/>
      <c r="L29" s="107"/>
      <c r="N29" s="62"/>
      <c r="O29" s="60"/>
    </row>
    <row r="30" spans="1:15" s="27" customFormat="1" ht="26.25" customHeight="1">
      <c r="A30" s="99"/>
      <c r="B30" s="21" t="s">
        <v>97</v>
      </c>
      <c r="C30" s="9"/>
      <c r="D30" s="9"/>
      <c r="E30" s="9"/>
      <c r="F30" s="9">
        <v>22302372</v>
      </c>
      <c r="G30" s="9">
        <v>20567372</v>
      </c>
      <c r="H30" s="9">
        <v>1735000</v>
      </c>
      <c r="I30" s="9">
        <v>30908217</v>
      </c>
      <c r="J30" s="9">
        <v>29023217</v>
      </c>
      <c r="K30" s="9">
        <v>1885000</v>
      </c>
      <c r="L30" s="107"/>
      <c r="N30" s="62">
        <f t="shared" si="0"/>
        <v>53210589</v>
      </c>
      <c r="O30" s="60"/>
    </row>
    <row r="31" spans="1:15" s="27" customFormat="1" ht="36.75" customHeight="1">
      <c r="A31" s="99"/>
      <c r="B31" s="21" t="s">
        <v>50</v>
      </c>
      <c r="C31" s="9">
        <f>E31</f>
        <v>80000</v>
      </c>
      <c r="D31" s="9"/>
      <c r="E31" s="9">
        <v>80000</v>
      </c>
      <c r="F31" s="9">
        <v>5479</v>
      </c>
      <c r="G31" s="9"/>
      <c r="H31" s="9">
        <v>5479</v>
      </c>
      <c r="I31" s="9">
        <v>50000</v>
      </c>
      <c r="J31" s="9"/>
      <c r="K31" s="9">
        <v>50000</v>
      </c>
      <c r="L31" s="107"/>
      <c r="N31" s="62">
        <f t="shared" si="0"/>
        <v>55479</v>
      </c>
      <c r="O31" s="60"/>
    </row>
    <row r="32" spans="1:15" s="27" customFormat="1" ht="36.75" customHeight="1">
      <c r="A32" s="100"/>
      <c r="B32" s="21" t="s">
        <v>92</v>
      </c>
      <c r="C32" s="9"/>
      <c r="D32" s="9"/>
      <c r="E32" s="9"/>
      <c r="F32" s="9"/>
      <c r="G32" s="9"/>
      <c r="H32" s="9"/>
      <c r="I32" s="9">
        <v>135000</v>
      </c>
      <c r="J32" s="9">
        <v>135000</v>
      </c>
      <c r="K32" s="9"/>
      <c r="L32" s="107"/>
      <c r="N32" s="62"/>
      <c r="O32" s="60"/>
    </row>
    <row r="33" spans="1:18" s="27" customFormat="1" ht="27" customHeight="1">
      <c r="A33" s="101" t="s">
        <v>75</v>
      </c>
      <c r="B33" s="22" t="s">
        <v>91</v>
      </c>
      <c r="C33" s="9">
        <v>5500000</v>
      </c>
      <c r="D33" s="9">
        <v>5300000</v>
      </c>
      <c r="E33" s="9">
        <v>200000</v>
      </c>
      <c r="F33" s="9">
        <v>7565000</v>
      </c>
      <c r="G33" s="9">
        <v>6782521</v>
      </c>
      <c r="H33" s="9">
        <v>782479</v>
      </c>
      <c r="I33" s="9">
        <v>9325600</v>
      </c>
      <c r="J33" s="9">
        <v>9125600</v>
      </c>
      <c r="K33" s="9">
        <v>200000</v>
      </c>
      <c r="L33" s="107"/>
      <c r="N33" s="62">
        <f>F33+I33</f>
        <v>16890600</v>
      </c>
      <c r="O33" s="60">
        <f>C33+F33+I33</f>
        <v>22390600</v>
      </c>
      <c r="R33" s="105"/>
    </row>
    <row r="34" spans="1:18" s="27" customFormat="1" ht="30" customHeight="1">
      <c r="A34" s="99"/>
      <c r="B34" s="94" t="s">
        <v>5</v>
      </c>
      <c r="C34" s="9">
        <f>C33</f>
        <v>5500000</v>
      </c>
      <c r="D34" s="9">
        <f>D33</f>
        <v>5300000</v>
      </c>
      <c r="E34" s="9">
        <f>E33</f>
        <v>200000</v>
      </c>
      <c r="F34" s="9"/>
      <c r="G34" s="9"/>
      <c r="H34" s="9"/>
      <c r="I34" s="9"/>
      <c r="J34" s="9"/>
      <c r="K34" s="9"/>
      <c r="L34" s="107"/>
      <c r="N34" s="62"/>
      <c r="O34" s="60"/>
      <c r="R34" s="105"/>
    </row>
    <row r="35" spans="1:18" s="27" customFormat="1" ht="20.25" customHeight="1">
      <c r="A35" s="99"/>
      <c r="B35" s="21" t="s">
        <v>97</v>
      </c>
      <c r="C35" s="9"/>
      <c r="D35" s="9"/>
      <c r="E35" s="9"/>
      <c r="F35" s="9">
        <v>7559521</v>
      </c>
      <c r="G35" s="9">
        <v>6782521</v>
      </c>
      <c r="H35" s="9">
        <v>777000</v>
      </c>
      <c r="I35" s="9">
        <f>J35+K35</f>
        <v>9140600</v>
      </c>
      <c r="J35" s="9">
        <v>8990600</v>
      </c>
      <c r="K35" s="9">
        <v>150000</v>
      </c>
      <c r="L35" s="107"/>
      <c r="N35" s="62">
        <f>F35+I35</f>
        <v>16700121</v>
      </c>
      <c r="O35" s="60"/>
      <c r="R35" s="105"/>
    </row>
    <row r="36" spans="1:18" s="27" customFormat="1" ht="30" customHeight="1">
      <c r="A36" s="99"/>
      <c r="B36" s="21" t="s">
        <v>50</v>
      </c>
      <c r="C36" s="9"/>
      <c r="D36" s="9"/>
      <c r="E36" s="9"/>
      <c r="F36" s="9">
        <f>F41</f>
        <v>5479</v>
      </c>
      <c r="G36" s="9"/>
      <c r="H36" s="9">
        <f>H41</f>
        <v>5479</v>
      </c>
      <c r="I36" s="9">
        <f>I41</f>
        <v>50000</v>
      </c>
      <c r="J36" s="9"/>
      <c r="K36" s="9">
        <f>K41</f>
        <v>50000</v>
      </c>
      <c r="L36" s="107"/>
      <c r="N36" s="62"/>
      <c r="O36" s="60"/>
      <c r="R36" s="105"/>
    </row>
    <row r="37" spans="1:18" s="27" customFormat="1" ht="30" customHeight="1">
      <c r="A37" s="100"/>
      <c r="B37" s="21" t="s">
        <v>92</v>
      </c>
      <c r="C37" s="9"/>
      <c r="D37" s="9"/>
      <c r="E37" s="9"/>
      <c r="F37" s="9"/>
      <c r="G37" s="9"/>
      <c r="H37" s="9"/>
      <c r="I37" s="9">
        <f>I42</f>
        <v>135000</v>
      </c>
      <c r="J37" s="9">
        <f>J42</f>
        <v>135000</v>
      </c>
      <c r="K37" s="9"/>
      <c r="L37" s="107"/>
      <c r="N37" s="62"/>
      <c r="O37" s="60"/>
      <c r="R37" s="105"/>
    </row>
    <row r="38" spans="1:18" s="87" customFormat="1" ht="22.5" customHeight="1">
      <c r="A38" s="101" t="s">
        <v>42</v>
      </c>
      <c r="B38" s="22" t="s">
        <v>91</v>
      </c>
      <c r="C38" s="10">
        <f>D38+E38</f>
        <v>3600000</v>
      </c>
      <c r="D38" s="10">
        <v>3500000</v>
      </c>
      <c r="E38" s="10">
        <v>100000</v>
      </c>
      <c r="F38" s="10">
        <f>G38+H38</f>
        <v>4368672</v>
      </c>
      <c r="G38" s="10">
        <f>4375000-32479-6328</f>
        <v>4336193</v>
      </c>
      <c r="H38" s="10">
        <f>27000+5479</f>
        <v>32479</v>
      </c>
      <c r="I38" s="10">
        <f>J38+K38</f>
        <v>5852270</v>
      </c>
      <c r="J38" s="10">
        <f>J40+J42</f>
        <v>5752270</v>
      </c>
      <c r="K38" s="10">
        <v>100000</v>
      </c>
      <c r="L38" s="107"/>
      <c r="N38" s="62">
        <f>F38+I38</f>
        <v>10220942</v>
      </c>
      <c r="O38" s="89">
        <f>C38+F38+I38</f>
        <v>13820942</v>
      </c>
      <c r="R38" s="105"/>
    </row>
    <row r="39" spans="1:18" s="87" customFormat="1" ht="27.75" customHeight="1">
      <c r="A39" s="99"/>
      <c r="B39" s="94" t="s">
        <v>5</v>
      </c>
      <c r="C39" s="10">
        <f>D39+E39</f>
        <v>3600000</v>
      </c>
      <c r="D39" s="10">
        <v>3500000</v>
      </c>
      <c r="E39" s="10">
        <v>100000</v>
      </c>
      <c r="F39" s="10"/>
      <c r="G39" s="10"/>
      <c r="H39" s="10"/>
      <c r="I39" s="10"/>
      <c r="J39" s="10"/>
      <c r="K39" s="10"/>
      <c r="L39" s="37"/>
      <c r="N39" s="62"/>
      <c r="O39" s="89"/>
      <c r="R39" s="105"/>
    </row>
    <row r="40" spans="1:18" s="87" customFormat="1" ht="22.5" customHeight="1">
      <c r="A40" s="99"/>
      <c r="B40" s="21" t="s">
        <v>97</v>
      </c>
      <c r="C40" s="10"/>
      <c r="D40" s="10"/>
      <c r="E40" s="10"/>
      <c r="F40" s="10">
        <f>G40+H40</f>
        <v>4363193</v>
      </c>
      <c r="G40" s="10">
        <f>4375000-32479-6328</f>
        <v>4336193</v>
      </c>
      <c r="H40" s="10">
        <f>27000</f>
        <v>27000</v>
      </c>
      <c r="I40" s="10">
        <f>J40+K40</f>
        <v>5667270</v>
      </c>
      <c r="J40" s="10">
        <v>5617270</v>
      </c>
      <c r="K40" s="10">
        <v>50000</v>
      </c>
      <c r="L40" s="37"/>
      <c r="N40" s="62">
        <f>F40+I40</f>
        <v>10030463</v>
      </c>
      <c r="O40" s="89"/>
      <c r="R40" s="105"/>
    </row>
    <row r="41" spans="1:18" s="87" customFormat="1" ht="32.25" customHeight="1">
      <c r="A41" s="99"/>
      <c r="B41" s="21" t="s">
        <v>50</v>
      </c>
      <c r="C41" s="10"/>
      <c r="D41" s="10"/>
      <c r="E41" s="10"/>
      <c r="F41" s="10">
        <f>H41</f>
        <v>5479</v>
      </c>
      <c r="G41" s="10"/>
      <c r="H41" s="10">
        <v>5479</v>
      </c>
      <c r="I41" s="10">
        <f>K41</f>
        <v>50000</v>
      </c>
      <c r="J41" s="10"/>
      <c r="K41" s="10">
        <v>50000</v>
      </c>
      <c r="L41" s="37"/>
      <c r="N41" s="62"/>
      <c r="O41" s="89"/>
      <c r="R41" s="105"/>
    </row>
    <row r="42" spans="1:18" s="87" customFormat="1" ht="32.25" customHeight="1">
      <c r="A42" s="100"/>
      <c r="B42" s="21" t="s">
        <v>92</v>
      </c>
      <c r="C42" s="10"/>
      <c r="D42" s="10"/>
      <c r="E42" s="10"/>
      <c r="F42" s="10"/>
      <c r="G42" s="10"/>
      <c r="H42" s="10"/>
      <c r="I42" s="10">
        <f>J42</f>
        <v>135000</v>
      </c>
      <c r="J42" s="10">
        <v>135000</v>
      </c>
      <c r="K42" s="10"/>
      <c r="L42" s="37"/>
      <c r="N42" s="62"/>
      <c r="O42" s="89"/>
      <c r="R42" s="105"/>
    </row>
    <row r="43" spans="1:18" s="27" customFormat="1" ht="27" customHeight="1">
      <c r="A43" s="127" t="s">
        <v>84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R43" s="105"/>
    </row>
    <row r="44" spans="1:18" s="27" customFormat="1" ht="26.25" customHeight="1">
      <c r="A44" s="104" t="s">
        <v>85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6"/>
      <c r="R44" s="105"/>
    </row>
    <row r="45" spans="1:18" s="27" customFormat="1" ht="27" customHeight="1">
      <c r="A45" s="103" t="s">
        <v>81</v>
      </c>
      <c r="B45" s="22" t="s">
        <v>91</v>
      </c>
      <c r="C45" s="9">
        <v>6950948</v>
      </c>
      <c r="D45" s="9">
        <v>6843948</v>
      </c>
      <c r="E45" s="9">
        <v>107000</v>
      </c>
      <c r="F45" s="9">
        <f aca="true" t="shared" si="1" ref="F45:K45">F47+F48</f>
        <v>11435894</v>
      </c>
      <c r="G45" s="9">
        <f t="shared" si="1"/>
        <v>10923544</v>
      </c>
      <c r="H45" s="9">
        <f t="shared" si="1"/>
        <v>512350</v>
      </c>
      <c r="I45" s="9">
        <f t="shared" si="1"/>
        <v>19982438</v>
      </c>
      <c r="J45" s="9">
        <f t="shared" si="1"/>
        <v>19764468</v>
      </c>
      <c r="K45" s="9">
        <f t="shared" si="1"/>
        <v>217970</v>
      </c>
      <c r="L45" s="102" t="s">
        <v>104</v>
      </c>
      <c r="O45" s="60">
        <f>C45+F45+I45</f>
        <v>38369280</v>
      </c>
      <c r="R45" s="105"/>
    </row>
    <row r="46" spans="1:18" s="27" customFormat="1" ht="31.5" customHeight="1">
      <c r="A46" s="103"/>
      <c r="B46" s="94" t="s">
        <v>5</v>
      </c>
      <c r="C46" s="9">
        <f>C45</f>
        <v>6950948</v>
      </c>
      <c r="D46" s="9">
        <f>D45</f>
        <v>6843948</v>
      </c>
      <c r="E46" s="9"/>
      <c r="F46" s="9"/>
      <c r="G46" s="9"/>
      <c r="H46" s="9"/>
      <c r="I46" s="9"/>
      <c r="J46" s="9"/>
      <c r="K46" s="9"/>
      <c r="L46" s="102"/>
      <c r="O46" s="60">
        <f>C46+F46+I46</f>
        <v>6950948</v>
      </c>
      <c r="R46" s="105"/>
    </row>
    <row r="47" spans="1:18" s="27" customFormat="1" ht="19.5" customHeight="1">
      <c r="A47" s="103"/>
      <c r="B47" s="21" t="s">
        <v>97</v>
      </c>
      <c r="C47" s="9"/>
      <c r="D47" s="9"/>
      <c r="E47" s="9"/>
      <c r="F47" s="9">
        <v>11323544</v>
      </c>
      <c r="G47" s="9">
        <v>10923544</v>
      </c>
      <c r="H47" s="9">
        <v>400000</v>
      </c>
      <c r="I47" s="9">
        <f>J47+K47</f>
        <v>19864468</v>
      </c>
      <c r="J47" s="9">
        <v>19764468</v>
      </c>
      <c r="K47" s="9">
        <v>100000</v>
      </c>
      <c r="L47" s="102"/>
      <c r="O47" s="60"/>
      <c r="R47" s="66"/>
    </row>
    <row r="48" spans="1:18" s="27" customFormat="1" ht="33" customHeight="1">
      <c r="A48" s="103"/>
      <c r="B48" s="21" t="s">
        <v>50</v>
      </c>
      <c r="C48" s="9">
        <f>E48</f>
        <v>107000</v>
      </c>
      <c r="D48" s="9"/>
      <c r="E48" s="9">
        <f>E45</f>
        <v>107000</v>
      </c>
      <c r="F48" s="9">
        <v>112350</v>
      </c>
      <c r="G48" s="9"/>
      <c r="H48" s="9">
        <f>F48</f>
        <v>112350</v>
      </c>
      <c r="I48" s="9">
        <v>117970</v>
      </c>
      <c r="J48" s="9"/>
      <c r="K48" s="9">
        <f>I48</f>
        <v>117970</v>
      </c>
      <c r="L48" s="102"/>
      <c r="O48" s="60">
        <f>C48+F48+I48</f>
        <v>337320</v>
      </c>
      <c r="R48" s="66"/>
    </row>
    <row r="49" spans="1:18" s="27" customFormat="1" ht="57" customHeight="1">
      <c r="A49" s="96" t="s">
        <v>102</v>
      </c>
      <c r="B49" s="22" t="s">
        <v>91</v>
      </c>
      <c r="C49" s="9"/>
      <c r="D49" s="9"/>
      <c r="E49" s="9"/>
      <c r="F49" s="9">
        <v>3000000</v>
      </c>
      <c r="G49" s="9">
        <v>3000000</v>
      </c>
      <c r="H49" s="9"/>
      <c r="I49" s="9">
        <v>3500000</v>
      </c>
      <c r="J49" s="9">
        <v>3500000</v>
      </c>
      <c r="K49" s="9"/>
      <c r="L49" s="102"/>
      <c r="O49" s="60"/>
      <c r="R49" s="66"/>
    </row>
    <row r="50" spans="1:18" s="27" customFormat="1" ht="70.5" customHeight="1">
      <c r="A50" s="95" t="s">
        <v>103</v>
      </c>
      <c r="B50" s="21" t="s">
        <v>97</v>
      </c>
      <c r="C50" s="10"/>
      <c r="D50" s="10"/>
      <c r="E50" s="10"/>
      <c r="F50" s="10">
        <v>3000000</v>
      </c>
      <c r="G50" s="10">
        <v>3000000</v>
      </c>
      <c r="H50" s="10"/>
      <c r="I50" s="10">
        <v>3500000</v>
      </c>
      <c r="J50" s="10">
        <v>3500000</v>
      </c>
      <c r="K50" s="10"/>
      <c r="L50" s="102"/>
      <c r="O50" s="60" t="e">
        <f>C50+#REF!+#REF!</f>
        <v>#REF!</v>
      </c>
      <c r="R50" s="66"/>
    </row>
    <row r="51" spans="1:15" s="27" customFormat="1" ht="44.25" customHeight="1">
      <c r="A51" s="97" t="s">
        <v>109</v>
      </c>
      <c r="B51" s="21"/>
      <c r="C51" s="10"/>
      <c r="D51" s="10"/>
      <c r="E51" s="10"/>
      <c r="F51" s="10">
        <v>1000000</v>
      </c>
      <c r="G51" s="10">
        <v>1000000</v>
      </c>
      <c r="H51" s="10"/>
      <c r="I51" s="10">
        <v>1500000</v>
      </c>
      <c r="J51" s="10">
        <v>1500000</v>
      </c>
      <c r="K51" s="10"/>
      <c r="L51" s="102"/>
      <c r="N51" s="60">
        <f>F51+I51</f>
        <v>2500000</v>
      </c>
      <c r="O51" s="60">
        <f>C51+F51+I51</f>
        <v>2500000</v>
      </c>
    </row>
    <row r="52" spans="1:12" ht="84.75" customHeight="1">
      <c r="A52" s="153" t="s">
        <v>111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  <row r="53" spans="1:12" ht="21" customHeight="1">
      <c r="A53" s="43" t="s">
        <v>93</v>
      </c>
      <c r="B53" s="28"/>
      <c r="C53" s="5"/>
      <c r="D53" s="5"/>
      <c r="E53" s="5"/>
      <c r="F53" s="5"/>
      <c r="G53" s="5"/>
      <c r="H53" s="1"/>
      <c r="I53" s="5"/>
      <c r="J53" s="1"/>
      <c r="K53" s="12"/>
      <c r="L53" s="26"/>
    </row>
    <row r="54" spans="1:12" ht="18.75">
      <c r="A54" s="126" t="s">
        <v>86</v>
      </c>
      <c r="B54" s="126"/>
      <c r="C54" s="126"/>
      <c r="D54" s="126"/>
      <c r="E54" s="126"/>
      <c r="F54" s="1"/>
      <c r="G54" s="2"/>
      <c r="H54" s="1"/>
      <c r="I54" s="1"/>
      <c r="J54" s="13"/>
      <c r="K54" s="6"/>
      <c r="L54" s="26"/>
    </row>
    <row r="55" spans="1:11" ht="24" customHeight="1">
      <c r="A55" s="43"/>
      <c r="B55" s="28"/>
      <c r="C55" s="5"/>
      <c r="D55" s="5"/>
      <c r="E55" s="5"/>
      <c r="F55" s="5"/>
      <c r="G55" s="5"/>
      <c r="H55" s="1"/>
      <c r="I55" s="5"/>
      <c r="J55" s="5"/>
      <c r="K55" s="12"/>
    </row>
    <row r="56" spans="1:11" ht="18.75" customHeight="1">
      <c r="A56" s="126"/>
      <c r="B56" s="126"/>
      <c r="C56" s="126"/>
      <c r="D56" s="126"/>
      <c r="E56" s="126"/>
      <c r="F56" s="1"/>
      <c r="G56" s="2"/>
      <c r="H56" s="1"/>
      <c r="I56" s="1"/>
      <c r="J56" s="1"/>
      <c r="K56" s="12"/>
    </row>
    <row r="57" spans="1:11" ht="18.75" customHeight="1">
      <c r="A57" s="48"/>
      <c r="B57" s="48"/>
      <c r="C57" s="48"/>
      <c r="D57" s="48"/>
      <c r="E57" s="48"/>
      <c r="F57" s="1"/>
      <c r="G57" s="2"/>
      <c r="H57" s="1"/>
      <c r="I57" s="1"/>
      <c r="J57" s="1"/>
      <c r="K57" s="12"/>
    </row>
    <row r="58" spans="1:11" ht="18.75">
      <c r="A58" s="16"/>
      <c r="B58" s="23"/>
      <c r="C58" s="4"/>
      <c r="D58" s="3"/>
      <c r="E58" s="1"/>
      <c r="F58" s="3"/>
      <c r="G58" s="2"/>
      <c r="H58" s="1"/>
      <c r="I58" s="3"/>
      <c r="J58" s="1"/>
      <c r="K58" s="12"/>
    </row>
    <row r="59" spans="1:11" ht="18.75">
      <c r="A59" s="16"/>
      <c r="B59" s="23"/>
      <c r="C59" s="4"/>
      <c r="D59" s="3"/>
      <c r="E59" s="1"/>
      <c r="F59" s="3"/>
      <c r="G59" s="2"/>
      <c r="H59" s="1"/>
      <c r="I59" s="3"/>
      <c r="J59" s="1"/>
      <c r="K59" s="12"/>
    </row>
    <row r="60" spans="1:11" ht="18.75">
      <c r="A60" s="126"/>
      <c r="B60" s="126"/>
      <c r="C60" s="1"/>
      <c r="D60" s="1"/>
      <c r="E60" s="3"/>
      <c r="F60" s="2"/>
      <c r="G60" s="1"/>
      <c r="H60" s="1"/>
      <c r="I60" s="1"/>
      <c r="J60" s="1"/>
      <c r="K60" s="12"/>
    </row>
    <row r="61" spans="3:11" ht="18.75">
      <c r="C61" s="13"/>
      <c r="D61" s="13"/>
      <c r="E61" s="1"/>
      <c r="F61" s="13"/>
      <c r="G61" s="13"/>
      <c r="H61" s="13"/>
      <c r="I61" s="13"/>
      <c r="J61" s="13"/>
      <c r="K61" s="6"/>
    </row>
    <row r="62" spans="1:11" ht="18.75">
      <c r="A62" s="125"/>
      <c r="B62" s="125"/>
      <c r="C62" s="13"/>
      <c r="D62" s="13"/>
      <c r="E62" s="13"/>
      <c r="F62" s="13"/>
      <c r="G62" s="13"/>
      <c r="H62" s="13"/>
      <c r="I62" s="13"/>
      <c r="J62" s="13"/>
      <c r="K62" s="6"/>
    </row>
    <row r="63" spans="1:9" ht="18">
      <c r="A63" s="17"/>
      <c r="B63" s="24"/>
      <c r="E63" s="13"/>
      <c r="F63" s="13"/>
      <c r="G63" s="13"/>
      <c r="H63" s="13"/>
      <c r="I63" s="13"/>
    </row>
    <row r="64" spans="1:9" ht="18.75">
      <c r="A64" s="18"/>
      <c r="B64" s="25"/>
      <c r="F64" s="13"/>
      <c r="G64" s="13"/>
      <c r="H64" s="13"/>
      <c r="I64" s="13"/>
    </row>
    <row r="65" spans="6:10" ht="18">
      <c r="F65" s="13"/>
      <c r="G65" s="13">
        <f>1797926+60000</f>
        <v>1857926</v>
      </c>
      <c r="H65" s="13">
        <f>1887393+30000</f>
        <v>1917393</v>
      </c>
      <c r="I65" s="13">
        <f>1982746+30000</f>
        <v>2012746</v>
      </c>
      <c r="J65" s="13">
        <f>G65+H65+I65</f>
        <v>5788065</v>
      </c>
    </row>
    <row r="66" spans="6:10" ht="18">
      <c r="F66" s="13"/>
      <c r="G66" s="13">
        <f>1266127+60000</f>
        <v>1326127</v>
      </c>
      <c r="H66" s="13">
        <f>1329494+30000</f>
        <v>1359494</v>
      </c>
      <c r="I66" s="13">
        <f>1396031+30000</f>
        <v>1426031</v>
      </c>
      <c r="J66" s="13">
        <f>G66+H66+I66</f>
        <v>4111652</v>
      </c>
    </row>
    <row r="67" spans="6:10" ht="18">
      <c r="F67" s="13"/>
      <c r="G67" s="13">
        <f>2186939+60000</f>
        <v>2246939</v>
      </c>
      <c r="H67" s="13">
        <f>2296286+30000</f>
        <v>2326286</v>
      </c>
      <c r="I67" s="13">
        <f>2411100+30000</f>
        <v>2441100</v>
      </c>
      <c r="J67" s="13">
        <f>G67+H67+I67</f>
        <v>7014325</v>
      </c>
    </row>
    <row r="68" spans="7:10" ht="18">
      <c r="G68" s="13">
        <f>1722942+60000</f>
        <v>1782942</v>
      </c>
      <c r="H68" s="13">
        <f>1809089+30000</f>
        <v>1839089</v>
      </c>
      <c r="I68" s="13">
        <f>1899543+30000</f>
        <v>1929543</v>
      </c>
      <c r="J68" s="13">
        <f>G68+H68+I68</f>
        <v>5551574</v>
      </c>
    </row>
    <row r="69" spans="7:10" ht="18">
      <c r="G69" s="13">
        <f>1618430+60000</f>
        <v>1678430</v>
      </c>
      <c r="H69" s="13">
        <f>1699350+30000</f>
        <v>1729350</v>
      </c>
      <c r="I69" s="13">
        <f>1784318+30000</f>
        <v>1814318</v>
      </c>
      <c r="J69" s="13">
        <f>G69+H69+I69</f>
        <v>5222098</v>
      </c>
    </row>
    <row r="70" spans="7:10" ht="15.75">
      <c r="G70" s="90">
        <f>SUM(G65:G69)</f>
        <v>8892364</v>
      </c>
      <c r="H70" s="90">
        <f>SUM(H65:H69)</f>
        <v>9171612</v>
      </c>
      <c r="I70" s="90">
        <f>SUM(I65:I69)</f>
        <v>9623738</v>
      </c>
      <c r="J70" s="90">
        <f>SUM(J65:J69)</f>
        <v>27687714</v>
      </c>
    </row>
  </sheetData>
  <sheetProtection/>
  <mergeCells count="38">
    <mergeCell ref="I1:L1"/>
    <mergeCell ref="I2:L2"/>
    <mergeCell ref="D7:E7"/>
    <mergeCell ref="G7:H7"/>
    <mergeCell ref="C6:E6"/>
    <mergeCell ref="R33:R46"/>
    <mergeCell ref="I6:K6"/>
    <mergeCell ref="A4:L4"/>
    <mergeCell ref="L6:L8"/>
    <mergeCell ref="J7:K7"/>
    <mergeCell ref="F6:H6"/>
    <mergeCell ref="A6:A8"/>
    <mergeCell ref="B6:B8"/>
    <mergeCell ref="A26:L26"/>
    <mergeCell ref="I7:I8"/>
    <mergeCell ref="A27:L27"/>
    <mergeCell ref="A62:B62"/>
    <mergeCell ref="A60:B60"/>
    <mergeCell ref="A56:E56"/>
    <mergeCell ref="A54:E54"/>
    <mergeCell ref="A43:L43"/>
    <mergeCell ref="A52:L52"/>
    <mergeCell ref="A17:L17"/>
    <mergeCell ref="A16:L16"/>
    <mergeCell ref="L10:L15"/>
    <mergeCell ref="A10:A14"/>
    <mergeCell ref="C7:C8"/>
    <mergeCell ref="A18:A21"/>
    <mergeCell ref="A15:K15"/>
    <mergeCell ref="L18:L25"/>
    <mergeCell ref="F7:F8"/>
    <mergeCell ref="A28:A32"/>
    <mergeCell ref="A38:A42"/>
    <mergeCell ref="A33:A37"/>
    <mergeCell ref="L45:L51"/>
    <mergeCell ref="A45:A48"/>
    <mergeCell ref="A44:L44"/>
    <mergeCell ref="L28:L3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3" manualBreakCount="3">
    <brk id="21" max="11" man="1"/>
    <brk id="32" max="11" man="1"/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32" t="s">
        <v>22</v>
      </c>
      <c r="J1" s="133"/>
      <c r="K1" s="133"/>
      <c r="L1" s="133"/>
      <c r="M1" s="45"/>
    </row>
    <row r="2" spans="1:13" ht="45" customHeight="1">
      <c r="A2" s="60"/>
      <c r="C2" s="55"/>
      <c r="D2" s="62"/>
      <c r="F2" s="7"/>
      <c r="G2" s="7"/>
      <c r="I2" s="144" t="s">
        <v>26</v>
      </c>
      <c r="J2" s="144"/>
      <c r="K2" s="144"/>
      <c r="L2" s="144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35" t="s">
        <v>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0" t="s">
        <v>3</v>
      </c>
      <c r="B6" s="131" t="s">
        <v>2</v>
      </c>
      <c r="C6" s="119" t="s">
        <v>27</v>
      </c>
      <c r="D6" s="119"/>
      <c r="E6" s="119"/>
      <c r="F6" s="119" t="s">
        <v>20</v>
      </c>
      <c r="G6" s="119"/>
      <c r="H6" s="119"/>
      <c r="I6" s="130" t="s">
        <v>21</v>
      </c>
      <c r="J6" s="130"/>
      <c r="K6" s="130"/>
      <c r="L6" s="136" t="s">
        <v>11</v>
      </c>
    </row>
    <row r="7" spans="1:12" ht="30.75" customHeight="1">
      <c r="A7" s="130"/>
      <c r="B7" s="131"/>
      <c r="C7" s="119" t="s">
        <v>4</v>
      </c>
      <c r="D7" s="119" t="s">
        <v>12</v>
      </c>
      <c r="E7" s="119"/>
      <c r="F7" s="119" t="s">
        <v>4</v>
      </c>
      <c r="G7" s="119" t="s">
        <v>12</v>
      </c>
      <c r="H7" s="119"/>
      <c r="I7" s="119" t="s">
        <v>4</v>
      </c>
      <c r="J7" s="119" t="s">
        <v>12</v>
      </c>
      <c r="K7" s="119"/>
      <c r="L7" s="136"/>
    </row>
    <row r="8" spans="1:12" ht="45.75" customHeight="1">
      <c r="A8" s="130"/>
      <c r="B8" s="131"/>
      <c r="C8" s="119"/>
      <c r="D8" s="32" t="s">
        <v>0</v>
      </c>
      <c r="E8" s="32" t="s">
        <v>14</v>
      </c>
      <c r="F8" s="119"/>
      <c r="G8" s="32" t="s">
        <v>0</v>
      </c>
      <c r="H8" s="32" t="s">
        <v>19</v>
      </c>
      <c r="I8" s="119"/>
      <c r="J8" s="32" t="s">
        <v>0</v>
      </c>
      <c r="K8" s="31" t="s">
        <v>14</v>
      </c>
      <c r="L8" s="136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16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17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1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50" t="s">
        <v>37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2"/>
      <c r="L13" s="46"/>
    </row>
    <row r="14" spans="1:12" ht="24" customHeight="1">
      <c r="A14" s="111" t="s">
        <v>46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3"/>
      <c r="L14" s="37" t="s">
        <v>57</v>
      </c>
    </row>
    <row r="15" spans="1:12" ht="19.5" customHeight="1">
      <c r="A15" s="109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11" t="s">
        <v>53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37" t="s">
        <v>58</v>
      </c>
    </row>
    <row r="21" spans="1:12" s="27" customFormat="1" ht="22.5" customHeight="1">
      <c r="A21" s="139" t="s">
        <v>30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24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24"/>
      <c r="R26" s="105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24"/>
      <c r="R27" s="105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24"/>
      <c r="R28" s="105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05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05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05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05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05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05"/>
    </row>
    <row r="35" spans="1:18" s="27" customFormat="1" ht="27" customHeight="1">
      <c r="A35" s="140" t="s">
        <v>31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  <c r="L35" s="68"/>
      <c r="R35" s="105"/>
    </row>
    <row r="36" spans="1:18" s="27" customFormat="1" ht="26.25" customHeight="1">
      <c r="A36" s="139" t="s">
        <v>69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77"/>
      <c r="R36" s="105"/>
    </row>
    <row r="37" spans="1:18" s="27" customFormat="1" ht="22.5" customHeight="1">
      <c r="A37" s="117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05"/>
    </row>
    <row r="38" spans="1:18" s="27" customFormat="1" ht="44.25" customHeight="1">
      <c r="A38" s="117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37" t="s">
        <v>59</v>
      </c>
      <c r="R38" s="105"/>
    </row>
    <row r="39" spans="1:18" s="27" customFormat="1" ht="33" customHeight="1">
      <c r="A39" s="11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38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47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48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46" t="s">
        <v>33</v>
      </c>
    </row>
    <row r="43" spans="1:12" s="27" customFormat="1" ht="31.5" customHeight="1">
      <c r="A43" s="149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38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40" t="s">
        <v>62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2"/>
      <c r="L45" s="35"/>
    </row>
    <row r="46" spans="1:12" s="27" customFormat="1" ht="24.75" customHeight="1">
      <c r="A46" s="139" t="s">
        <v>49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40" t="s">
        <v>51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37"/>
    </row>
    <row r="50" spans="1:12" ht="24" customHeight="1">
      <c r="A50" s="139" t="s">
        <v>30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40" t="s">
        <v>52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5" t="s">
        <v>36</v>
      </c>
    </row>
    <row r="59" spans="1:12" ht="24" customHeight="1">
      <c r="A59" s="139" t="s">
        <v>13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45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45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45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6"/>
      <c r="B68" s="126"/>
      <c r="C68" s="126"/>
      <c r="D68" s="126"/>
      <c r="E68" s="126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6"/>
      <c r="B72" s="126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5"/>
      <c r="B74" s="125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2021-09-30T06:51:46Z</cp:lastPrinted>
  <dcterms:created xsi:type="dcterms:W3CDTF">1996-10-08T23:32:33Z</dcterms:created>
  <dcterms:modified xsi:type="dcterms:W3CDTF">2021-09-30T06:51:49Z</dcterms:modified>
  <cp:category/>
  <cp:version/>
  <cp:contentType/>
  <cp:contentStatus/>
</cp:coreProperties>
</file>