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'Sheet1'!$A$1:$P$994</definedName>
  </definedNames>
  <calcPr fullCalcOnLoad="1"/>
</workbook>
</file>

<file path=xl/sharedStrings.xml><?xml version="1.0" encoding="utf-8"?>
<sst xmlns="http://schemas.openxmlformats.org/spreadsheetml/2006/main" count="1008" uniqueCount="562">
  <si>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</si>
  <si>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</si>
  <si>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</si>
  <si>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</si>
  <si>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</si>
  <si>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</si>
  <si>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</si>
  <si>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</si>
  <si>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</si>
  <si>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</si>
  <si>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</si>
  <si>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</si>
  <si>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</si>
  <si>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</si>
  <si>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</si>
  <si>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</si>
  <si>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</si>
  <si>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</si>
  <si>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</si>
  <si>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</si>
  <si>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</si>
  <si>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</si>
  <si>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</si>
  <si>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</si>
  <si>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</si>
  <si>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</si>
  <si>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</si>
  <si>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</si>
  <si>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</si>
  <si>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</si>
  <si>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</si>
  <si>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</si>
  <si>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</si>
  <si>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</si>
  <si>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</si>
  <si>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</si>
  <si>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</si>
  <si>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</si>
  <si>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</si>
  <si>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</si>
  <si>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</si>
  <si>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</si>
  <si>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</si>
  <si>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</si>
  <si>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</si>
  <si>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</si>
  <si>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</si>
  <si>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</si>
  <si>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</si>
  <si>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</si>
  <si>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</si>
  <si>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</si>
  <si>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</si>
  <si>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</si>
  <si>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</si>
  <si>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</si>
  <si>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</si>
  <si>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</si>
  <si>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</si>
  <si>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</si>
  <si>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</si>
  <si>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</si>
  <si>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</si>
  <si>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</si>
  <si>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</si>
  <si>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</si>
  <si>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</si>
  <si>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</si>
  <si>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</si>
  <si>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</si>
  <si>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</si>
  <si>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</si>
  <si>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</si>
  <si>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</si>
  <si>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</si>
  <si>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</si>
  <si>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</si>
  <si>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</si>
  <si>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</si>
  <si>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</si>
  <si>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</si>
  <si>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</si>
  <si>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</si>
  <si>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</si>
  <si>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</si>
  <si>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</si>
  <si>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</si>
  <si>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</si>
  <si>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</si>
  <si>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</si>
  <si>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</si>
  <si>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</si>
  <si>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</si>
  <si>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</si>
  <si>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</si>
  <si>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</si>
  <si>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</si>
  <si>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</si>
  <si>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</si>
  <si>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</si>
  <si>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</si>
  <si>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</si>
  <si>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</si>
  <si>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</si>
  <si>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</si>
  <si>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</si>
  <si>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</si>
  <si>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</si>
  <si>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</si>
  <si>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</si>
  <si>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</si>
  <si>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</si>
  <si>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</si>
  <si>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</si>
  <si>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</si>
  <si>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</si>
  <si>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</si>
  <si>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</si>
  <si>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</si>
  <si>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</si>
  <si>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</si>
  <si>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</si>
  <si>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</si>
  <si>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</si>
  <si>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</si>
  <si>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</si>
  <si>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</si>
  <si>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</si>
  <si>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</si>
  <si>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</si>
  <si>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</si>
  <si>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</si>
  <si>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</si>
  <si>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</si>
  <si>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</si>
  <si>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</si>
  <si>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</si>
  <si>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</si>
  <si>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</si>
  <si>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</si>
  <si>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</si>
  <si>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</si>
  <si>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</si>
  <si>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</si>
  <si>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</si>
  <si>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</si>
  <si>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</si>
  <si>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</si>
  <si>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</si>
  <si>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</si>
  <si>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</si>
  <si>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</si>
  <si>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</si>
  <si>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</si>
  <si>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</si>
  <si>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</si>
  <si>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</si>
  <si>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</si>
  <si>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</si>
  <si>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</si>
  <si>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</si>
  <si>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</si>
  <si>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</si>
  <si>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</si>
  <si>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</si>
  <si>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</si>
  <si>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</si>
  <si>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</si>
  <si>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</si>
  <si>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</si>
  <si>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</si>
  <si>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</si>
  <si>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</si>
  <si>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</si>
  <si>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</si>
  <si>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</si>
  <si>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</si>
  <si>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</si>
  <si>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</si>
  <si>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</si>
  <si>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</si>
  <si>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</si>
  <si>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</si>
  <si>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</si>
  <si>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</si>
  <si>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</si>
  <si>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</si>
  <si>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</si>
  <si>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</si>
  <si>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</si>
  <si>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</si>
  <si>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</si>
  <si>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</si>
  <si>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</si>
  <si>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</si>
  <si>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</si>
  <si>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</si>
  <si>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</si>
  <si>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</si>
  <si>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</si>
  <si>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</si>
  <si>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</si>
  <si>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</si>
  <si>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</si>
  <si>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</si>
  <si>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</si>
  <si>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</si>
  <si>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</si>
  <si>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</si>
  <si>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</si>
  <si>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</si>
  <si>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</si>
  <si>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</si>
  <si>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</si>
  <si>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</si>
  <si>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</si>
  <si>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</si>
  <si>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</si>
  <si>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</si>
  <si>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</si>
  <si>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</si>
  <si>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</si>
  <si>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</si>
  <si>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</si>
  <si>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</si>
  <si>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</si>
  <si>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</si>
  <si>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</si>
  <si>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</si>
  <si>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</si>
  <si>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</si>
  <si>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</si>
  <si>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</si>
  <si>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</si>
  <si>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</si>
  <si>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</si>
  <si>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</si>
  <si>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</si>
  <si>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</si>
  <si>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</si>
  <si>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</si>
  <si>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</si>
  <si>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</si>
  <si>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</si>
  <si>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</si>
  <si>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</si>
  <si>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</si>
  <si>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</si>
  <si>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</si>
  <si>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</si>
  <si>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</si>
  <si>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</si>
  <si>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</si>
  <si>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</si>
  <si>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</si>
  <si>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</si>
  <si>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</si>
  <si>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</si>
  <si>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</si>
  <si>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</si>
  <si>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</si>
  <si>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</si>
  <si>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</si>
  <si>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</si>
  <si>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</si>
  <si>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</si>
  <si>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</si>
  <si>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</si>
  <si>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</si>
  <si>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</si>
  <si>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</si>
  <si>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</si>
  <si>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</si>
  <si>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</si>
  <si>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</si>
  <si>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</si>
  <si>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</si>
  <si>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</si>
  <si>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</si>
  <si>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</si>
  <si>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</si>
  <si>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</si>
  <si>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</si>
  <si>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</si>
  <si>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</si>
  <si>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</si>
  <si>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</si>
  <si>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</si>
  <si>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</si>
  <si>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</si>
  <si>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</si>
  <si>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</si>
  <si>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</si>
  <si>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</si>
  <si>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</si>
  <si>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</si>
  <si>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</si>
  <si>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</si>
  <si>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</si>
  <si>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</si>
  <si>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</si>
  <si>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</si>
  <si>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</si>
  <si>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</si>
  <si>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</si>
  <si>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</si>
  <si>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</si>
  <si>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</si>
  <si>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</si>
  <si>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</si>
  <si>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</si>
  <si>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</si>
  <si>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</si>
  <si>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</si>
  <si>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</si>
  <si>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</si>
  <si>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</si>
  <si>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</si>
  <si>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</si>
  <si>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</si>
  <si>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</si>
  <si>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</si>
  <si>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</si>
  <si>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</si>
  <si>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</si>
  <si>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</si>
  <si>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</si>
  <si>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</si>
  <si>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</si>
  <si>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</si>
  <si>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</si>
  <si>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</si>
  <si>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</si>
  <si>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</si>
  <si>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</si>
  <si>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</si>
  <si>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</si>
  <si>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</si>
  <si>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</si>
  <si>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</si>
  <si>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</si>
  <si>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</si>
  <si>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</si>
  <si>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</si>
  <si>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</si>
  <si>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</si>
  <si>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</si>
  <si>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</si>
  <si>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</si>
  <si>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</si>
  <si>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</si>
  <si>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</si>
  <si>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</si>
  <si>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</si>
  <si>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</si>
  <si>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</si>
  <si>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</si>
  <si>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</si>
  <si>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</si>
  <si>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</si>
  <si>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</si>
  <si>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</si>
  <si>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</si>
  <si>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</si>
  <si>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</si>
  <si>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</si>
  <si>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</si>
  <si>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</si>
  <si>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</si>
  <si>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</si>
  <si>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</si>
  <si>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</si>
  <si>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</si>
  <si>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</si>
  <si>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</si>
  <si>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</si>
  <si>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</si>
  <si>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</si>
  <si>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</si>
  <si>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</si>
  <si>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</si>
  <si>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</si>
  <si>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</si>
  <si>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</si>
  <si>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</si>
  <si>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</si>
  <si>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</si>
  <si>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</si>
  <si>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</si>
  <si>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</si>
  <si>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</si>
  <si>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</si>
  <si>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</si>
  <si>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</si>
  <si>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</si>
  <si>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</si>
  <si>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</si>
  <si>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</si>
  <si>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</si>
  <si>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</si>
  <si>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</si>
  <si>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</si>
  <si>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</si>
  <si>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</si>
  <si>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</si>
  <si>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</si>
  <si>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</si>
  <si>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</si>
  <si>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</si>
  <si>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</si>
  <si>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</si>
  <si>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</si>
  <si>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</si>
  <si>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</si>
  <si>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</si>
  <si>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</si>
  <si>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</si>
  <si>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</si>
  <si>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</si>
  <si>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</si>
  <si>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</si>
  <si>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</si>
  <si>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</si>
  <si>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</si>
  <si>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</si>
  <si>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</si>
  <si>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</si>
  <si>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</si>
  <si>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</si>
  <si>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</si>
  <si>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</si>
  <si>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</si>
  <si>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</si>
  <si>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</si>
  <si>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</si>
  <si>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</si>
  <si>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</si>
  <si>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</si>
  <si>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</si>
  <si>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</si>
  <si>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</si>
  <si>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</si>
  <si>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</si>
  <si>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</si>
  <si>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</si>
  <si>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</si>
  <si>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</si>
  <si>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</si>
  <si>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</si>
  <si>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</si>
  <si>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</si>
  <si>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</si>
  <si>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</si>
  <si>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</si>
  <si>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</si>
  <si>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</si>
  <si>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</si>
  <si>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</si>
  <si>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</si>
  <si>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</si>
  <si>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</si>
  <si>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</si>
  <si>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</si>
  <si>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</si>
  <si>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</si>
  <si>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</si>
  <si>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</si>
  <si>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</si>
  <si>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</si>
  <si>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</si>
  <si>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</si>
  <si>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</si>
  <si>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</si>
  <si>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</si>
  <si>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</si>
  <si>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</si>
  <si>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</si>
  <si>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</si>
  <si>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</si>
  <si>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</si>
  <si>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</si>
  <si>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</si>
  <si>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</si>
  <si>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</si>
  <si>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</si>
  <si>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</si>
  <si>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</si>
  <si>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</si>
  <si>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</si>
  <si>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</si>
  <si>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</si>
  <si>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</si>
  <si>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</si>
  <si>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</si>
  <si>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</si>
  <si>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</si>
  <si>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</si>
  <si>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</si>
  <si>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</si>
  <si>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</si>
  <si>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16.6. Проведення капітального та поточного ремонту колекторів та каналізаційних мереж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</si>
  <si>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</si>
  <si>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</si>
  <si>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</si>
  <si>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</si>
  <si>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</si>
  <si>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</si>
  <si>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</si>
  <si>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</si>
  <si>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</si>
  <si>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</si>
  <si>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</si>
  <si>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</si>
  <si>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</si>
  <si>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</si>
  <si>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</si>
  <si>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</si>
  <si>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</si>
  <si>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</si>
  <si>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</si>
  <si>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</si>
  <si>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</si>
  <si>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</si>
  <si>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</si>
  <si>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</si>
  <si>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</si>
  <si>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</si>
  <si>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</si>
  <si>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</si>
  <si>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</si>
  <si>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</si>
  <si>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</si>
  <si>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</si>
  <si>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</si>
  <si>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</si>
  <si>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</si>
  <si>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</si>
  <si>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</si>
  <si>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</si>
  <si>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</si>
  <si>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>Завдання: 16.12. Поточний ремонт інших об'єктів - заміна насосного обладнання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</si>
  <si>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</si>
  <si>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</si>
  <si>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</si>
  <si>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</si>
  <si>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>1</t>
  </si>
  <si>
    <t xml:space="preserve">  Завдання: 27.1.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</si>
  <si>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територій, в тому числі на капітальний ремонт обєктів благоустрою</t>
  </si>
  <si>
    <t>4</t>
  </si>
  <si>
    <t xml:space="preserve">  Завдання: 26. Надання бюджетних позичок на поворотній основі</t>
  </si>
  <si>
    <t>КПКВК 8861</t>
  </si>
  <si>
    <t xml:space="preserve">    Показник: обсяг бюджетної позички, який надається, грн.</t>
  </si>
  <si>
    <t xml:space="preserve">    Показник: середня обсяг бюджетної позички, який надається, грн.</t>
  </si>
  <si>
    <t>Додаток 11</t>
  </si>
  <si>
    <t xml:space="preserve">від  29 вересня  2021 року №  1592  - МР </t>
  </si>
  <si>
    <t xml:space="preserve"> Завдання: 16.13 Фінансова підтримка КП «Міськводоканал» СМР (погашення податкового боргу з рентної плати)</t>
  </si>
  <si>
    <t xml:space="preserve"> Завдання: 16.14 Фінансова підтримка КП «Міськводоканал» СМР (погашення поточної заборгованості по електроенергії)</t>
  </si>
  <si>
    <t xml:space="preserve">  Завдання: 28. Субвенція з інших бюджетів </t>
  </si>
  <si>
    <t>КПКВК 7368, 7463</t>
  </si>
  <si>
    <t xml:space="preserve"> Секретар Сумської міської ради</t>
  </si>
  <si>
    <t>Олег РЄЗНІК</t>
  </si>
  <si>
    <t>Виконавець: Кисіль О.А.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</si>
</sst>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70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6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2" fontId="65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wrapText="1"/>
    </xf>
    <xf numFmtId="37" fontId="66" fillId="0" borderId="10" xfId="0" applyNumberFormat="1" applyFont="1" applyFill="1" applyBorder="1" applyAlignment="1">
      <alignment horizontal="center" vertical="center"/>
    </xf>
    <xf numFmtId="37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7" fillId="35" borderId="0" xfId="0" applyFont="1" applyFill="1" applyAlignment="1">
      <alignment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4" fillId="36" borderId="0" xfId="0" applyFont="1" applyFill="1" applyAlignment="1">
      <alignment/>
    </xf>
    <xf numFmtId="0" fontId="19" fillId="36" borderId="0" xfId="0" applyFont="1" applyFill="1" applyAlignment="1">
      <alignment/>
    </xf>
    <xf numFmtId="4" fontId="20" fillId="36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4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2" fontId="22" fillId="34" borderId="0" xfId="53" applyNumberFormat="1" applyFont="1" applyFill="1">
      <alignment/>
      <protection/>
    </xf>
    <xf numFmtId="0" fontId="21" fillId="34" borderId="0" xfId="53" applyFont="1" applyFill="1" applyAlignment="1">
      <alignment/>
      <protection/>
    </xf>
    <xf numFmtId="4" fontId="23" fillId="35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0" fillId="0" borderId="2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404702"/>
        <c:axId val="3642319"/>
      </c:bar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2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91"/>
  <sheetViews>
    <sheetView tabSelected="1" view="pageBreakPreview" zoomScale="106" zoomScaleNormal="85" zoomScaleSheetLayoutView="106" workbookViewId="0" topLeftCell="A1">
      <pane ySplit="17" topLeftCell="A970" activePane="bottomLeft" state="frozen"/>
      <selection pane="topLeft" activeCell="A2" sqref="A2"/>
      <selection pane="bottomLeft" activeCell="A991" sqref="A991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2"/>
      <c r="B2" s="62"/>
      <c r="C2" s="62"/>
      <c r="D2" s="93"/>
      <c r="E2" s="94"/>
      <c r="F2" s="95"/>
      <c r="G2" s="95"/>
      <c r="H2" s="67"/>
      <c r="I2" s="67"/>
      <c r="J2" s="290"/>
      <c r="K2" s="290"/>
      <c r="L2" s="290"/>
      <c r="M2" s="58"/>
      <c r="N2" s="290" t="s">
        <v>553</v>
      </c>
      <c r="O2" s="290"/>
      <c r="P2" s="290"/>
      <c r="Q2" s="58"/>
      <c r="R2" s="58"/>
      <c r="S2" s="58"/>
    </row>
    <row r="3" spans="1:19" ht="14.25" customHeight="1">
      <c r="A3" s="62"/>
      <c r="B3" s="62"/>
      <c r="C3" s="62"/>
      <c r="D3" s="291"/>
      <c r="E3" s="291"/>
      <c r="F3" s="291"/>
      <c r="G3" s="291"/>
      <c r="H3" s="67"/>
      <c r="I3" s="67"/>
      <c r="J3" s="58"/>
      <c r="K3" s="58"/>
      <c r="L3" s="58"/>
      <c r="M3" s="58"/>
      <c r="N3" s="58" t="s">
        <v>165</v>
      </c>
      <c r="O3" s="58"/>
      <c r="P3" s="58"/>
      <c r="Q3" s="58"/>
      <c r="R3" s="58"/>
      <c r="S3" s="58"/>
    </row>
    <row r="4" spans="1:19" ht="14.25" customHeight="1">
      <c r="A4" s="62"/>
      <c r="B4" s="62"/>
      <c r="C4" s="62"/>
      <c r="D4" s="291"/>
      <c r="E4" s="291"/>
      <c r="F4" s="291"/>
      <c r="G4" s="291"/>
      <c r="H4" s="67"/>
      <c r="I4" s="67"/>
      <c r="J4" s="58"/>
      <c r="K4" s="58"/>
      <c r="L4" s="58"/>
      <c r="M4" s="58"/>
      <c r="N4" s="58" t="s">
        <v>482</v>
      </c>
      <c r="O4" s="58"/>
      <c r="P4" s="58"/>
      <c r="Q4" s="58"/>
      <c r="R4" s="58"/>
      <c r="S4" s="58"/>
    </row>
    <row r="5" spans="1:19" ht="14.25" customHeight="1">
      <c r="A5" s="68"/>
      <c r="B5" s="68"/>
      <c r="C5" s="68"/>
      <c r="D5" s="291"/>
      <c r="E5" s="291"/>
      <c r="F5" s="291"/>
      <c r="G5" s="291"/>
      <c r="H5" s="69"/>
      <c r="I5" s="69"/>
      <c r="J5" s="58"/>
      <c r="K5" s="58"/>
      <c r="L5" s="58"/>
      <c r="M5" s="58"/>
      <c r="N5" s="58" t="s">
        <v>477</v>
      </c>
      <c r="O5" s="58"/>
      <c r="P5" s="58"/>
      <c r="Q5" s="58"/>
      <c r="R5" s="58"/>
      <c r="S5" s="58"/>
    </row>
    <row r="6" spans="1:19" ht="14.25" customHeight="1">
      <c r="A6" s="68"/>
      <c r="B6" s="68"/>
      <c r="C6" s="68"/>
      <c r="D6" s="291"/>
      <c r="E6" s="291"/>
      <c r="F6" s="291"/>
      <c r="G6" s="291"/>
      <c r="H6" s="69"/>
      <c r="I6" s="69"/>
      <c r="J6" s="58"/>
      <c r="K6" s="58"/>
      <c r="L6" s="58"/>
      <c r="M6" s="58"/>
      <c r="N6" s="58" t="s">
        <v>186</v>
      </c>
      <c r="O6" s="58"/>
      <c r="P6" s="58"/>
      <c r="Q6" s="58"/>
      <c r="R6" s="58"/>
      <c r="S6" s="58"/>
    </row>
    <row r="7" spans="1:19" ht="14.25" customHeight="1">
      <c r="A7" s="68"/>
      <c r="B7" s="68"/>
      <c r="C7" s="68"/>
      <c r="D7" s="291"/>
      <c r="E7" s="291"/>
      <c r="F7" s="291"/>
      <c r="G7" s="291"/>
      <c r="H7" s="69"/>
      <c r="I7" s="69"/>
      <c r="J7" s="58"/>
      <c r="K7" s="58"/>
      <c r="L7" s="58"/>
      <c r="M7" s="58"/>
      <c r="N7" s="58" t="s">
        <v>478</v>
      </c>
      <c r="O7" s="58"/>
      <c r="P7" s="58"/>
      <c r="Q7" s="58"/>
      <c r="R7" s="58"/>
      <c r="S7" s="58"/>
    </row>
    <row r="8" spans="1:19" ht="14.25" customHeight="1">
      <c r="A8" s="68"/>
      <c r="B8" s="68"/>
      <c r="C8" s="68"/>
      <c r="D8" s="291"/>
      <c r="E8" s="291"/>
      <c r="F8" s="291"/>
      <c r="G8" s="291"/>
      <c r="H8" s="69"/>
      <c r="I8" s="69"/>
      <c r="J8" s="58"/>
      <c r="K8" s="58"/>
      <c r="L8" s="58"/>
      <c r="M8" s="58"/>
      <c r="N8" s="58" t="s">
        <v>483</v>
      </c>
      <c r="O8" s="58"/>
      <c r="P8" s="58"/>
      <c r="Q8" s="58"/>
      <c r="R8" s="58"/>
      <c r="S8" s="58"/>
    </row>
    <row r="9" spans="1:19" ht="14.25" customHeight="1">
      <c r="A9" s="68"/>
      <c r="B9" s="68"/>
      <c r="C9" s="68"/>
      <c r="D9" s="291"/>
      <c r="E9" s="291"/>
      <c r="F9" s="291"/>
      <c r="G9" s="291"/>
      <c r="H9" s="69"/>
      <c r="I9" s="69"/>
      <c r="J9" s="58"/>
      <c r="K9" s="58"/>
      <c r="L9" s="58"/>
      <c r="M9" s="58"/>
      <c r="N9" s="58" t="s">
        <v>513</v>
      </c>
      <c r="O9" s="58"/>
      <c r="P9" s="58"/>
      <c r="Q9" s="58"/>
      <c r="R9" s="58"/>
      <c r="S9" s="58"/>
    </row>
    <row r="10" spans="1:19" ht="14.25" customHeight="1">
      <c r="A10" s="68"/>
      <c r="B10" s="68"/>
      <c r="C10" s="68"/>
      <c r="D10" s="264"/>
      <c r="E10" s="264"/>
      <c r="F10" s="264"/>
      <c r="G10" s="264"/>
      <c r="H10" s="69"/>
      <c r="I10" s="69"/>
      <c r="J10" s="58"/>
      <c r="K10" s="58"/>
      <c r="L10" s="58"/>
      <c r="M10" s="58"/>
      <c r="N10" s="58" t="s">
        <v>554</v>
      </c>
      <c r="O10" s="58"/>
      <c r="P10" s="58"/>
      <c r="Q10" s="58"/>
      <c r="R10" s="58"/>
      <c r="S10" s="58"/>
    </row>
    <row r="11" spans="1:16" ht="9.75" customHeight="1">
      <c r="A11" s="68"/>
      <c r="B11" s="68"/>
      <c r="C11" s="68"/>
      <c r="D11" s="69"/>
      <c r="E11" s="69"/>
      <c r="F11" s="69"/>
      <c r="G11" s="69"/>
      <c r="H11" s="69"/>
      <c r="I11" s="69"/>
      <c r="J11" s="58"/>
      <c r="K11" s="58"/>
      <c r="L11" s="58"/>
      <c r="M11" s="58"/>
      <c r="N11" s="58"/>
      <c r="O11" s="58"/>
      <c r="P11" s="58"/>
    </row>
    <row r="12" spans="1:16" ht="33.75" customHeight="1">
      <c r="A12" s="293" t="s">
        <v>479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</row>
    <row r="13" spans="1:16" ht="16.5" customHeight="1">
      <c r="A13" s="70"/>
      <c r="B13" s="70"/>
      <c r="C13" s="70"/>
      <c r="D13" s="71"/>
      <c r="E13" s="71"/>
      <c r="F13" s="292" t="s">
        <v>187</v>
      </c>
      <c r="G13" s="292"/>
      <c r="H13" s="71"/>
      <c r="I13" s="71"/>
      <c r="J13" s="67"/>
      <c r="K13" s="71"/>
      <c r="L13" s="67"/>
      <c r="M13" s="67"/>
      <c r="N13" s="67"/>
      <c r="O13" s="67"/>
      <c r="P13" s="90" t="s">
        <v>21</v>
      </c>
    </row>
    <row r="14" spans="1:137" ht="20.25" customHeight="1">
      <c r="A14" s="298"/>
      <c r="B14" s="301" t="s">
        <v>17</v>
      </c>
      <c r="C14" s="301" t="s">
        <v>18</v>
      </c>
      <c r="D14" s="280">
        <v>2021</v>
      </c>
      <c r="E14" s="281"/>
      <c r="F14" s="282"/>
      <c r="G14" s="295">
        <v>2022</v>
      </c>
      <c r="H14" s="295"/>
      <c r="I14" s="295"/>
      <c r="J14" s="295"/>
      <c r="K14" s="21"/>
      <c r="L14" s="21"/>
      <c r="M14" s="21"/>
      <c r="N14" s="280">
        <v>2023</v>
      </c>
      <c r="O14" s="281"/>
      <c r="P14" s="282"/>
      <c r="EB14" s="15"/>
      <c r="EC14" s="15"/>
      <c r="ED14" s="15"/>
      <c r="EE14" s="15"/>
      <c r="EF14" s="15"/>
      <c r="EG14" s="15"/>
    </row>
    <row r="15" spans="1:137" ht="15.75" customHeight="1">
      <c r="A15" s="299"/>
      <c r="B15" s="299"/>
      <c r="C15" s="299"/>
      <c r="D15" s="283" t="s">
        <v>19</v>
      </c>
      <c r="E15" s="284"/>
      <c r="F15" s="285" t="s">
        <v>16</v>
      </c>
      <c r="G15" s="297" t="s">
        <v>19</v>
      </c>
      <c r="H15" s="297"/>
      <c r="I15" s="297"/>
      <c r="J15" s="294" t="s">
        <v>16</v>
      </c>
      <c r="K15" s="287" t="s">
        <v>15</v>
      </c>
      <c r="L15" s="288"/>
      <c r="M15" s="289"/>
      <c r="N15" s="283" t="s">
        <v>19</v>
      </c>
      <c r="O15" s="284"/>
      <c r="P15" s="285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300"/>
      <c r="B16" s="300"/>
      <c r="C16" s="300"/>
      <c r="D16" s="21" t="s">
        <v>0</v>
      </c>
      <c r="E16" s="21" t="s">
        <v>1</v>
      </c>
      <c r="F16" s="286"/>
      <c r="G16" s="21" t="s">
        <v>0</v>
      </c>
      <c r="H16" s="21" t="s">
        <v>1</v>
      </c>
      <c r="I16" s="21" t="s">
        <v>103</v>
      </c>
      <c r="J16" s="294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86"/>
      <c r="EB16" s="15"/>
      <c r="EC16" s="15"/>
      <c r="ED16" s="15"/>
      <c r="EE16" s="15"/>
      <c r="EF16" s="15"/>
      <c r="EG16" s="15"/>
    </row>
    <row r="17" spans="1:137" s="66" customFormat="1" ht="12.75">
      <c r="A17" s="72">
        <v>1</v>
      </c>
      <c r="B17" s="72"/>
      <c r="C17" s="72"/>
      <c r="D17" s="72">
        <v>2</v>
      </c>
      <c r="E17" s="72">
        <v>3</v>
      </c>
      <c r="F17" s="72">
        <v>4</v>
      </c>
      <c r="G17" s="72">
        <v>5</v>
      </c>
      <c r="H17" s="72">
        <v>6</v>
      </c>
      <c r="I17" s="72">
        <v>10</v>
      </c>
      <c r="J17" s="72">
        <v>7</v>
      </c>
      <c r="K17" s="72">
        <v>12</v>
      </c>
      <c r="L17" s="72">
        <v>13</v>
      </c>
      <c r="M17" s="72">
        <v>14</v>
      </c>
      <c r="N17" s="72">
        <v>8</v>
      </c>
      <c r="O17" s="72">
        <v>9</v>
      </c>
      <c r="P17" s="72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D23+D455+D475+D688+D705+D714+D852+D877+D886+D904+D914+D922+D931+D940+D949+D958+D680+D967+D983</f>
        <v>532741600.38098055</v>
      </c>
      <c r="E18" s="21">
        <f>E23+E455+E475+E688+E705+E714+E852+E877+E886+E904+E914+E922+E931+E940+E949+E958+E680+E967+E983</f>
        <v>265192357.99822</v>
      </c>
      <c r="F18" s="21">
        <f>F23+F455+F475+F688+F705+F714+F852+F877+F886+F904+F914+F922+F931+F940+F949+F958+F680+F967+F983</f>
        <v>797933958.3792007</v>
      </c>
      <c r="G18" s="21">
        <f>G23+G455+G475+G688+G705+G714+G852+G877+G886+G904+G914+G922+G931+G940+G949+G958</f>
        <v>437171229.0068245</v>
      </c>
      <c r="H18" s="21">
        <f>H23+H455+H475+H688+H705+H714+H852+H877+H886+H904+H914+H922+H931+H940+H949+H958</f>
        <v>219714200.0013</v>
      </c>
      <c r="I18" s="21" t="e">
        <f>I23+I455+I475+I688+I705+I714+I852+I877+I886+I904+I914+I922+I931+I940+I949+I958</f>
        <v>#REF!</v>
      </c>
      <c r="J18" s="21">
        <f>G18+H18</f>
        <v>656885429.0081245</v>
      </c>
      <c r="K18" s="21" t="e">
        <f>K23+K455+K475+K688+K705+K714+K852+K877+K886+K904+K914+K922+K931+K940+K949+K958</f>
        <v>#REF!</v>
      </c>
      <c r="L18" s="21" t="e">
        <f>L23+L455+L475+L688+L705+L714+L852+L877+L886+L904+L914+L922+L931+L940+L949+L958</f>
        <v>#REF!</v>
      </c>
      <c r="M18" s="21" t="e">
        <f>M23+M455+M475+M688+M705+M714+M852+M877+M886+M904+M914+M922+M931+M940+M949+M958</f>
        <v>#REF!</v>
      </c>
      <c r="N18" s="21">
        <f>N23+N455+N475+N688+N705+N714+N852+N877+N886+N904+N914+N922+N931+N940+N949+N958</f>
        <v>475117608.0026548</v>
      </c>
      <c r="O18" s="21">
        <f>O23+O455+O475+O688+O705+O714+O852+O877+O886+O904+O914+O922+O931+O940+O949+O958</f>
        <v>254108499.9968</v>
      </c>
      <c r="P18" s="21">
        <f>N18+O18</f>
        <v>729226107.9994547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90000000</v>
      </c>
      <c r="F19" s="21">
        <f>F24</f>
        <v>90000000</v>
      </c>
      <c r="G19" s="21">
        <f>G24</f>
        <v>0</v>
      </c>
      <c r="H19" s="21">
        <f>H24</f>
        <v>96030000</v>
      </c>
      <c r="I19" s="21" t="e">
        <f aca="true" t="shared" si="0" ref="I19:O19">I24</f>
        <v>#REF!</v>
      </c>
      <c r="J19" s="21">
        <f>SUM(G19)+H19</f>
        <v>96030000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101791800</v>
      </c>
      <c r="P19" s="21">
        <f>P24</f>
        <v>101791800</v>
      </c>
      <c r="R19" s="16"/>
    </row>
    <row r="20" spans="1:18" ht="40.5" customHeight="1">
      <c r="A20" s="20" t="s">
        <v>105</v>
      </c>
      <c r="B20" s="20"/>
      <c r="C20" s="20"/>
      <c r="D20" s="21">
        <f>D476</f>
        <v>305240</v>
      </c>
      <c r="E20" s="21">
        <f aca="true" t="shared" si="1" ref="E20:Q20">E476</f>
        <v>594540</v>
      </c>
      <c r="F20" s="21">
        <f>F476</f>
        <v>899780</v>
      </c>
      <c r="G20" s="21">
        <f t="shared" si="1"/>
        <v>313730</v>
      </c>
      <c r="H20" s="21">
        <f t="shared" si="1"/>
        <v>630370</v>
      </c>
      <c r="I20" s="21">
        <f t="shared" si="1"/>
        <v>0</v>
      </c>
      <c r="J20" s="21">
        <f t="shared" si="1"/>
        <v>944100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322010</v>
      </c>
      <c r="O20" s="21">
        <f t="shared" si="1"/>
        <v>664380</v>
      </c>
      <c r="P20" s="21">
        <f t="shared" si="1"/>
        <v>986390</v>
      </c>
      <c r="Q20" s="21">
        <f t="shared" si="1"/>
        <v>0</v>
      </c>
      <c r="R20" s="16"/>
    </row>
    <row r="21" spans="1:131" s="252" customFormat="1" ht="20.25" customHeight="1">
      <c r="A21" s="249" t="s">
        <v>69</v>
      </c>
      <c r="B21" s="249"/>
      <c r="C21" s="249"/>
      <c r="D21" s="250">
        <f>D18+D19+D20</f>
        <v>533046840.38098055</v>
      </c>
      <c r="E21" s="250">
        <f>E18+E19+E20</f>
        <v>355786897.99821997</v>
      </c>
      <c r="F21" s="250">
        <f>F18+F19+F20</f>
        <v>888833738.3792007</v>
      </c>
      <c r="G21" s="250">
        <f>G18+G19+G20</f>
        <v>437484959.0068245</v>
      </c>
      <c r="H21" s="250">
        <f>H18+H19+H20</f>
        <v>316374570.0013</v>
      </c>
      <c r="I21" s="250" t="e">
        <f aca="true" t="shared" si="2" ref="I21:Q21">I18+I19+I20</f>
        <v>#REF!</v>
      </c>
      <c r="J21" s="250">
        <f>J18+J19+J20</f>
        <v>753859529.0081245</v>
      </c>
      <c r="K21" s="250" t="e">
        <f t="shared" si="2"/>
        <v>#REF!</v>
      </c>
      <c r="L21" s="250" t="e">
        <f t="shared" si="2"/>
        <v>#REF!</v>
      </c>
      <c r="M21" s="250" t="e">
        <f t="shared" si="2"/>
        <v>#REF!</v>
      </c>
      <c r="N21" s="250">
        <f>N18+N19+N20</f>
        <v>475439618.0026548</v>
      </c>
      <c r="O21" s="250">
        <f t="shared" si="2"/>
        <v>356564679.9968</v>
      </c>
      <c r="P21" s="250">
        <f>P18+P19+P20</f>
        <v>832004297.9994547</v>
      </c>
      <c r="Q21" s="250">
        <f t="shared" si="2"/>
        <v>0</v>
      </c>
      <c r="R21" s="16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</row>
    <row r="22" spans="1:131" s="78" customFormat="1" ht="30.75" customHeight="1">
      <c r="A22" s="200" t="s">
        <v>428</v>
      </c>
      <c r="B22" s="189"/>
      <c r="C22" s="189"/>
      <c r="D22" s="201">
        <f>D25+D156+D180+D250+D307+D350+D440+D448</f>
        <v>449070066.38098234</v>
      </c>
      <c r="E22" s="201">
        <f>E25+E156+E180+E250+E307+E350+E440+E448</f>
        <v>205994099.99822</v>
      </c>
      <c r="F22" s="201">
        <f>D22+E22</f>
        <v>655064166.3792024</v>
      </c>
      <c r="G22" s="201">
        <f>G25+G156+G180+G250+G307+G350+G440+G448</f>
        <v>421889300.0068245</v>
      </c>
      <c r="H22" s="201">
        <f>H25+H156+H180+H250+H307+H350+H440+H448</f>
        <v>192440000.0013</v>
      </c>
      <c r="I22" s="201">
        <f>I25+I156+I180+I250+I307+I350+I440+I448</f>
        <v>0</v>
      </c>
      <c r="J22" s="201">
        <f>G22+H22</f>
        <v>614329300.0081245</v>
      </c>
      <c r="K22" s="201" t="e">
        <f>K25+K156+K180+K250+K307+K350+K440+K448</f>
        <v>#REF!</v>
      </c>
      <c r="L22" s="201" t="e">
        <f>L25+L156+L180+L250+L307+L350+L440+L448</f>
        <v>#REF!</v>
      </c>
      <c r="M22" s="201" t="e">
        <f>M25+M156+M180+M250+M307+M350+M440+M448</f>
        <v>#REF!</v>
      </c>
      <c r="N22" s="201">
        <f>N25+N156+N180+N250+N307+N350+N440+N448</f>
        <v>459088100.0026548</v>
      </c>
      <c r="O22" s="201">
        <f>O25+O156+O180+O250+O307+O350+O440+O448</f>
        <v>203385899.9968</v>
      </c>
      <c r="P22" s="201">
        <f>N22+O22</f>
        <v>662473999.9994547</v>
      </c>
      <c r="Q22" s="81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</row>
    <row r="23" spans="1:131" s="78" customFormat="1" ht="15" customHeight="1">
      <c r="A23" s="82" t="s">
        <v>32</v>
      </c>
      <c r="B23" s="82"/>
      <c r="C23" s="82"/>
      <c r="D23" s="80">
        <f>D22-D24</f>
        <v>449070066.38098234</v>
      </c>
      <c r="E23" s="80">
        <f>E22-E24</f>
        <v>115994099.99822</v>
      </c>
      <c r="F23" s="80">
        <f>D23+E23</f>
        <v>565064166.3792024</v>
      </c>
      <c r="G23" s="80">
        <f>G22-G24</f>
        <v>421889300.0068245</v>
      </c>
      <c r="H23" s="80">
        <f>H22-H24</f>
        <v>96410000.0013</v>
      </c>
      <c r="I23" s="80" t="e">
        <f>I92+#REF!+I108+#REF!+I156+I181+#REF!+#REF!+#REF!+I440+I448</f>
        <v>#REF!</v>
      </c>
      <c r="J23" s="80">
        <f>G23+H23</f>
        <v>518299300.0081245</v>
      </c>
      <c r="K23" s="80" t="e">
        <f>K92+#REF!+K108+#REF!+K156+K181+#REF!+#REF!+#REF!+K440+K448</f>
        <v>#REF!</v>
      </c>
      <c r="L23" s="80" t="e">
        <f>L92+#REF!+L108+#REF!+L156+L181+#REF!+#REF!+#REF!+L440+L448</f>
        <v>#REF!</v>
      </c>
      <c r="M23" s="80" t="e">
        <f>M92+#REF!+M108+#REF!+M156+M181+#REF!+#REF!+#REF!+M440+M448</f>
        <v>#REF!</v>
      </c>
      <c r="N23" s="80">
        <f>N22-N24</f>
        <v>459088100.0026548</v>
      </c>
      <c r="O23" s="80">
        <f>O22-O24</f>
        <v>101594099.9968</v>
      </c>
      <c r="P23" s="80">
        <f>N23+O23</f>
        <v>560682199.9994547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</row>
    <row r="24" spans="1:131" s="78" customFormat="1" ht="28.5" customHeight="1">
      <c r="A24" s="82" t="s">
        <v>33</v>
      </c>
      <c r="B24" s="82"/>
      <c r="C24" s="82"/>
      <c r="D24" s="80">
        <f>D26</f>
        <v>0</v>
      </c>
      <c r="E24" s="80">
        <f>E26</f>
        <v>90000000</v>
      </c>
      <c r="F24" s="80">
        <f>SUM(D24)+E24</f>
        <v>90000000</v>
      </c>
      <c r="G24" s="80">
        <f>G26</f>
        <v>0</v>
      </c>
      <c r="H24" s="80">
        <f>H26</f>
        <v>96030000</v>
      </c>
      <c r="I24" s="80" t="e">
        <f>I26+I35+#REF!+#REF!+#REF!-2000000</f>
        <v>#REF!</v>
      </c>
      <c r="J24" s="80">
        <f>G24+H24</f>
        <v>96030000</v>
      </c>
      <c r="K24" s="80" t="e">
        <f>K26+K35+#REF!+#REF!+#REF!-2000000</f>
        <v>#REF!</v>
      </c>
      <c r="L24" s="80" t="e">
        <f>L26+L35+#REF!+#REF!+#REF!-2000000</f>
        <v>#REF!</v>
      </c>
      <c r="M24" s="80" t="e">
        <f>M26+M35+#REF!+#REF!+#REF!-2000000</f>
        <v>#REF!</v>
      </c>
      <c r="N24" s="80">
        <f>N26</f>
        <v>0</v>
      </c>
      <c r="O24" s="80">
        <f>O26</f>
        <v>101791800</v>
      </c>
      <c r="P24" s="80">
        <f>N24+O24</f>
        <v>101791800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</row>
    <row r="25" spans="1:131" s="78" customFormat="1" ht="36">
      <c r="A25" s="190" t="s">
        <v>526</v>
      </c>
      <c r="B25" s="82"/>
      <c r="C25" s="82"/>
      <c r="D25" s="191">
        <f>D26+D35+D45+D62+D69+D76+D85+D92+D101+D108+D121+D128+D135+D142+D149</f>
        <v>298782266.3718</v>
      </c>
      <c r="E25" s="191">
        <f>E26+E35+E45+E62+E69+E76+E85+E92+E101+E108+E121+E128+E135+E142+E149</f>
        <v>136577400.0013</v>
      </c>
      <c r="F25" s="191">
        <f aca="true" t="shared" si="3" ref="F25:P25">F26+F35+F45+F62+F69+F76+F85+F92+F101+F108+F121+F128+F135+F142+F149</f>
        <v>435359666.3731</v>
      </c>
      <c r="G25" s="191">
        <f t="shared" si="3"/>
        <v>270401099.999815</v>
      </c>
      <c r="H25" s="191">
        <f t="shared" si="3"/>
        <v>143060600.0013</v>
      </c>
      <c r="I25" s="191">
        <f t="shared" si="3"/>
        <v>0</v>
      </c>
      <c r="J25" s="191">
        <f t="shared" si="3"/>
        <v>413461700.00111496</v>
      </c>
      <c r="K25" s="191">
        <f t="shared" si="3"/>
        <v>0</v>
      </c>
      <c r="L25" s="191">
        <f t="shared" si="3"/>
        <v>0</v>
      </c>
      <c r="M25" s="191">
        <f t="shared" si="3"/>
        <v>0</v>
      </c>
      <c r="N25" s="191">
        <f t="shared" si="3"/>
        <v>296913000.00081503</v>
      </c>
      <c r="O25" s="191">
        <f t="shared" si="3"/>
        <v>151643800.0008</v>
      </c>
      <c r="P25" s="191">
        <f t="shared" si="3"/>
        <v>448556800.00161505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</row>
    <row r="26" spans="1:131" s="119" customFormat="1" ht="45">
      <c r="A26" s="87" t="s">
        <v>527</v>
      </c>
      <c r="B26" s="79"/>
      <c r="C26" s="79"/>
      <c r="D26" s="83"/>
      <c r="E26" s="83">
        <v>90000000</v>
      </c>
      <c r="F26" s="83">
        <f>SUM(D26)+E26</f>
        <v>90000000</v>
      </c>
      <c r="G26" s="83"/>
      <c r="H26" s="83">
        <v>96030000</v>
      </c>
      <c r="I26" s="83"/>
      <c r="J26" s="83">
        <f>H26</f>
        <v>96030000</v>
      </c>
      <c r="K26" s="83"/>
      <c r="L26" s="83"/>
      <c r="M26" s="83"/>
      <c r="N26" s="83"/>
      <c r="O26" s="83">
        <v>101791800</v>
      </c>
      <c r="P26" s="83">
        <f>(P32*P30)</f>
        <v>101791800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</row>
    <row r="27" spans="1:16" ht="11.25">
      <c r="A27" s="167" t="s">
        <v>2</v>
      </c>
      <c r="B27" s="85"/>
      <c r="C27" s="85"/>
      <c r="D27" s="83"/>
      <c r="E27" s="83"/>
      <c r="F27" s="83"/>
      <c r="G27" s="83"/>
      <c r="H27" s="83"/>
      <c r="I27" s="83"/>
      <c r="J27" s="83"/>
      <c r="K27" s="76"/>
      <c r="L27" s="76"/>
      <c r="M27" s="76"/>
      <c r="N27" s="83"/>
      <c r="O27" s="83"/>
      <c r="P27" s="83"/>
    </row>
    <row r="28" spans="1:16" ht="27" customHeight="1">
      <c r="A28" s="74" t="s">
        <v>6</v>
      </c>
      <c r="B28" s="75"/>
      <c r="C28" s="75"/>
      <c r="D28" s="76"/>
      <c r="E28" s="76">
        <v>270000</v>
      </c>
      <c r="F28" s="76">
        <f>E28</f>
        <v>270000</v>
      </c>
      <c r="G28" s="76"/>
      <c r="H28" s="76">
        <v>270000</v>
      </c>
      <c r="I28" s="76"/>
      <c r="J28" s="76">
        <f>H28</f>
        <v>270000</v>
      </c>
      <c r="K28" s="76"/>
      <c r="L28" s="76"/>
      <c r="M28" s="76"/>
      <c r="N28" s="76"/>
      <c r="O28" s="76">
        <v>270000</v>
      </c>
      <c r="P28" s="76">
        <f>O28</f>
        <v>270000</v>
      </c>
    </row>
    <row r="29" spans="1:16" ht="11.25">
      <c r="A29" s="167" t="s">
        <v>3</v>
      </c>
      <c r="B29" s="85"/>
      <c r="C29" s="85"/>
      <c r="D29" s="76"/>
      <c r="E29" s="83"/>
      <c r="F29" s="83"/>
      <c r="G29" s="76"/>
      <c r="H29" s="83"/>
      <c r="I29" s="83"/>
      <c r="J29" s="83"/>
      <c r="K29" s="76"/>
      <c r="L29" s="76"/>
      <c r="M29" s="76"/>
      <c r="N29" s="76"/>
      <c r="O29" s="83"/>
      <c r="P29" s="83"/>
    </row>
    <row r="30" spans="1:16" ht="22.5">
      <c r="A30" s="74" t="s">
        <v>9</v>
      </c>
      <c r="B30" s="75"/>
      <c r="C30" s="75"/>
      <c r="D30" s="76"/>
      <c r="E30" s="76">
        <f>E26/E32</f>
        <v>74005.2461496715</v>
      </c>
      <c r="F30" s="76">
        <f>E30</f>
        <v>74005.2461496715</v>
      </c>
      <c r="G30" s="76"/>
      <c r="H30" s="76">
        <f>H26/H32</f>
        <v>74005.28664236558</v>
      </c>
      <c r="I30" s="76"/>
      <c r="J30" s="76">
        <f>H30</f>
        <v>74005.28664236558</v>
      </c>
      <c r="K30" s="76"/>
      <c r="L30" s="76"/>
      <c r="M30" s="76"/>
      <c r="N30" s="76"/>
      <c r="O30" s="76">
        <f>O26/O32</f>
        <v>74005.10371000458</v>
      </c>
      <c r="P30" s="76">
        <f>O30</f>
        <v>74005.10371000458</v>
      </c>
    </row>
    <row r="31" spans="1:16" ht="11.25">
      <c r="A31" s="167" t="s">
        <v>5</v>
      </c>
      <c r="B31" s="85"/>
      <c r="C31" s="85"/>
      <c r="D31" s="76"/>
      <c r="E31" s="83"/>
      <c r="F31" s="83"/>
      <c r="G31" s="76"/>
      <c r="H31" s="83"/>
      <c r="I31" s="83"/>
      <c r="J31" s="83"/>
      <c r="K31" s="76"/>
      <c r="L31" s="76"/>
      <c r="M31" s="76"/>
      <c r="N31" s="76"/>
      <c r="O31" s="83"/>
      <c r="P31" s="83"/>
    </row>
    <row r="32" spans="1:16" ht="22.5">
      <c r="A32" s="74" t="s">
        <v>10</v>
      </c>
      <c r="B32" s="75"/>
      <c r="C32" s="75"/>
      <c r="D32" s="76"/>
      <c r="E32" s="76">
        <v>1216.13</v>
      </c>
      <c r="F32" s="76">
        <f>E32</f>
        <v>1216.13</v>
      </c>
      <c r="G32" s="76"/>
      <c r="H32" s="76">
        <v>1297.61</v>
      </c>
      <c r="I32" s="76"/>
      <c r="J32" s="76">
        <f>H32</f>
        <v>1297.61</v>
      </c>
      <c r="K32" s="76"/>
      <c r="L32" s="76"/>
      <c r="M32" s="76"/>
      <c r="N32" s="76"/>
      <c r="O32" s="76">
        <v>1375.47</v>
      </c>
      <c r="P32" s="76">
        <f>O32</f>
        <v>1375.47</v>
      </c>
    </row>
    <row r="33" spans="1:16" ht="11.25">
      <c r="A33" s="3" t="s">
        <v>4</v>
      </c>
      <c r="B33" s="25"/>
      <c r="C33" s="25"/>
      <c r="D33" s="5"/>
      <c r="E33" s="24"/>
      <c r="F33" s="24"/>
      <c r="G33" s="5"/>
      <c r="H33" s="24"/>
      <c r="I33" s="24"/>
      <c r="J33" s="24"/>
      <c r="K33" s="5"/>
      <c r="L33" s="5"/>
      <c r="M33" s="5"/>
      <c r="N33" s="5"/>
      <c r="O33" s="24"/>
      <c r="P33" s="24"/>
    </row>
    <row r="34" spans="1:16" ht="22.5">
      <c r="A34" s="6" t="s">
        <v>14</v>
      </c>
      <c r="B34" s="4"/>
      <c r="C34" s="4"/>
      <c r="D34" s="5"/>
      <c r="E34" s="5">
        <f>E30/E28*100</f>
        <v>27.409350425804256</v>
      </c>
      <c r="F34" s="5">
        <f>F30/F28*100</f>
        <v>27.409350425804256</v>
      </c>
      <c r="G34" s="5"/>
      <c r="H34" s="5">
        <f>H30/H28*100</f>
        <v>27.409365423098365</v>
      </c>
      <c r="I34" s="5" t="e">
        <f>I30/I28*100</f>
        <v>#DIV/0!</v>
      </c>
      <c r="J34" s="5">
        <f>J30/J28*100</f>
        <v>27.409365423098365</v>
      </c>
      <c r="K34" s="5"/>
      <c r="L34" s="5"/>
      <c r="M34" s="5"/>
      <c r="N34" s="5"/>
      <c r="O34" s="5">
        <f>O30/O28*100</f>
        <v>27.40929767037207</v>
      </c>
      <c r="P34" s="5">
        <f>P30/P28*100</f>
        <v>27.40929767037207</v>
      </c>
    </row>
    <row r="35" spans="1:131" s="119" customFormat="1" ht="35.25" customHeight="1">
      <c r="A35" s="87" t="s">
        <v>528</v>
      </c>
      <c r="B35" s="79"/>
      <c r="C35" s="79"/>
      <c r="D35" s="83">
        <f>156000000+25000000</f>
        <v>181000000</v>
      </c>
      <c r="E35" s="83"/>
      <c r="F35" s="83">
        <f>F41*F39</f>
        <v>181000000</v>
      </c>
      <c r="G35" s="83">
        <v>165000000</v>
      </c>
      <c r="H35" s="83"/>
      <c r="I35" s="83"/>
      <c r="J35" s="83">
        <f>G35</f>
        <v>165000000</v>
      </c>
      <c r="K35" s="83"/>
      <c r="L35" s="83"/>
      <c r="M35" s="83"/>
      <c r="N35" s="83">
        <v>181500000</v>
      </c>
      <c r="O35" s="83"/>
      <c r="P35" s="83">
        <f>N35</f>
        <v>181500000</v>
      </c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</row>
    <row r="36" spans="1:16" ht="11.25">
      <c r="A36" s="167" t="s">
        <v>2</v>
      </c>
      <c r="B36" s="85"/>
      <c r="C36" s="8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2.5">
      <c r="A37" s="74" t="s">
        <v>7</v>
      </c>
      <c r="B37" s="75"/>
      <c r="C37" s="75"/>
      <c r="D37" s="76">
        <v>292000</v>
      </c>
      <c r="E37" s="76"/>
      <c r="F37" s="76">
        <f>D37</f>
        <v>292000</v>
      </c>
      <c r="G37" s="76">
        <v>292000</v>
      </c>
      <c r="H37" s="76"/>
      <c r="I37" s="76"/>
      <c r="J37" s="76">
        <f>G37</f>
        <v>292000</v>
      </c>
      <c r="K37" s="76"/>
      <c r="L37" s="76"/>
      <c r="M37" s="76"/>
      <c r="N37" s="76">
        <v>300000</v>
      </c>
      <c r="O37" s="76"/>
      <c r="P37" s="76">
        <f>N37</f>
        <v>300000</v>
      </c>
    </row>
    <row r="38" spans="1:16" ht="11.25">
      <c r="A38" s="167" t="s">
        <v>3</v>
      </c>
      <c r="B38" s="85"/>
      <c r="C38" s="8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22.5">
      <c r="A39" s="74" t="s">
        <v>8</v>
      </c>
      <c r="B39" s="75"/>
      <c r="C39" s="75"/>
      <c r="D39" s="76">
        <f>D35/D41</f>
        <v>111604.39018374645</v>
      </c>
      <c r="E39" s="76"/>
      <c r="F39" s="76">
        <f>D39</f>
        <v>111604.39018374645</v>
      </c>
      <c r="G39" s="76">
        <f>G35/G41</f>
        <v>95350.36926597552</v>
      </c>
      <c r="H39" s="76"/>
      <c r="I39" s="76"/>
      <c r="J39" s="76">
        <f>G39</f>
        <v>95350.36926597552</v>
      </c>
      <c r="K39" s="76"/>
      <c r="L39" s="76"/>
      <c r="M39" s="76"/>
      <c r="N39" s="76">
        <f>N35/N41</f>
        <v>98948.36694306789</v>
      </c>
      <c r="O39" s="76"/>
      <c r="P39" s="76">
        <f>N39</f>
        <v>98948.36694306789</v>
      </c>
    </row>
    <row r="40" spans="1:16" ht="11.25">
      <c r="A40" s="167" t="s">
        <v>5</v>
      </c>
      <c r="B40" s="85"/>
      <c r="C40" s="8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24" customHeight="1">
      <c r="A41" s="74" t="s">
        <v>12</v>
      </c>
      <c r="B41" s="75"/>
      <c r="C41" s="75"/>
      <c r="D41" s="76">
        <v>1621.8</v>
      </c>
      <c r="E41" s="76"/>
      <c r="F41" s="76">
        <f>D41</f>
        <v>1621.8</v>
      </c>
      <c r="G41" s="76">
        <v>1730.46</v>
      </c>
      <c r="H41" s="76"/>
      <c r="I41" s="76"/>
      <c r="J41" s="76">
        <f>G41</f>
        <v>1730.46</v>
      </c>
      <c r="K41" s="76"/>
      <c r="L41" s="76"/>
      <c r="M41" s="76"/>
      <c r="N41" s="76">
        <v>1834.29</v>
      </c>
      <c r="O41" s="76"/>
      <c r="P41" s="76">
        <f>N41</f>
        <v>1834.29</v>
      </c>
    </row>
    <row r="42" spans="1:16" ht="11.25">
      <c r="A42" s="3" t="s">
        <v>4</v>
      </c>
      <c r="B42" s="25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>
      <c r="A43" s="6" t="s">
        <v>13</v>
      </c>
      <c r="B43" s="4"/>
      <c r="C43" s="4"/>
      <c r="D43" s="5">
        <f>D39/D37*100</f>
        <v>38.22068156977618</v>
      </c>
      <c r="E43" s="5"/>
      <c r="F43" s="5">
        <f>F39/F37*100</f>
        <v>38.22068156977618</v>
      </c>
      <c r="G43" s="5">
        <f>G39/G37*100</f>
        <v>32.65423604999162</v>
      </c>
      <c r="H43" s="5"/>
      <c r="I43" s="5"/>
      <c r="J43" s="5">
        <f>J39/J37*100</f>
        <v>32.65423604999162</v>
      </c>
      <c r="K43" s="5"/>
      <c r="L43" s="5"/>
      <c r="M43" s="5"/>
      <c r="N43" s="5">
        <f>N39/N37*100</f>
        <v>32.98278898102262</v>
      </c>
      <c r="O43" s="5"/>
      <c r="P43" s="5">
        <f>P39/P37*100</f>
        <v>32.98278898102262</v>
      </c>
    </row>
    <row r="44" spans="1:132" ht="21.75" customHeight="1">
      <c r="A44" s="6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EB44" s="15"/>
    </row>
    <row r="45" spans="1:132" s="119" customFormat="1" ht="48" customHeight="1" hidden="1">
      <c r="A45" s="87" t="s">
        <v>529</v>
      </c>
      <c r="B45" s="79"/>
      <c r="C45" s="79"/>
      <c r="D45" s="83">
        <f>(D49*D51)+(D59*D57)+0.02</f>
        <v>82682166.37179999</v>
      </c>
      <c r="E45" s="83"/>
      <c r="F45" s="83">
        <f>D45</f>
        <v>82682166.37179999</v>
      </c>
      <c r="G45" s="83">
        <f>G49*G51+G57*G59-0.01</f>
        <v>90950599.999815</v>
      </c>
      <c r="H45" s="83"/>
      <c r="I45" s="83"/>
      <c r="J45" s="83">
        <f>G45</f>
        <v>90950599.999815</v>
      </c>
      <c r="K45" s="83"/>
      <c r="L45" s="83"/>
      <c r="M45" s="83"/>
      <c r="N45" s="83">
        <f>N49*N51+N57*N59</f>
        <v>100045700.000815</v>
      </c>
      <c r="O45" s="83"/>
      <c r="P45" s="83">
        <f>N45</f>
        <v>100045700.000815</v>
      </c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</row>
    <row r="46" spans="1:132" ht="11.25" hidden="1">
      <c r="A46" s="3" t="s">
        <v>2</v>
      </c>
      <c r="B46" s="25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EB46" s="15"/>
    </row>
    <row r="47" spans="1:132" ht="22.5" hidden="1">
      <c r="A47" s="6" t="s">
        <v>28</v>
      </c>
      <c r="B47" s="4"/>
      <c r="C47" s="4"/>
      <c r="D47" s="5">
        <v>3372600</v>
      </c>
      <c r="E47" s="5"/>
      <c r="F47" s="5">
        <f>D47</f>
        <v>3372600</v>
      </c>
      <c r="G47" s="5">
        <v>3372600</v>
      </c>
      <c r="H47" s="5"/>
      <c r="I47" s="5"/>
      <c r="J47" s="5">
        <f>G47</f>
        <v>3372600</v>
      </c>
      <c r="K47" s="5"/>
      <c r="L47" s="5"/>
      <c r="M47" s="5"/>
      <c r="N47" s="5">
        <v>3372600</v>
      </c>
      <c r="O47" s="5"/>
      <c r="P47" s="5">
        <f>N47</f>
        <v>3372600</v>
      </c>
      <c r="EB47" s="15"/>
    </row>
    <row r="48" spans="1:132" ht="11.25" hidden="1">
      <c r="A48" s="3" t="s">
        <v>3</v>
      </c>
      <c r="B48" s="25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EB48" s="15"/>
    </row>
    <row r="49" spans="1:132" ht="21.75" customHeight="1" hidden="1">
      <c r="A49" s="6" t="s">
        <v>29</v>
      </c>
      <c r="B49" s="4"/>
      <c r="C49" s="4"/>
      <c r="D49" s="5">
        <v>2134700</v>
      </c>
      <c r="E49" s="5"/>
      <c r="F49" s="5">
        <f>D49</f>
        <v>2134700</v>
      </c>
      <c r="G49" s="5">
        <v>2202395</v>
      </c>
      <c r="H49" s="5"/>
      <c r="I49" s="5"/>
      <c r="J49" s="5">
        <f>G49</f>
        <v>2202395</v>
      </c>
      <c r="K49" s="5">
        <f>H49</f>
        <v>0</v>
      </c>
      <c r="L49" s="5">
        <f>I49</f>
        <v>0</v>
      </c>
      <c r="M49" s="5">
        <f>J49</f>
        <v>2202395</v>
      </c>
      <c r="N49" s="5">
        <v>2287393</v>
      </c>
      <c r="O49" s="5"/>
      <c r="P49" s="5">
        <f>N49</f>
        <v>2287393</v>
      </c>
      <c r="EB49" s="15"/>
    </row>
    <row r="50" spans="1:132" ht="11.25" hidden="1">
      <c r="A50" s="3" t="s">
        <v>5</v>
      </c>
      <c r="B50" s="25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EB50" s="15"/>
    </row>
    <row r="51" spans="1:132" ht="21.75" customHeight="1" hidden="1">
      <c r="A51" s="6" t="s">
        <v>11</v>
      </c>
      <c r="B51" s="4"/>
      <c r="C51" s="4"/>
      <c r="D51" s="5">
        <v>37.72</v>
      </c>
      <c r="E51" s="5"/>
      <c r="F51" s="5">
        <f>D51</f>
        <v>37.72</v>
      </c>
      <c r="G51" s="5">
        <v>40.25</v>
      </c>
      <c r="H51" s="5"/>
      <c r="I51" s="5"/>
      <c r="J51" s="5">
        <f>G51</f>
        <v>40.25</v>
      </c>
      <c r="K51" s="5"/>
      <c r="L51" s="5"/>
      <c r="M51" s="5"/>
      <c r="N51" s="5">
        <v>42.67</v>
      </c>
      <c r="O51" s="5"/>
      <c r="P51" s="5">
        <f>N51</f>
        <v>42.67</v>
      </c>
      <c r="EB51" s="15"/>
    </row>
    <row r="52" spans="1:132" ht="11.25" hidden="1">
      <c r="A52" s="3" t="s">
        <v>4</v>
      </c>
      <c r="B52" s="25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EB52" s="15"/>
    </row>
    <row r="53" spans="1:16" ht="34.5" customHeight="1" hidden="1">
      <c r="A53" s="6" t="s">
        <v>30</v>
      </c>
      <c r="B53" s="4"/>
      <c r="C53" s="4"/>
      <c r="D53" s="5">
        <f>D49/D47*100</f>
        <v>63.29538041866809</v>
      </c>
      <c r="E53" s="5"/>
      <c r="F53" s="5">
        <f>F49/F47*100</f>
        <v>63.29538041866809</v>
      </c>
      <c r="G53" s="5">
        <f>G49/G47*100</f>
        <v>65.30258554231156</v>
      </c>
      <c r="H53" s="5"/>
      <c r="I53" s="5"/>
      <c r="J53" s="5">
        <f>J49/J47*100</f>
        <v>65.30258554231156</v>
      </c>
      <c r="K53" s="5"/>
      <c r="L53" s="5"/>
      <c r="M53" s="5"/>
      <c r="N53" s="5">
        <f>N49/N47*100</f>
        <v>67.82283698037122</v>
      </c>
      <c r="O53" s="5"/>
      <c r="P53" s="5">
        <f>P49/P47*100</f>
        <v>67.82283698037122</v>
      </c>
    </row>
    <row r="54" spans="1:16" ht="11.25" hidden="1">
      <c r="A54" s="3" t="s">
        <v>2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33.75" hidden="1">
      <c r="A55" s="6" t="s">
        <v>144</v>
      </c>
      <c r="B55" s="4"/>
      <c r="C55" s="4"/>
      <c r="D55" s="5">
        <v>446550</v>
      </c>
      <c r="E55" s="5"/>
      <c r="F55" s="5">
        <v>446550</v>
      </c>
      <c r="G55" s="5">
        <v>446550</v>
      </c>
      <c r="H55" s="5"/>
      <c r="I55" s="5"/>
      <c r="J55" s="5">
        <v>446550</v>
      </c>
      <c r="K55" s="5"/>
      <c r="L55" s="5"/>
      <c r="M55" s="5"/>
      <c r="N55" s="5">
        <v>446550</v>
      </c>
      <c r="O55" s="5"/>
      <c r="P55" s="5">
        <v>446550</v>
      </c>
    </row>
    <row r="56" spans="1:16" ht="11.25" hidden="1">
      <c r="A56" s="3" t="s">
        <v>3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33.75" hidden="1">
      <c r="A57" s="6" t="s">
        <v>143</v>
      </c>
      <c r="B57" s="4"/>
      <c r="C57" s="4"/>
      <c r="D57" s="5">
        <v>446550</v>
      </c>
      <c r="E57" s="5"/>
      <c r="F57" s="5">
        <v>446550</v>
      </c>
      <c r="G57" s="5">
        <v>446550</v>
      </c>
      <c r="H57" s="5"/>
      <c r="I57" s="5"/>
      <c r="J57" s="5">
        <v>446550</v>
      </c>
      <c r="K57" s="5">
        <v>446550</v>
      </c>
      <c r="L57" s="5">
        <v>446550</v>
      </c>
      <c r="M57" s="5">
        <v>446550</v>
      </c>
      <c r="N57" s="5">
        <v>446550</v>
      </c>
      <c r="O57" s="5"/>
      <c r="P57" s="5">
        <f>N57</f>
        <v>446550</v>
      </c>
    </row>
    <row r="58" spans="1:16" ht="11.25" hidden="1">
      <c r="A58" s="3" t="s">
        <v>5</v>
      </c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22.5" hidden="1">
      <c r="A59" s="6" t="s">
        <v>11</v>
      </c>
      <c r="B59" s="4"/>
      <c r="C59" s="4"/>
      <c r="D59" s="5">
        <v>4.839956</v>
      </c>
      <c r="E59" s="5"/>
      <c r="F59" s="5">
        <f>D59</f>
        <v>4.839956</v>
      </c>
      <c r="G59" s="5">
        <v>5.1600073</v>
      </c>
      <c r="H59" s="5"/>
      <c r="I59" s="5"/>
      <c r="J59" s="5">
        <f>G59</f>
        <v>5.1600073</v>
      </c>
      <c r="K59" s="5"/>
      <c r="L59" s="5"/>
      <c r="M59" s="5"/>
      <c r="N59" s="5">
        <v>5.4700273</v>
      </c>
      <c r="O59" s="5"/>
      <c r="P59" s="5">
        <f>N59</f>
        <v>5.4700273</v>
      </c>
    </row>
    <row r="60" spans="1:16" ht="11.25" hidden="1">
      <c r="A60" s="3" t="s">
        <v>4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31.5" customHeight="1" hidden="1">
      <c r="A61" s="6" t="s">
        <v>30</v>
      </c>
      <c r="B61" s="4"/>
      <c r="C61" s="4"/>
      <c r="D61" s="5">
        <v>100</v>
      </c>
      <c r="E61" s="5"/>
      <c r="F61" s="5">
        <v>100</v>
      </c>
      <c r="G61" s="5">
        <v>100</v>
      </c>
      <c r="H61" s="5"/>
      <c r="I61" s="5"/>
      <c r="J61" s="5">
        <v>100</v>
      </c>
      <c r="K61" s="5"/>
      <c r="L61" s="5"/>
      <c r="M61" s="5"/>
      <c r="N61" s="5">
        <v>100</v>
      </c>
      <c r="O61" s="5"/>
      <c r="P61" s="5">
        <v>100</v>
      </c>
    </row>
    <row r="62" spans="1:137" s="120" customFormat="1" ht="30" customHeight="1" hidden="1">
      <c r="A62" s="87" t="s">
        <v>447</v>
      </c>
      <c r="B62" s="79"/>
      <c r="C62" s="79"/>
      <c r="D62" s="83">
        <v>1000000</v>
      </c>
      <c r="E62" s="83"/>
      <c r="F62" s="83">
        <f>D62</f>
        <v>1000000</v>
      </c>
      <c r="G62" s="83">
        <v>1200000</v>
      </c>
      <c r="H62" s="83"/>
      <c r="I62" s="83"/>
      <c r="J62" s="83">
        <f>G62</f>
        <v>1200000</v>
      </c>
      <c r="K62" s="83"/>
      <c r="L62" s="83"/>
      <c r="M62" s="83"/>
      <c r="N62" s="83">
        <v>1300000</v>
      </c>
      <c r="O62" s="83"/>
      <c r="P62" s="83">
        <f>N62</f>
        <v>1300000</v>
      </c>
      <c r="EB62" s="89"/>
      <c r="EC62" s="89"/>
      <c r="ED62" s="89"/>
      <c r="EE62" s="89"/>
      <c r="EF62" s="89"/>
      <c r="EG62" s="89"/>
    </row>
    <row r="63" spans="1:137" s="15" customFormat="1" ht="18.75" customHeight="1" hidden="1">
      <c r="A63" s="3" t="s">
        <v>77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EB63" s="34"/>
      <c r="EC63" s="34"/>
      <c r="ED63" s="34"/>
      <c r="EE63" s="34"/>
      <c r="EF63" s="34"/>
      <c r="EG63" s="34"/>
    </row>
    <row r="64" spans="1:137" s="15" customFormat="1" ht="24" customHeight="1" hidden="1">
      <c r="A64" s="6" t="s">
        <v>290</v>
      </c>
      <c r="B64" s="4"/>
      <c r="C64" s="4"/>
      <c r="D64" s="5">
        <f>D62</f>
        <v>1000000</v>
      </c>
      <c r="E64" s="5"/>
      <c r="F64" s="5">
        <f>D64</f>
        <v>1000000</v>
      </c>
      <c r="G64" s="5">
        <f>G62</f>
        <v>1200000</v>
      </c>
      <c r="H64" s="5"/>
      <c r="I64" s="5"/>
      <c r="J64" s="5">
        <f>G64</f>
        <v>1200000</v>
      </c>
      <c r="K64" s="5"/>
      <c r="L64" s="5"/>
      <c r="M64" s="5"/>
      <c r="N64" s="5">
        <f>N62</f>
        <v>1300000</v>
      </c>
      <c r="O64" s="5"/>
      <c r="P64" s="5">
        <f>N64</f>
        <v>1300000</v>
      </c>
      <c r="EB64" s="34"/>
      <c r="EC64" s="34"/>
      <c r="ED64" s="34"/>
      <c r="EE64" s="34"/>
      <c r="EF64" s="34"/>
      <c r="EG64" s="34"/>
    </row>
    <row r="65" spans="1:137" s="15" customFormat="1" ht="18.75" customHeight="1" hidden="1">
      <c r="A65" s="3" t="s">
        <v>232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EB65" s="34"/>
      <c r="EC65" s="34"/>
      <c r="ED65" s="34"/>
      <c r="EE65" s="34"/>
      <c r="EF65" s="34"/>
      <c r="EG65" s="34"/>
    </row>
    <row r="66" spans="1:137" s="15" customFormat="1" ht="18" customHeight="1" hidden="1">
      <c r="A66" s="50" t="s">
        <v>291</v>
      </c>
      <c r="B66" s="4"/>
      <c r="C66" s="4"/>
      <c r="D66" s="5">
        <f>D64/D68</f>
        <v>5</v>
      </c>
      <c r="E66" s="5"/>
      <c r="F66" s="5">
        <f>D66</f>
        <v>5</v>
      </c>
      <c r="G66" s="91">
        <v>5</v>
      </c>
      <c r="H66" s="5"/>
      <c r="I66" s="5"/>
      <c r="J66" s="91">
        <f>G66</f>
        <v>5</v>
      </c>
      <c r="K66" s="5"/>
      <c r="L66" s="5"/>
      <c r="M66" s="5"/>
      <c r="N66" s="5">
        <v>5</v>
      </c>
      <c r="O66" s="5"/>
      <c r="P66" s="5">
        <f>N66</f>
        <v>5</v>
      </c>
      <c r="EB66" s="34"/>
      <c r="EC66" s="34"/>
      <c r="ED66" s="34"/>
      <c r="EE66" s="34"/>
      <c r="EF66" s="34"/>
      <c r="EG66" s="34"/>
    </row>
    <row r="67" spans="1:137" s="15" customFormat="1" ht="16.5" customHeight="1" hidden="1">
      <c r="A67" s="3" t="s">
        <v>227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EB67" s="34"/>
      <c r="EC67" s="34"/>
      <c r="ED67" s="34"/>
      <c r="EE67" s="34"/>
      <c r="EF67" s="34"/>
      <c r="EG67" s="34"/>
    </row>
    <row r="68" spans="1:137" s="15" customFormat="1" ht="27" customHeight="1" hidden="1">
      <c r="A68" s="6" t="s">
        <v>292</v>
      </c>
      <c r="B68" s="4"/>
      <c r="C68" s="4"/>
      <c r="D68" s="5">
        <v>200000</v>
      </c>
      <c r="E68" s="5"/>
      <c r="F68" s="5">
        <f>D68</f>
        <v>200000</v>
      </c>
      <c r="G68" s="5">
        <f>G64/G66</f>
        <v>240000</v>
      </c>
      <c r="H68" s="5"/>
      <c r="I68" s="5"/>
      <c r="J68" s="5">
        <f>G68</f>
        <v>240000</v>
      </c>
      <c r="K68" s="5"/>
      <c r="L68" s="5"/>
      <c r="M68" s="5"/>
      <c r="N68" s="5">
        <f>N64/N66</f>
        <v>260000</v>
      </c>
      <c r="O68" s="5"/>
      <c r="P68" s="5">
        <f>N68</f>
        <v>260000</v>
      </c>
      <c r="EB68" s="34"/>
      <c r="EC68" s="34"/>
      <c r="ED68" s="34"/>
      <c r="EE68" s="34"/>
      <c r="EF68" s="34"/>
      <c r="EG68" s="34"/>
    </row>
    <row r="69" spans="1:137" s="120" customFormat="1" ht="27" customHeight="1" hidden="1">
      <c r="A69" s="87" t="s">
        <v>448</v>
      </c>
      <c r="B69" s="79"/>
      <c r="C69" s="79"/>
      <c r="D69" s="83">
        <f>D71</f>
        <v>1495000</v>
      </c>
      <c r="E69" s="83">
        <f aca="true" t="shared" si="4" ref="E69:O69">E71</f>
        <v>7327400</v>
      </c>
      <c r="F69" s="83">
        <f t="shared" si="4"/>
        <v>8822400</v>
      </c>
      <c r="G69" s="83">
        <f t="shared" si="4"/>
        <v>1595200</v>
      </c>
      <c r="H69" s="83">
        <f t="shared" si="4"/>
        <v>7818300</v>
      </c>
      <c r="I69" s="83">
        <f t="shared" si="4"/>
        <v>0</v>
      </c>
      <c r="J69" s="83">
        <f t="shared" si="4"/>
        <v>9413500</v>
      </c>
      <c r="K69" s="83">
        <f t="shared" si="4"/>
        <v>0</v>
      </c>
      <c r="L69" s="83">
        <f t="shared" si="4"/>
        <v>0</v>
      </c>
      <c r="M69" s="83">
        <f t="shared" si="4"/>
        <v>0</v>
      </c>
      <c r="N69" s="83">
        <f t="shared" si="4"/>
        <v>1690900</v>
      </c>
      <c r="O69" s="83">
        <f t="shared" si="4"/>
        <v>8287400</v>
      </c>
      <c r="P69" s="83">
        <f>P71</f>
        <v>9978300</v>
      </c>
      <c r="EB69" s="89"/>
      <c r="EC69" s="89"/>
      <c r="ED69" s="89"/>
      <c r="EE69" s="89"/>
      <c r="EF69" s="89"/>
      <c r="EG69" s="89"/>
    </row>
    <row r="70" spans="1:137" s="15" customFormat="1" ht="19.5" customHeight="1" hidden="1">
      <c r="A70" s="3" t="s">
        <v>77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EB70" s="34"/>
      <c r="EC70" s="34"/>
      <c r="ED70" s="34"/>
      <c r="EE70" s="34"/>
      <c r="EF70" s="34"/>
      <c r="EG70" s="34"/>
    </row>
    <row r="71" spans="1:137" s="15" customFormat="1" ht="27" customHeight="1" hidden="1">
      <c r="A71" s="6" t="s">
        <v>293</v>
      </c>
      <c r="B71" s="4"/>
      <c r="C71" s="4"/>
      <c r="D71" s="5">
        <v>1495000</v>
      </c>
      <c r="E71" s="5">
        <v>7327400</v>
      </c>
      <c r="F71" s="5">
        <f>D71+E71</f>
        <v>8822400</v>
      </c>
      <c r="G71" s="5">
        <v>1595200</v>
      </c>
      <c r="H71" s="5">
        <v>7818300</v>
      </c>
      <c r="I71" s="5"/>
      <c r="J71" s="5">
        <f>G71+H71</f>
        <v>9413500</v>
      </c>
      <c r="K71" s="5"/>
      <c r="L71" s="5"/>
      <c r="M71" s="5"/>
      <c r="N71" s="5">
        <v>1690900</v>
      </c>
      <c r="O71" s="5">
        <v>8287400</v>
      </c>
      <c r="P71" s="5">
        <f>N71+O71</f>
        <v>9978300</v>
      </c>
      <c r="EB71" s="34"/>
      <c r="EC71" s="34"/>
      <c r="ED71" s="34"/>
      <c r="EE71" s="34"/>
      <c r="EF71" s="34"/>
      <c r="EG71" s="34"/>
    </row>
    <row r="72" spans="1:137" s="15" customFormat="1" ht="21.75" customHeight="1" hidden="1">
      <c r="A72" s="3" t="s">
        <v>232</v>
      </c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EB72" s="34"/>
      <c r="EC72" s="34"/>
      <c r="ED72" s="34"/>
      <c r="EE72" s="34"/>
      <c r="EF72" s="34"/>
      <c r="EG72" s="34"/>
    </row>
    <row r="73" spans="1:137" s="15" customFormat="1" ht="21" customHeight="1" hidden="1">
      <c r="A73" s="50" t="s">
        <v>294</v>
      </c>
      <c r="B73" s="4"/>
      <c r="C73" s="4"/>
      <c r="D73" s="91">
        <f>D71/D75</f>
        <v>9.966666666666667</v>
      </c>
      <c r="E73" s="91">
        <f>E71/E75</f>
        <v>14.6548</v>
      </c>
      <c r="F73" s="91">
        <f>D73+E73</f>
        <v>24.621466666666667</v>
      </c>
      <c r="G73" s="91">
        <f>G71/G75</f>
        <v>9.97</v>
      </c>
      <c r="H73" s="91">
        <f>H71/H75</f>
        <v>14.654732895970008</v>
      </c>
      <c r="I73" s="5"/>
      <c r="J73" s="91">
        <f>G73+H73</f>
        <v>24.62473289597001</v>
      </c>
      <c r="K73" s="5"/>
      <c r="L73" s="5"/>
      <c r="M73" s="5"/>
      <c r="N73" s="91">
        <f>N71/N75</f>
        <v>9.952324896998235</v>
      </c>
      <c r="O73" s="91">
        <f>O71/O75</f>
        <v>14.65473643260066</v>
      </c>
      <c r="P73" s="91">
        <f>N73+O73</f>
        <v>24.607061329598896</v>
      </c>
      <c r="EB73" s="34"/>
      <c r="EC73" s="34"/>
      <c r="ED73" s="34"/>
      <c r="EE73" s="34"/>
      <c r="EF73" s="34"/>
      <c r="EG73" s="34"/>
    </row>
    <row r="74" spans="1:137" s="15" customFormat="1" ht="22.5" customHeight="1" hidden="1">
      <c r="A74" s="3" t="s">
        <v>227</v>
      </c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EB74" s="34"/>
      <c r="EC74" s="34"/>
      <c r="ED74" s="34"/>
      <c r="EE74" s="34"/>
      <c r="EF74" s="34"/>
      <c r="EG74" s="34"/>
    </row>
    <row r="75" spans="1:137" s="15" customFormat="1" ht="30" customHeight="1" hidden="1">
      <c r="A75" s="6" t="s">
        <v>295</v>
      </c>
      <c r="B75" s="4"/>
      <c r="C75" s="4"/>
      <c r="D75" s="5">
        <v>150000</v>
      </c>
      <c r="E75" s="5">
        <v>500000</v>
      </c>
      <c r="F75" s="5">
        <f>D75+E75</f>
        <v>650000</v>
      </c>
      <c r="G75" s="5">
        <v>160000</v>
      </c>
      <c r="H75" s="5">
        <v>533500</v>
      </c>
      <c r="I75" s="5"/>
      <c r="J75" s="5">
        <f>G75+H75</f>
        <v>693500</v>
      </c>
      <c r="K75" s="5"/>
      <c r="L75" s="5"/>
      <c r="M75" s="5"/>
      <c r="N75" s="5">
        <v>169900</v>
      </c>
      <c r="O75" s="5">
        <v>565510</v>
      </c>
      <c r="P75" s="5">
        <f>N75+O75</f>
        <v>735410</v>
      </c>
      <c r="EB75" s="34"/>
      <c r="EC75" s="34"/>
      <c r="ED75" s="34"/>
      <c r="EE75" s="34"/>
      <c r="EF75" s="34"/>
      <c r="EG75" s="34"/>
    </row>
    <row r="76" spans="1:131" s="119" customFormat="1" ht="24.75" customHeight="1" hidden="1">
      <c r="A76" s="87" t="s">
        <v>449</v>
      </c>
      <c r="B76" s="79"/>
      <c r="C76" s="79"/>
      <c r="D76" s="83">
        <f>D78</f>
        <v>15000000</v>
      </c>
      <c r="E76" s="83"/>
      <c r="F76" s="83">
        <f>D76</f>
        <v>15000000</v>
      </c>
      <c r="G76" s="83">
        <f>G78</f>
        <v>7469000</v>
      </c>
      <c r="H76" s="83"/>
      <c r="I76" s="83"/>
      <c r="J76" s="83">
        <f>G76+H76</f>
        <v>7469000</v>
      </c>
      <c r="K76" s="83"/>
      <c r="L76" s="83"/>
      <c r="M76" s="83"/>
      <c r="N76" s="83">
        <f>N78</f>
        <v>7917000</v>
      </c>
      <c r="O76" s="83"/>
      <c r="P76" s="83">
        <f>N76</f>
        <v>7917000</v>
      </c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</row>
    <row r="77" spans="1:16" ht="11.25" hidden="1">
      <c r="A77" s="3" t="s">
        <v>2</v>
      </c>
      <c r="B77" s="25"/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33" customHeight="1" hidden="1">
      <c r="A78" s="6" t="s">
        <v>439</v>
      </c>
      <c r="B78" s="4"/>
      <c r="C78" s="4"/>
      <c r="D78" s="5">
        <f>9000000+6000000</f>
        <v>15000000</v>
      </c>
      <c r="E78" s="5"/>
      <c r="F78" s="5">
        <f>D78</f>
        <v>15000000</v>
      </c>
      <c r="G78" s="5">
        <v>7469000</v>
      </c>
      <c r="H78" s="5"/>
      <c r="I78" s="5"/>
      <c r="J78" s="5">
        <f>G78</f>
        <v>7469000</v>
      </c>
      <c r="K78" s="5"/>
      <c r="L78" s="5"/>
      <c r="M78" s="5"/>
      <c r="N78" s="5">
        <v>7917000</v>
      </c>
      <c r="O78" s="5"/>
      <c r="P78" s="5">
        <f>N78</f>
        <v>7917000</v>
      </c>
    </row>
    <row r="79" spans="1:16" ht="11.25" hidden="1">
      <c r="A79" s="3" t="s">
        <v>3</v>
      </c>
      <c r="B79" s="25"/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4.5" customHeight="1" hidden="1">
      <c r="A80" s="6" t="s">
        <v>440</v>
      </c>
      <c r="B80" s="4"/>
      <c r="C80" s="4"/>
      <c r="D80" s="5">
        <f>D78/D82</f>
        <v>18518.51851851852</v>
      </c>
      <c r="E80" s="5"/>
      <c r="F80" s="5">
        <f>D80</f>
        <v>18518.51851851852</v>
      </c>
      <c r="G80" s="5">
        <f>G78/G82</f>
        <v>8644.675925925925</v>
      </c>
      <c r="H80" s="5"/>
      <c r="I80" s="5"/>
      <c r="J80" s="5">
        <f>G80</f>
        <v>8644.675925925925</v>
      </c>
      <c r="K80" s="5"/>
      <c r="L80" s="5"/>
      <c r="M80" s="5"/>
      <c r="N80" s="5">
        <f>N78/N82</f>
        <v>8643.013100436681</v>
      </c>
      <c r="O80" s="5"/>
      <c r="P80" s="5">
        <f>N80</f>
        <v>8643.013100436681</v>
      </c>
    </row>
    <row r="81" spans="1:16" ht="11.25" hidden="1">
      <c r="A81" s="3" t="s">
        <v>5</v>
      </c>
      <c r="B81" s="25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2.5" hidden="1">
      <c r="A82" s="6" t="s">
        <v>441</v>
      </c>
      <c r="B82" s="4"/>
      <c r="C82" s="4"/>
      <c r="D82" s="76">
        <v>810</v>
      </c>
      <c r="E82" s="76"/>
      <c r="F82" s="76">
        <f>D82</f>
        <v>810</v>
      </c>
      <c r="G82" s="76">
        <v>864</v>
      </c>
      <c r="H82" s="76"/>
      <c r="I82" s="76"/>
      <c r="J82" s="76">
        <f>G82</f>
        <v>864</v>
      </c>
      <c r="K82" s="76"/>
      <c r="L82" s="76"/>
      <c r="M82" s="76"/>
      <c r="N82" s="76">
        <v>916</v>
      </c>
      <c r="O82" s="76"/>
      <c r="P82" s="76">
        <f>N82</f>
        <v>916</v>
      </c>
    </row>
    <row r="83" spans="1:16" ht="11.25" hidden="1">
      <c r="A83" s="3" t="s">
        <v>4</v>
      </c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33.75" hidden="1">
      <c r="A84" s="6" t="s">
        <v>442</v>
      </c>
      <c r="B84" s="4"/>
      <c r="C84" s="4"/>
      <c r="D84" s="5">
        <f>D80/D78*100</f>
        <v>0.12345679012345678</v>
      </c>
      <c r="E84" s="5"/>
      <c r="F84" s="5">
        <f>F80/F78*100</f>
        <v>0.12345679012345678</v>
      </c>
      <c r="G84" s="5">
        <f>G80/G78*100</f>
        <v>0.11574074074074073</v>
      </c>
      <c r="H84" s="5"/>
      <c r="I84" s="5"/>
      <c r="J84" s="5">
        <f>J80/J78*100</f>
        <v>0.11574074074074073</v>
      </c>
      <c r="K84" s="5"/>
      <c r="L84" s="5"/>
      <c r="M84" s="5"/>
      <c r="N84" s="5">
        <f>N80/N78*100</f>
        <v>0.10917030567685589</v>
      </c>
      <c r="O84" s="5"/>
      <c r="P84" s="5">
        <f>P80/P78*100</f>
        <v>0.10917030567685589</v>
      </c>
    </row>
    <row r="85" spans="1:137" s="77" customFormat="1" ht="37.5" customHeight="1" hidden="1">
      <c r="A85" s="87" t="s">
        <v>450</v>
      </c>
      <c r="B85" s="75"/>
      <c r="C85" s="75"/>
      <c r="D85" s="83">
        <f>D87</f>
        <v>851000</v>
      </c>
      <c r="E85" s="83"/>
      <c r="F85" s="83">
        <f>D85</f>
        <v>851000</v>
      </c>
      <c r="G85" s="83">
        <f>G87</f>
        <v>894600</v>
      </c>
      <c r="H85" s="83"/>
      <c r="I85" s="83"/>
      <c r="J85" s="83">
        <f>G85</f>
        <v>894600</v>
      </c>
      <c r="K85" s="83"/>
      <c r="L85" s="83"/>
      <c r="M85" s="83"/>
      <c r="N85" s="83">
        <f>N87</f>
        <v>936300</v>
      </c>
      <c r="O85" s="83"/>
      <c r="P85" s="83">
        <f>N85</f>
        <v>936300</v>
      </c>
      <c r="EB85" s="78"/>
      <c r="EC85" s="78"/>
      <c r="ED85" s="78"/>
      <c r="EE85" s="78"/>
      <c r="EF85" s="78"/>
      <c r="EG85" s="78"/>
    </row>
    <row r="86" spans="1:137" s="15" customFormat="1" ht="24" customHeight="1" hidden="1">
      <c r="A86" s="3" t="s">
        <v>77</v>
      </c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EB86" s="34"/>
      <c r="EC86" s="34"/>
      <c r="ED86" s="34"/>
      <c r="EE86" s="34"/>
      <c r="EF86" s="34"/>
      <c r="EG86" s="34"/>
    </row>
    <row r="87" spans="1:137" s="15" customFormat="1" ht="37.5" customHeight="1" hidden="1">
      <c r="A87" s="6" t="s">
        <v>311</v>
      </c>
      <c r="B87" s="4"/>
      <c r="C87" s="4"/>
      <c r="D87" s="5">
        <v>851000</v>
      </c>
      <c r="E87" s="5"/>
      <c r="F87" s="5">
        <f>D87</f>
        <v>851000</v>
      </c>
      <c r="G87" s="5">
        <v>894600</v>
      </c>
      <c r="H87" s="5"/>
      <c r="I87" s="5"/>
      <c r="J87" s="5">
        <f>G87</f>
        <v>894600</v>
      </c>
      <c r="K87" s="5"/>
      <c r="L87" s="5"/>
      <c r="M87" s="5"/>
      <c r="N87" s="5">
        <v>936300</v>
      </c>
      <c r="O87" s="5"/>
      <c r="P87" s="5">
        <f>N87</f>
        <v>936300</v>
      </c>
      <c r="EB87" s="34"/>
      <c r="EC87" s="34"/>
      <c r="ED87" s="34"/>
      <c r="EE87" s="34"/>
      <c r="EF87" s="34"/>
      <c r="EG87" s="34"/>
    </row>
    <row r="88" spans="1:137" s="15" customFormat="1" ht="18.75" customHeight="1" hidden="1">
      <c r="A88" s="3" t="s">
        <v>232</v>
      </c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EB88" s="34"/>
      <c r="EC88" s="34"/>
      <c r="ED88" s="34"/>
      <c r="EE88" s="34"/>
      <c r="EF88" s="34"/>
      <c r="EG88" s="34"/>
    </row>
    <row r="89" spans="1:137" s="15" customFormat="1" ht="19.5" customHeight="1" hidden="1">
      <c r="A89" s="50" t="s">
        <v>313</v>
      </c>
      <c r="B89" s="4"/>
      <c r="C89" s="4"/>
      <c r="D89" s="91">
        <v>16</v>
      </c>
      <c r="E89" s="91"/>
      <c r="F89" s="91">
        <f>D89</f>
        <v>16</v>
      </c>
      <c r="G89" s="91">
        <f>G87/G91</f>
        <v>15.76358221326615</v>
      </c>
      <c r="H89" s="91"/>
      <c r="I89" s="91"/>
      <c r="J89" s="91">
        <f>G89</f>
        <v>15.76358221326615</v>
      </c>
      <c r="K89" s="91"/>
      <c r="L89" s="91"/>
      <c r="M89" s="91"/>
      <c r="N89" s="91">
        <f>N87/N91</f>
        <v>15.564498580610156</v>
      </c>
      <c r="O89" s="91"/>
      <c r="P89" s="91">
        <f>N89</f>
        <v>15.564498580610156</v>
      </c>
      <c r="EB89" s="34"/>
      <c r="EC89" s="34"/>
      <c r="ED89" s="34"/>
      <c r="EE89" s="34"/>
      <c r="EF89" s="34"/>
      <c r="EG89" s="34"/>
    </row>
    <row r="90" spans="1:137" s="15" customFormat="1" ht="24" customHeight="1" hidden="1">
      <c r="A90" s="3" t="s">
        <v>227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EB90" s="34"/>
      <c r="EC90" s="34"/>
      <c r="ED90" s="34"/>
      <c r="EE90" s="34"/>
      <c r="EF90" s="34"/>
      <c r="EG90" s="34"/>
    </row>
    <row r="91" spans="1:137" s="15" customFormat="1" ht="33" customHeight="1" hidden="1">
      <c r="A91" s="6" t="s">
        <v>312</v>
      </c>
      <c r="B91" s="4"/>
      <c r="C91" s="4"/>
      <c r="D91" s="5">
        <f>D87/D89</f>
        <v>53187.5</v>
      </c>
      <c r="E91" s="5"/>
      <c r="F91" s="5">
        <f>D91</f>
        <v>53187.5</v>
      </c>
      <c r="G91" s="5">
        <v>56751.06</v>
      </c>
      <c r="H91" s="5"/>
      <c r="I91" s="5"/>
      <c r="J91" s="5">
        <f>G91</f>
        <v>56751.06</v>
      </c>
      <c r="K91" s="5"/>
      <c r="L91" s="5"/>
      <c r="M91" s="5"/>
      <c r="N91" s="5">
        <v>60156.13</v>
      </c>
      <c r="O91" s="5"/>
      <c r="P91" s="5">
        <f>N91</f>
        <v>60156.13</v>
      </c>
      <c r="EB91" s="34"/>
      <c r="EC91" s="34"/>
      <c r="ED91" s="34"/>
      <c r="EE91" s="34"/>
      <c r="EF91" s="34"/>
      <c r="EG91" s="34"/>
    </row>
    <row r="92" spans="1:131" s="27" customFormat="1" ht="27" customHeight="1" hidden="1">
      <c r="A92" s="87" t="s">
        <v>451</v>
      </c>
      <c r="B92" s="79"/>
      <c r="C92" s="79"/>
      <c r="D92" s="83">
        <v>2754100</v>
      </c>
      <c r="E92" s="83">
        <v>20000000</v>
      </c>
      <c r="F92" s="83">
        <f>E92+D92</f>
        <v>22754100</v>
      </c>
      <c r="G92" s="83">
        <v>2191700</v>
      </c>
      <c r="H92" s="83">
        <v>21340000</v>
      </c>
      <c r="I92" s="83"/>
      <c r="J92" s="83">
        <f>G92+H92</f>
        <v>23531700</v>
      </c>
      <c r="K92" s="83"/>
      <c r="L92" s="83"/>
      <c r="M92" s="83"/>
      <c r="N92" s="83">
        <v>2323100</v>
      </c>
      <c r="O92" s="83">
        <v>22620000</v>
      </c>
      <c r="P92" s="83">
        <f>O92+N92</f>
        <v>24943100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</row>
    <row r="93" spans="1:16" ht="11.25" hidden="1">
      <c r="A93" s="3" t="s">
        <v>2</v>
      </c>
      <c r="B93" s="2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2.5" hidden="1">
      <c r="A94" s="6" t="s">
        <v>116</v>
      </c>
      <c r="B94" s="4"/>
      <c r="C94" s="4"/>
      <c r="D94" s="5">
        <v>5</v>
      </c>
      <c r="E94" s="5">
        <v>2</v>
      </c>
      <c r="F94" s="5">
        <f>E94+D94</f>
        <v>7</v>
      </c>
      <c r="G94" s="5">
        <v>4</v>
      </c>
      <c r="H94" s="5">
        <v>2</v>
      </c>
      <c r="I94" s="5"/>
      <c r="J94" s="5">
        <f>G94+H94</f>
        <v>6</v>
      </c>
      <c r="K94" s="5"/>
      <c r="L94" s="5"/>
      <c r="M94" s="5"/>
      <c r="N94" s="91">
        <f>N96</f>
        <v>3.728958296213898</v>
      </c>
      <c r="O94" s="5">
        <v>2</v>
      </c>
      <c r="P94" s="91">
        <f>O94+N94</f>
        <v>5.728958296213898</v>
      </c>
    </row>
    <row r="95" spans="1:16" ht="11.25" hidden="1">
      <c r="A95" s="3" t="s">
        <v>3</v>
      </c>
      <c r="B95" s="25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22.5" hidden="1">
      <c r="A96" s="6" t="s">
        <v>289</v>
      </c>
      <c r="B96" s="4"/>
      <c r="C96" s="4"/>
      <c r="D96" s="5">
        <v>5</v>
      </c>
      <c r="E96" s="5">
        <v>2</v>
      </c>
      <c r="F96" s="5">
        <f>E96+D96</f>
        <v>7</v>
      </c>
      <c r="G96" s="91">
        <f>G92/G98</f>
        <v>3.729125015951338</v>
      </c>
      <c r="H96" s="5">
        <v>2</v>
      </c>
      <c r="I96" s="5"/>
      <c r="J96" s="91">
        <f>G96+H96</f>
        <v>5.729125015951338</v>
      </c>
      <c r="K96" s="5"/>
      <c r="L96" s="5"/>
      <c r="M96" s="5"/>
      <c r="N96" s="91">
        <f>N92/N98</f>
        <v>3.728958296213898</v>
      </c>
      <c r="O96" s="5">
        <v>2</v>
      </c>
      <c r="P96" s="91">
        <f>O96+N96</f>
        <v>5.728958296213898</v>
      </c>
    </row>
    <row r="97" spans="1:16" ht="11.25" hidden="1">
      <c r="A97" s="3" t="s">
        <v>5</v>
      </c>
      <c r="B97" s="25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1.25" hidden="1">
      <c r="A98" s="74" t="s">
        <v>107</v>
      </c>
      <c r="B98" s="75"/>
      <c r="C98" s="75"/>
      <c r="D98" s="76">
        <f>D92/D96</f>
        <v>550820</v>
      </c>
      <c r="E98" s="76">
        <f>E92/E96</f>
        <v>10000000</v>
      </c>
      <c r="F98" s="76">
        <f>E98+D98</f>
        <v>10550820</v>
      </c>
      <c r="G98" s="76">
        <v>587725</v>
      </c>
      <c r="H98" s="76">
        <f>H92/H96</f>
        <v>10670000</v>
      </c>
      <c r="I98" s="76"/>
      <c r="J98" s="76">
        <f>G98+H98</f>
        <v>11257725</v>
      </c>
      <c r="K98" s="76"/>
      <c r="L98" s="76"/>
      <c r="M98" s="76"/>
      <c r="N98" s="76">
        <v>622989</v>
      </c>
      <c r="O98" s="76">
        <v>14550000</v>
      </c>
      <c r="P98" s="76">
        <f>N98+O98</f>
        <v>15172989</v>
      </c>
    </row>
    <row r="99" spans="1:16" ht="11.25" hidden="1">
      <c r="A99" s="167" t="s">
        <v>4</v>
      </c>
      <c r="B99" s="85"/>
      <c r="C99" s="85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21.75" customHeight="1" hidden="1">
      <c r="A100" s="74" t="s">
        <v>117</v>
      </c>
      <c r="B100" s="75"/>
      <c r="C100" s="75"/>
      <c r="D100" s="76">
        <f>D96/D94*100</f>
        <v>100</v>
      </c>
      <c r="E100" s="76">
        <f>E96/E94*100</f>
        <v>100</v>
      </c>
      <c r="F100" s="76">
        <f>F96/F94*100</f>
        <v>100</v>
      </c>
      <c r="G100" s="76">
        <v>100</v>
      </c>
      <c r="H100" s="76">
        <f>H96/H94*100</f>
        <v>100</v>
      </c>
      <c r="I100" s="76"/>
      <c r="J100" s="76">
        <v>100</v>
      </c>
      <c r="K100" s="76"/>
      <c r="L100" s="76"/>
      <c r="M100" s="76"/>
      <c r="N100" s="76">
        <f>N96/N94*100</f>
        <v>100</v>
      </c>
      <c r="O100" s="76">
        <f>O96/O94*100</f>
        <v>100</v>
      </c>
      <c r="P100" s="76">
        <f>P96/P94*100</f>
        <v>100</v>
      </c>
    </row>
    <row r="101" spans="1:137" s="77" customFormat="1" ht="38.25" customHeight="1" hidden="1">
      <c r="A101" s="87" t="s">
        <v>452</v>
      </c>
      <c r="B101" s="75"/>
      <c r="C101" s="75"/>
      <c r="D101" s="83">
        <f>D103</f>
        <v>1000000</v>
      </c>
      <c r="E101" s="83">
        <f aca="true" t="shared" si="5" ref="E101:P101">E103</f>
        <v>2500000</v>
      </c>
      <c r="F101" s="83">
        <f t="shared" si="5"/>
        <v>3500000</v>
      </c>
      <c r="G101" s="83">
        <f t="shared" si="5"/>
        <v>1100000</v>
      </c>
      <c r="H101" s="83">
        <f t="shared" si="5"/>
        <v>2667500</v>
      </c>
      <c r="I101" s="83">
        <f t="shared" si="5"/>
        <v>0</v>
      </c>
      <c r="J101" s="83">
        <f t="shared" si="5"/>
        <v>3767500</v>
      </c>
      <c r="K101" s="83">
        <f t="shared" si="5"/>
        <v>0</v>
      </c>
      <c r="L101" s="83">
        <f t="shared" si="5"/>
        <v>0</v>
      </c>
      <c r="M101" s="83">
        <f t="shared" si="5"/>
        <v>0</v>
      </c>
      <c r="N101" s="83">
        <f t="shared" si="5"/>
        <v>1200000</v>
      </c>
      <c r="O101" s="83">
        <f t="shared" si="5"/>
        <v>2827600</v>
      </c>
      <c r="P101" s="83">
        <f t="shared" si="5"/>
        <v>4027600</v>
      </c>
      <c r="EB101" s="78"/>
      <c r="EC101" s="78"/>
      <c r="ED101" s="78"/>
      <c r="EE101" s="78"/>
      <c r="EF101" s="78"/>
      <c r="EG101" s="78"/>
    </row>
    <row r="102" spans="1:137" s="15" customFormat="1" ht="17.25" customHeight="1" hidden="1">
      <c r="A102" s="3" t="s">
        <v>77</v>
      </c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EB102" s="34"/>
      <c r="EC102" s="34"/>
      <c r="ED102" s="34"/>
      <c r="EE102" s="34"/>
      <c r="EF102" s="34"/>
      <c r="EG102" s="34"/>
    </row>
    <row r="103" spans="1:137" s="15" customFormat="1" ht="39.75" customHeight="1" hidden="1">
      <c r="A103" s="6" t="s">
        <v>308</v>
      </c>
      <c r="B103" s="4"/>
      <c r="C103" s="4"/>
      <c r="D103" s="5">
        <v>1000000</v>
      </c>
      <c r="E103" s="5">
        <v>2500000</v>
      </c>
      <c r="F103" s="5">
        <f>D103+E103</f>
        <v>3500000</v>
      </c>
      <c r="G103" s="5">
        <v>1100000</v>
      </c>
      <c r="H103" s="5">
        <v>2667500</v>
      </c>
      <c r="I103" s="5"/>
      <c r="J103" s="5">
        <f>G103+H103</f>
        <v>3767500</v>
      </c>
      <c r="K103" s="5"/>
      <c r="L103" s="5"/>
      <c r="M103" s="5"/>
      <c r="N103" s="5">
        <v>1200000</v>
      </c>
      <c r="O103" s="5">
        <v>2827600</v>
      </c>
      <c r="P103" s="5">
        <f>N103+O103</f>
        <v>4027600</v>
      </c>
      <c r="EB103" s="34"/>
      <c r="EC103" s="34"/>
      <c r="ED103" s="34"/>
      <c r="EE103" s="34"/>
      <c r="EF103" s="34"/>
      <c r="EG103" s="34"/>
    </row>
    <row r="104" spans="1:137" s="15" customFormat="1" ht="24" customHeight="1" hidden="1">
      <c r="A104" s="3" t="s">
        <v>232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EB104" s="34"/>
      <c r="EC104" s="34"/>
      <c r="ED104" s="34"/>
      <c r="EE104" s="34"/>
      <c r="EF104" s="34"/>
      <c r="EG104" s="34"/>
    </row>
    <row r="105" spans="1:137" s="15" customFormat="1" ht="24" customHeight="1" hidden="1">
      <c r="A105" s="50" t="s">
        <v>309</v>
      </c>
      <c r="B105" s="4"/>
      <c r="C105" s="4"/>
      <c r="D105" s="5">
        <f>D103/D107</f>
        <v>10</v>
      </c>
      <c r="E105" s="5">
        <f>E103/E107</f>
        <v>5</v>
      </c>
      <c r="F105" s="5">
        <f>D105+E105</f>
        <v>15</v>
      </c>
      <c r="G105" s="5">
        <f>G103/G107</f>
        <v>10</v>
      </c>
      <c r="H105" s="5">
        <f>H103/H107</f>
        <v>5</v>
      </c>
      <c r="I105" s="5"/>
      <c r="J105" s="5">
        <f>G105+H105</f>
        <v>15</v>
      </c>
      <c r="K105" s="5"/>
      <c r="L105" s="5"/>
      <c r="M105" s="5"/>
      <c r="N105" s="5">
        <f>N103/N107</f>
        <v>10</v>
      </c>
      <c r="O105" s="5">
        <f>O103/O107</f>
        <v>5.0000884157662995</v>
      </c>
      <c r="P105" s="5">
        <f>N105+O105</f>
        <v>15.0000884157663</v>
      </c>
      <c r="EB105" s="34"/>
      <c r="EC105" s="34"/>
      <c r="ED105" s="34"/>
      <c r="EE105" s="34"/>
      <c r="EF105" s="34"/>
      <c r="EG105" s="34"/>
    </row>
    <row r="106" spans="1:137" s="15" customFormat="1" ht="19.5" customHeight="1" hidden="1">
      <c r="A106" s="3" t="s">
        <v>227</v>
      </c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EB106" s="34"/>
      <c r="EC106" s="34"/>
      <c r="ED106" s="34"/>
      <c r="EE106" s="34"/>
      <c r="EF106" s="34"/>
      <c r="EG106" s="34"/>
    </row>
    <row r="107" spans="1:137" s="15" customFormat="1" ht="37.5" customHeight="1" hidden="1">
      <c r="A107" s="6" t="s">
        <v>310</v>
      </c>
      <c r="B107" s="4"/>
      <c r="C107" s="4"/>
      <c r="D107" s="5">
        <v>100000</v>
      </c>
      <c r="E107" s="5">
        <v>500000</v>
      </c>
      <c r="F107" s="5">
        <f>D107+E107</f>
        <v>600000</v>
      </c>
      <c r="G107" s="5">
        <v>110000</v>
      </c>
      <c r="H107" s="5">
        <v>533500</v>
      </c>
      <c r="I107" s="5"/>
      <c r="J107" s="5">
        <f>G107+H107</f>
        <v>643500</v>
      </c>
      <c r="K107" s="5"/>
      <c r="L107" s="5"/>
      <c r="M107" s="5"/>
      <c r="N107" s="5">
        <v>120000</v>
      </c>
      <c r="O107" s="5">
        <v>565510</v>
      </c>
      <c r="P107" s="5">
        <f>N107+O107</f>
        <v>685510</v>
      </c>
      <c r="EB107" s="34"/>
      <c r="EC107" s="34"/>
      <c r="ED107" s="34"/>
      <c r="EE107" s="34"/>
      <c r="EF107" s="34"/>
      <c r="EG107" s="34"/>
    </row>
    <row r="108" spans="1:131" s="119" customFormat="1" ht="36" customHeight="1" hidden="1">
      <c r="A108" s="87" t="s">
        <v>453</v>
      </c>
      <c r="B108" s="79"/>
      <c r="C108" s="79"/>
      <c r="D108" s="83"/>
      <c r="E108" s="83">
        <f>(E113*E116)+(E114*E117)-0.02</f>
        <v>14250000.001300002</v>
      </c>
      <c r="F108" s="83">
        <f>E108</f>
        <v>14250000.001300002</v>
      </c>
      <c r="G108" s="83"/>
      <c r="H108" s="83">
        <f>(H113*H116)+(H114*H117)</f>
        <v>15204800.001300002</v>
      </c>
      <c r="I108" s="83"/>
      <c r="J108" s="83">
        <f>H108</f>
        <v>15204800.001300002</v>
      </c>
      <c r="K108" s="83">
        <f aca="true" t="shared" si="6" ref="K108:P108">(K113*K116)+(K114*K117)</f>
        <v>0</v>
      </c>
      <c r="L108" s="83">
        <f t="shared" si="6"/>
        <v>0</v>
      </c>
      <c r="M108" s="83">
        <f t="shared" si="6"/>
        <v>0</v>
      </c>
      <c r="N108" s="83"/>
      <c r="O108" s="83">
        <f>(O113*O116)+(O114*O117)</f>
        <v>16117000.0008</v>
      </c>
      <c r="P108" s="83">
        <f t="shared" si="6"/>
        <v>16117000.0008</v>
      </c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</row>
    <row r="109" spans="1:16" ht="11.25" hidden="1">
      <c r="A109" s="3" t="s">
        <v>2</v>
      </c>
      <c r="B109" s="4"/>
      <c r="C109" s="4"/>
      <c r="D109" s="5"/>
      <c r="E109" s="5"/>
      <c r="F109" s="5"/>
      <c r="G109" s="5"/>
      <c r="H109" s="5"/>
      <c r="I109" s="5"/>
      <c r="J109" s="24"/>
      <c r="K109" s="5"/>
      <c r="L109" s="5"/>
      <c r="M109" s="5"/>
      <c r="N109" s="5"/>
      <c r="O109" s="5"/>
      <c r="P109" s="5"/>
    </row>
    <row r="110" spans="1:16" ht="22.5" hidden="1">
      <c r="A110" s="6" t="s">
        <v>443</v>
      </c>
      <c r="B110" s="4"/>
      <c r="C110" s="4"/>
      <c r="D110" s="5"/>
      <c r="E110" s="5">
        <v>380000</v>
      </c>
      <c r="F110" s="5">
        <f>E110</f>
        <v>380000</v>
      </c>
      <c r="G110" s="5"/>
      <c r="H110" s="5">
        <f>E110</f>
        <v>380000</v>
      </c>
      <c r="I110" s="5"/>
      <c r="J110" s="5">
        <f aca="true" t="shared" si="7" ref="J110:J116">H110</f>
        <v>380000</v>
      </c>
      <c r="K110" s="5"/>
      <c r="L110" s="5"/>
      <c r="M110" s="5"/>
      <c r="N110" s="5"/>
      <c r="O110" s="5">
        <f>H110</f>
        <v>380000</v>
      </c>
      <c r="P110" s="5">
        <f>O110</f>
        <v>380000</v>
      </c>
    </row>
    <row r="111" spans="1:16" ht="29.25" customHeight="1" hidden="1">
      <c r="A111" s="6" t="s">
        <v>70</v>
      </c>
      <c r="B111" s="4"/>
      <c r="C111" s="4"/>
      <c r="D111" s="5"/>
      <c r="E111" s="5">
        <v>76000</v>
      </c>
      <c r="F111" s="5">
        <f>E111</f>
        <v>76000</v>
      </c>
      <c r="G111" s="5"/>
      <c r="H111" s="5">
        <f>E111</f>
        <v>76000</v>
      </c>
      <c r="I111" s="5"/>
      <c r="J111" s="5">
        <f>H111</f>
        <v>76000</v>
      </c>
      <c r="K111" s="5"/>
      <c r="L111" s="5"/>
      <c r="M111" s="5"/>
      <c r="N111" s="5"/>
      <c r="O111" s="5">
        <f>H111</f>
        <v>76000</v>
      </c>
      <c r="P111" s="5">
        <f>O111</f>
        <v>76000</v>
      </c>
    </row>
    <row r="112" spans="1:16" ht="11.25" hidden="1">
      <c r="A112" s="3" t="s">
        <v>3</v>
      </c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34.5" customHeight="1" hidden="1">
      <c r="A113" s="6" t="s">
        <v>444</v>
      </c>
      <c r="B113" s="4"/>
      <c r="C113" s="4"/>
      <c r="D113" s="5"/>
      <c r="E113" s="5">
        <v>2664</v>
      </c>
      <c r="F113" s="5">
        <f>E113</f>
        <v>2664</v>
      </c>
      <c r="G113" s="5"/>
      <c r="H113" s="5">
        <v>2065.7</v>
      </c>
      <c r="I113" s="5"/>
      <c r="J113" s="5">
        <f t="shared" si="7"/>
        <v>2065.7</v>
      </c>
      <c r="K113" s="5"/>
      <c r="L113" s="5"/>
      <c r="M113" s="5"/>
      <c r="N113" s="5"/>
      <c r="O113" s="5">
        <v>1483.7</v>
      </c>
      <c r="P113" s="5">
        <f>O113</f>
        <v>1483.7</v>
      </c>
    </row>
    <row r="114" spans="1:16" ht="26.25" customHeight="1" hidden="1">
      <c r="A114" s="6" t="s">
        <v>71</v>
      </c>
      <c r="B114" s="4"/>
      <c r="C114" s="4"/>
      <c r="D114" s="5"/>
      <c r="E114" s="5">
        <v>19197.0681</v>
      </c>
      <c r="F114" s="5">
        <f>E114</f>
        <v>19197.0681</v>
      </c>
      <c r="G114" s="5"/>
      <c r="H114" s="5">
        <v>20483.2383</v>
      </c>
      <c r="I114" s="5"/>
      <c r="J114" s="5">
        <f>H114</f>
        <v>20483.2383</v>
      </c>
      <c r="K114" s="5"/>
      <c r="L114" s="5"/>
      <c r="M114" s="5"/>
      <c r="N114" s="5"/>
      <c r="O114" s="5">
        <v>21712.1821</v>
      </c>
      <c r="P114" s="5">
        <f>O114</f>
        <v>21712.1821</v>
      </c>
    </row>
    <row r="115" spans="1:16" ht="11.25" hidden="1">
      <c r="A115" s="3" t="s">
        <v>5</v>
      </c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2.5" customHeight="1" hidden="1">
      <c r="A116" s="6" t="s">
        <v>445</v>
      </c>
      <c r="B116" s="4"/>
      <c r="C116" s="4"/>
      <c r="D116" s="5"/>
      <c r="E116" s="5">
        <v>1220</v>
      </c>
      <c r="F116" s="5">
        <f>E116</f>
        <v>1220</v>
      </c>
      <c r="G116" s="5"/>
      <c r="H116" s="5">
        <v>1302</v>
      </c>
      <c r="I116" s="5"/>
      <c r="J116" s="5">
        <f t="shared" si="7"/>
        <v>1302</v>
      </c>
      <c r="K116" s="5"/>
      <c r="L116" s="5"/>
      <c r="M116" s="5"/>
      <c r="N116" s="5"/>
      <c r="O116" s="5">
        <v>1380</v>
      </c>
      <c r="P116" s="5">
        <f>O116</f>
        <v>1380</v>
      </c>
    </row>
    <row r="117" spans="1:16" ht="22.5" customHeight="1" hidden="1">
      <c r="A117" s="6" t="s">
        <v>73</v>
      </c>
      <c r="B117" s="4"/>
      <c r="C117" s="4"/>
      <c r="D117" s="5"/>
      <c r="E117" s="5">
        <v>573</v>
      </c>
      <c r="F117" s="5">
        <f>E117</f>
        <v>573</v>
      </c>
      <c r="G117" s="5"/>
      <c r="H117" s="5">
        <v>611</v>
      </c>
      <c r="I117" s="5"/>
      <c r="J117" s="5">
        <f>H117</f>
        <v>611</v>
      </c>
      <c r="K117" s="5"/>
      <c r="L117" s="5"/>
      <c r="M117" s="5"/>
      <c r="N117" s="5"/>
      <c r="O117" s="5">
        <v>648</v>
      </c>
      <c r="P117" s="5">
        <f>O117</f>
        <v>648</v>
      </c>
    </row>
    <row r="118" spans="1:16" ht="11.25" hidden="1">
      <c r="A118" s="3" t="s">
        <v>4</v>
      </c>
      <c r="B118" s="4"/>
      <c r="C118" s="4"/>
      <c r="D118" s="5"/>
      <c r="E118" s="5"/>
      <c r="F118" s="5"/>
      <c r="G118" s="5"/>
      <c r="H118" s="5"/>
      <c r="I118" s="5"/>
      <c r="J118" s="24"/>
      <c r="K118" s="5"/>
      <c r="L118" s="5"/>
      <c r="M118" s="5"/>
      <c r="N118" s="5"/>
      <c r="O118" s="5"/>
      <c r="P118" s="5"/>
    </row>
    <row r="119" spans="1:16" ht="38.25" customHeight="1" hidden="1">
      <c r="A119" s="6" t="s">
        <v>446</v>
      </c>
      <c r="B119" s="4"/>
      <c r="C119" s="4"/>
      <c r="D119" s="5"/>
      <c r="E119" s="5">
        <f>E113/E110*100</f>
        <v>0.7010526315789474</v>
      </c>
      <c r="F119" s="5">
        <f aca="true" t="shared" si="8" ref="F119:P119">F113/F110*100</f>
        <v>0.7010526315789474</v>
      </c>
      <c r="G119" s="5"/>
      <c r="H119" s="5">
        <f t="shared" si="8"/>
        <v>0.5436052631578947</v>
      </c>
      <c r="I119" s="5"/>
      <c r="J119" s="5">
        <f t="shared" si="8"/>
        <v>0.5436052631578947</v>
      </c>
      <c r="K119" s="5" t="e">
        <f t="shared" si="8"/>
        <v>#DIV/0!</v>
      </c>
      <c r="L119" s="5" t="e">
        <f t="shared" si="8"/>
        <v>#DIV/0!</v>
      </c>
      <c r="M119" s="5" t="e">
        <f t="shared" si="8"/>
        <v>#DIV/0!</v>
      </c>
      <c r="N119" s="5"/>
      <c r="O119" s="5">
        <f t="shared" si="8"/>
        <v>0.3904473684210526</v>
      </c>
      <c r="P119" s="5">
        <f t="shared" si="8"/>
        <v>0.3904473684210526</v>
      </c>
    </row>
    <row r="120" spans="1:16" ht="38.25" customHeight="1" hidden="1">
      <c r="A120" s="6" t="s">
        <v>72</v>
      </c>
      <c r="B120" s="4"/>
      <c r="C120" s="4"/>
      <c r="D120" s="5"/>
      <c r="E120" s="5">
        <f>E114/E111*100</f>
        <v>25.25930013157895</v>
      </c>
      <c r="F120" s="5">
        <f aca="true" t="shared" si="9" ref="F120:P120">F114/F111*100</f>
        <v>25.25930013157895</v>
      </c>
      <c r="G120" s="5"/>
      <c r="H120" s="5">
        <f>H114/H111*100</f>
        <v>26.951629342105264</v>
      </c>
      <c r="I120" s="5"/>
      <c r="J120" s="5">
        <f t="shared" si="9"/>
        <v>26.951629342105264</v>
      </c>
      <c r="K120" s="5" t="e">
        <f t="shared" si="9"/>
        <v>#DIV/0!</v>
      </c>
      <c r="L120" s="5" t="e">
        <f t="shared" si="9"/>
        <v>#DIV/0!</v>
      </c>
      <c r="M120" s="5" t="e">
        <f t="shared" si="9"/>
        <v>#DIV/0!</v>
      </c>
      <c r="N120" s="5"/>
      <c r="O120" s="5">
        <f t="shared" si="9"/>
        <v>28.56866065789474</v>
      </c>
      <c r="P120" s="5">
        <f t="shared" si="9"/>
        <v>28.56866065789474</v>
      </c>
    </row>
    <row r="121" spans="1:137" s="77" customFormat="1" ht="30" customHeight="1" hidden="1">
      <c r="A121" s="87" t="s">
        <v>454</v>
      </c>
      <c r="B121" s="75"/>
      <c r="C121" s="75"/>
      <c r="D121" s="83">
        <f>D123</f>
        <v>2000000</v>
      </c>
      <c r="E121" s="83"/>
      <c r="F121" s="83">
        <f>D121</f>
        <v>2000000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EB121" s="78"/>
      <c r="EC121" s="78"/>
      <c r="ED121" s="78"/>
      <c r="EE121" s="78"/>
      <c r="EF121" s="78"/>
      <c r="EG121" s="78"/>
    </row>
    <row r="122" spans="1:137" s="15" customFormat="1" ht="18.75" customHeight="1" hidden="1">
      <c r="A122" s="3" t="s">
        <v>77</v>
      </c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EB122" s="34"/>
      <c r="EC122" s="34"/>
      <c r="ED122" s="34"/>
      <c r="EE122" s="34"/>
      <c r="EF122" s="34"/>
      <c r="EG122" s="34"/>
    </row>
    <row r="123" spans="1:137" s="15" customFormat="1" ht="30" customHeight="1" hidden="1">
      <c r="A123" s="6" t="s">
        <v>296</v>
      </c>
      <c r="B123" s="4"/>
      <c r="C123" s="4"/>
      <c r="D123" s="5">
        <v>2000000</v>
      </c>
      <c r="E123" s="5"/>
      <c r="F123" s="5">
        <f>D123</f>
        <v>2000000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EB123" s="34"/>
      <c r="EC123" s="34"/>
      <c r="ED123" s="34"/>
      <c r="EE123" s="34"/>
      <c r="EF123" s="34"/>
      <c r="EG123" s="34"/>
    </row>
    <row r="124" spans="1:137" s="15" customFormat="1" ht="18.75" customHeight="1" hidden="1">
      <c r="A124" s="3" t="s">
        <v>232</v>
      </c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EB124" s="34"/>
      <c r="EC124" s="34"/>
      <c r="ED124" s="34"/>
      <c r="EE124" s="34"/>
      <c r="EF124" s="34"/>
      <c r="EG124" s="34"/>
    </row>
    <row r="125" spans="1:137" s="15" customFormat="1" ht="30" customHeight="1" hidden="1">
      <c r="A125" s="50" t="s">
        <v>297</v>
      </c>
      <c r="B125" s="4"/>
      <c r="C125" s="4"/>
      <c r="D125" s="5">
        <f>D123/D127</f>
        <v>10</v>
      </c>
      <c r="E125" s="5"/>
      <c r="F125" s="5">
        <f>D125</f>
        <v>10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EB125" s="34"/>
      <c r="EC125" s="34"/>
      <c r="ED125" s="34"/>
      <c r="EE125" s="34"/>
      <c r="EF125" s="34"/>
      <c r="EG125" s="34"/>
    </row>
    <row r="126" spans="1:137" s="15" customFormat="1" ht="21" customHeight="1" hidden="1">
      <c r="A126" s="3" t="s">
        <v>227</v>
      </c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EB126" s="34"/>
      <c r="EC126" s="34"/>
      <c r="ED126" s="34"/>
      <c r="EE126" s="34"/>
      <c r="EF126" s="34"/>
      <c r="EG126" s="34"/>
    </row>
    <row r="127" spans="1:137" s="15" customFormat="1" ht="30" customHeight="1" hidden="1">
      <c r="A127" s="6" t="s">
        <v>298</v>
      </c>
      <c r="B127" s="4"/>
      <c r="C127" s="4"/>
      <c r="D127" s="5">
        <v>200000</v>
      </c>
      <c r="E127" s="5"/>
      <c r="F127" s="5">
        <f>D127</f>
        <v>200000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EB127" s="34"/>
      <c r="EC127" s="34"/>
      <c r="ED127" s="34"/>
      <c r="EE127" s="34"/>
      <c r="EF127" s="34"/>
      <c r="EG127" s="34"/>
    </row>
    <row r="128" spans="1:137" s="77" customFormat="1" ht="30" customHeight="1" hidden="1">
      <c r="A128" s="87" t="s">
        <v>455</v>
      </c>
      <c r="B128" s="75"/>
      <c r="C128" s="75"/>
      <c r="D128" s="83">
        <f>D130</f>
        <v>5000000</v>
      </c>
      <c r="E128" s="83"/>
      <c r="F128" s="83">
        <f>D128</f>
        <v>5000000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EB128" s="78"/>
      <c r="EC128" s="78"/>
      <c r="ED128" s="78"/>
      <c r="EE128" s="78"/>
      <c r="EF128" s="78"/>
      <c r="EG128" s="78"/>
    </row>
    <row r="129" spans="1:137" s="15" customFormat="1" ht="20.25" customHeight="1" hidden="1">
      <c r="A129" s="3" t="s">
        <v>77</v>
      </c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EB129" s="34"/>
      <c r="EC129" s="34"/>
      <c r="ED129" s="34"/>
      <c r="EE129" s="34"/>
      <c r="EF129" s="34"/>
      <c r="EG129" s="34"/>
    </row>
    <row r="130" spans="1:137" s="15" customFormat="1" ht="30" customHeight="1" hidden="1">
      <c r="A130" s="6" t="s">
        <v>299</v>
      </c>
      <c r="B130" s="4"/>
      <c r="C130" s="4"/>
      <c r="D130" s="5">
        <v>5000000</v>
      </c>
      <c r="E130" s="5"/>
      <c r="F130" s="5">
        <f>D130</f>
        <v>5000000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EB130" s="34"/>
      <c r="EC130" s="34"/>
      <c r="ED130" s="34"/>
      <c r="EE130" s="34"/>
      <c r="EF130" s="34"/>
      <c r="EG130" s="34"/>
    </row>
    <row r="131" spans="1:137" s="15" customFormat="1" ht="20.25" customHeight="1" hidden="1">
      <c r="A131" s="3" t="s">
        <v>232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EB131" s="34"/>
      <c r="EC131" s="34"/>
      <c r="ED131" s="34"/>
      <c r="EE131" s="34"/>
      <c r="EF131" s="34"/>
      <c r="EG131" s="34"/>
    </row>
    <row r="132" spans="1:137" s="15" customFormat="1" ht="16.5" customHeight="1" hidden="1">
      <c r="A132" s="50" t="s">
        <v>300</v>
      </c>
      <c r="B132" s="4"/>
      <c r="C132" s="4"/>
      <c r="D132" s="5">
        <v>1</v>
      </c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EB132" s="34"/>
      <c r="EC132" s="34"/>
      <c r="ED132" s="34"/>
      <c r="EE132" s="34"/>
      <c r="EF132" s="34"/>
      <c r="EG132" s="34"/>
    </row>
    <row r="133" spans="1:137" s="15" customFormat="1" ht="22.5" customHeight="1" hidden="1">
      <c r="A133" s="3" t="s">
        <v>227</v>
      </c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EB133" s="34"/>
      <c r="EC133" s="34"/>
      <c r="ED133" s="34"/>
      <c r="EE133" s="34"/>
      <c r="EF133" s="34"/>
      <c r="EG133" s="34"/>
    </row>
    <row r="134" spans="1:137" s="15" customFormat="1" ht="21" customHeight="1" hidden="1">
      <c r="A134" s="6" t="s">
        <v>301</v>
      </c>
      <c r="B134" s="4"/>
      <c r="C134" s="4"/>
      <c r="D134" s="5">
        <f>D130/D132</f>
        <v>5000000</v>
      </c>
      <c r="E134" s="5"/>
      <c r="F134" s="5">
        <f>D134</f>
        <v>5000000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EB134" s="34"/>
      <c r="EC134" s="34"/>
      <c r="ED134" s="34"/>
      <c r="EE134" s="34"/>
      <c r="EF134" s="34"/>
      <c r="EG134" s="34"/>
    </row>
    <row r="135" spans="1:137" s="77" customFormat="1" ht="30" customHeight="1" hidden="1">
      <c r="A135" s="87" t="s">
        <v>456</v>
      </c>
      <c r="B135" s="75"/>
      <c r="C135" s="75"/>
      <c r="D135" s="83">
        <f>D137</f>
        <v>5000000</v>
      </c>
      <c r="E135" s="83"/>
      <c r="F135" s="83">
        <f>D135</f>
        <v>5000000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EB135" s="78"/>
      <c r="EC135" s="78"/>
      <c r="ED135" s="78"/>
      <c r="EE135" s="78"/>
      <c r="EF135" s="78"/>
      <c r="EG135" s="78"/>
    </row>
    <row r="136" spans="1:137" s="15" customFormat="1" ht="20.25" customHeight="1" hidden="1">
      <c r="A136" s="3" t="s">
        <v>77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EB136" s="34"/>
      <c r="EC136" s="34"/>
      <c r="ED136" s="34"/>
      <c r="EE136" s="34"/>
      <c r="EF136" s="34"/>
      <c r="EG136" s="34"/>
    </row>
    <row r="137" spans="1:137" s="15" customFormat="1" ht="30" customHeight="1" hidden="1">
      <c r="A137" s="6" t="s">
        <v>302</v>
      </c>
      <c r="B137" s="4"/>
      <c r="C137" s="4"/>
      <c r="D137" s="5">
        <v>5000000</v>
      </c>
      <c r="E137" s="5"/>
      <c r="F137" s="5">
        <f>D137</f>
        <v>5000000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EB137" s="34"/>
      <c r="EC137" s="34"/>
      <c r="ED137" s="34"/>
      <c r="EE137" s="34"/>
      <c r="EF137" s="34"/>
      <c r="EG137" s="34"/>
    </row>
    <row r="138" spans="1:137" s="15" customFormat="1" ht="17.25" customHeight="1" hidden="1">
      <c r="A138" s="3" t="s">
        <v>232</v>
      </c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EB138" s="34"/>
      <c r="EC138" s="34"/>
      <c r="ED138" s="34"/>
      <c r="EE138" s="34"/>
      <c r="EF138" s="34"/>
      <c r="EG138" s="34"/>
    </row>
    <row r="139" spans="1:137" s="15" customFormat="1" ht="18" customHeight="1" hidden="1">
      <c r="A139" s="50" t="s">
        <v>300</v>
      </c>
      <c r="B139" s="4"/>
      <c r="C139" s="4"/>
      <c r="D139" s="5">
        <f>D137/D141</f>
        <v>5</v>
      </c>
      <c r="E139" s="5"/>
      <c r="F139" s="5">
        <f>D139</f>
        <v>5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EB139" s="34"/>
      <c r="EC139" s="34"/>
      <c r="ED139" s="34"/>
      <c r="EE139" s="34"/>
      <c r="EF139" s="34"/>
      <c r="EG139" s="34"/>
    </row>
    <row r="140" spans="1:137" s="15" customFormat="1" ht="21" customHeight="1" hidden="1">
      <c r="A140" s="3" t="s">
        <v>227</v>
      </c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EB140" s="34"/>
      <c r="EC140" s="34"/>
      <c r="ED140" s="34"/>
      <c r="EE140" s="34"/>
      <c r="EF140" s="34"/>
      <c r="EG140" s="34"/>
    </row>
    <row r="141" spans="1:137" s="15" customFormat="1" ht="24" customHeight="1" hidden="1">
      <c r="A141" s="6" t="s">
        <v>303</v>
      </c>
      <c r="B141" s="4"/>
      <c r="C141" s="4"/>
      <c r="D141" s="5">
        <v>1000000</v>
      </c>
      <c r="E141" s="5"/>
      <c r="F141" s="5">
        <f>D141</f>
        <v>1000000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EB141" s="34"/>
      <c r="EC141" s="34"/>
      <c r="ED141" s="34"/>
      <c r="EE141" s="34"/>
      <c r="EF141" s="34"/>
      <c r="EG141" s="34"/>
    </row>
    <row r="142" spans="1:137" s="77" customFormat="1" ht="24" customHeight="1" hidden="1">
      <c r="A142" s="87" t="s">
        <v>457</v>
      </c>
      <c r="B142" s="75"/>
      <c r="C142" s="75"/>
      <c r="D142" s="83">
        <f>D144</f>
        <v>1000000</v>
      </c>
      <c r="E142" s="83"/>
      <c r="F142" s="83">
        <f>D142</f>
        <v>1000000</v>
      </c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EB142" s="78"/>
      <c r="EC142" s="78"/>
      <c r="ED142" s="78"/>
      <c r="EE142" s="78"/>
      <c r="EF142" s="78"/>
      <c r="EG142" s="78"/>
    </row>
    <row r="143" spans="1:137" s="15" customFormat="1" ht="18.75" customHeight="1" hidden="1">
      <c r="A143" s="3" t="s">
        <v>77</v>
      </c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EB143" s="34"/>
      <c r="EC143" s="34"/>
      <c r="ED143" s="34"/>
      <c r="EE143" s="34"/>
      <c r="EF143" s="34"/>
      <c r="EG143" s="34"/>
    </row>
    <row r="144" spans="1:137" s="15" customFormat="1" ht="24" customHeight="1" hidden="1">
      <c r="A144" s="6" t="s">
        <v>304</v>
      </c>
      <c r="B144" s="4"/>
      <c r="C144" s="4"/>
      <c r="D144" s="5">
        <v>1000000</v>
      </c>
      <c r="E144" s="5"/>
      <c r="F144" s="5">
        <f>D144</f>
        <v>1000000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EB144" s="34"/>
      <c r="EC144" s="34"/>
      <c r="ED144" s="34"/>
      <c r="EE144" s="34"/>
      <c r="EF144" s="34"/>
      <c r="EG144" s="34"/>
    </row>
    <row r="145" spans="1:137" s="15" customFormat="1" ht="24" customHeight="1" hidden="1">
      <c r="A145" s="3" t="s">
        <v>232</v>
      </c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EB145" s="34"/>
      <c r="EC145" s="34"/>
      <c r="ED145" s="34"/>
      <c r="EE145" s="34"/>
      <c r="EF145" s="34"/>
      <c r="EG145" s="34"/>
    </row>
    <row r="146" spans="1:137" s="15" customFormat="1" ht="19.5" customHeight="1" hidden="1">
      <c r="A146" s="50" t="s">
        <v>300</v>
      </c>
      <c r="B146" s="4"/>
      <c r="C146" s="4"/>
      <c r="D146" s="5">
        <v>1</v>
      </c>
      <c r="E146" s="5"/>
      <c r="F146" s="5">
        <f>D146</f>
        <v>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EB146" s="34"/>
      <c r="EC146" s="34"/>
      <c r="ED146" s="34"/>
      <c r="EE146" s="34"/>
      <c r="EF146" s="34"/>
      <c r="EG146" s="34"/>
    </row>
    <row r="147" spans="1:137" s="15" customFormat="1" ht="24" customHeight="1" hidden="1">
      <c r="A147" s="3" t="s">
        <v>227</v>
      </c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EB147" s="34"/>
      <c r="EC147" s="34"/>
      <c r="ED147" s="34"/>
      <c r="EE147" s="34"/>
      <c r="EF147" s="34"/>
      <c r="EG147" s="34"/>
    </row>
    <row r="148" spans="1:137" s="15" customFormat="1" ht="24" customHeight="1" hidden="1">
      <c r="A148" s="6" t="s">
        <v>305</v>
      </c>
      <c r="B148" s="4"/>
      <c r="C148" s="4"/>
      <c r="D148" s="5">
        <f>D144/D146</f>
        <v>1000000</v>
      </c>
      <c r="E148" s="5"/>
      <c r="F148" s="5">
        <f>D148</f>
        <v>1000000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EB148" s="34"/>
      <c r="EC148" s="34"/>
      <c r="ED148" s="34"/>
      <c r="EE148" s="34"/>
      <c r="EF148" s="34"/>
      <c r="EG148" s="34"/>
    </row>
    <row r="149" spans="1:137" s="77" customFormat="1" ht="24" customHeight="1" hidden="1">
      <c r="A149" s="87" t="s">
        <v>405</v>
      </c>
      <c r="B149" s="75"/>
      <c r="C149" s="75"/>
      <c r="D149" s="76"/>
      <c r="E149" s="83">
        <f>600000+1200000+3500000-2800000</f>
        <v>2500000</v>
      </c>
      <c r="F149" s="83">
        <f>E149</f>
        <v>2500000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EB149" s="78"/>
      <c r="EC149" s="78"/>
      <c r="ED149" s="78"/>
      <c r="EE149" s="78"/>
      <c r="EF149" s="78"/>
      <c r="EG149" s="78"/>
    </row>
    <row r="150" spans="1:137" s="15" customFormat="1" ht="24" customHeight="1" hidden="1">
      <c r="A150" s="3" t="s">
        <v>77</v>
      </c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EB150" s="34"/>
      <c r="EC150" s="34"/>
      <c r="ED150" s="34"/>
      <c r="EE150" s="34"/>
      <c r="EF150" s="34"/>
      <c r="EG150" s="34"/>
    </row>
    <row r="151" spans="1:137" s="15" customFormat="1" ht="24" customHeight="1" hidden="1">
      <c r="A151" s="6" t="s">
        <v>306</v>
      </c>
      <c r="B151" s="4"/>
      <c r="C151" s="4"/>
      <c r="D151" s="5"/>
      <c r="E151" s="5">
        <f>E149</f>
        <v>2500000</v>
      </c>
      <c r="F151" s="5">
        <f>E151</f>
        <v>2500000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EB151" s="34"/>
      <c r="EC151" s="34"/>
      <c r="ED151" s="34"/>
      <c r="EE151" s="34"/>
      <c r="EF151" s="34"/>
      <c r="EG151" s="34"/>
    </row>
    <row r="152" spans="1:137" s="15" customFormat="1" ht="24" customHeight="1" hidden="1">
      <c r="A152" s="3" t="s">
        <v>232</v>
      </c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EB152" s="34"/>
      <c r="EC152" s="34"/>
      <c r="ED152" s="34"/>
      <c r="EE152" s="34"/>
      <c r="EF152" s="34"/>
      <c r="EG152" s="34"/>
    </row>
    <row r="153" spans="1:137" s="15" customFormat="1" ht="29.25" customHeight="1" hidden="1">
      <c r="A153" s="50" t="s">
        <v>307</v>
      </c>
      <c r="B153" s="4"/>
      <c r="C153" s="4"/>
      <c r="D153" s="5"/>
      <c r="E153" s="5">
        <v>3</v>
      </c>
      <c r="F153" s="5">
        <f>E153</f>
        <v>3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EB153" s="34"/>
      <c r="EC153" s="34"/>
      <c r="ED153" s="34"/>
      <c r="EE153" s="34"/>
      <c r="EF153" s="34"/>
      <c r="EG153" s="34"/>
    </row>
    <row r="154" spans="1:137" s="15" customFormat="1" ht="30" customHeight="1" hidden="1">
      <c r="A154" s="3" t="s">
        <v>227</v>
      </c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EB154" s="34"/>
      <c r="EC154" s="34"/>
      <c r="ED154" s="34"/>
      <c r="EE154" s="34"/>
      <c r="EF154" s="34"/>
      <c r="EG154" s="34"/>
    </row>
    <row r="155" spans="1:137" s="15" customFormat="1" ht="26.25" customHeight="1" hidden="1">
      <c r="A155" s="6" t="s">
        <v>314</v>
      </c>
      <c r="B155" s="4"/>
      <c r="C155" s="4"/>
      <c r="D155" s="5"/>
      <c r="E155" s="5">
        <f>E151/E153</f>
        <v>833333.3333333334</v>
      </c>
      <c r="F155" s="5">
        <f>F151/F153</f>
        <v>833333.3333333334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EB155" s="34"/>
      <c r="EC155" s="34"/>
      <c r="ED155" s="34"/>
      <c r="EE155" s="34"/>
      <c r="EF155" s="34"/>
      <c r="EG155" s="34"/>
    </row>
    <row r="156" spans="1:137" s="198" customFormat="1" ht="36" customHeight="1" hidden="1">
      <c r="A156" s="196" t="s">
        <v>525</v>
      </c>
      <c r="B156" s="197"/>
      <c r="C156" s="197"/>
      <c r="D156" s="195">
        <f>(D162*D175)+(D165*D171)+(D167*D173)+(D168*D174)-0.06</f>
        <v>70178700.00477229</v>
      </c>
      <c r="E156" s="195">
        <f>E166*E172-0.25</f>
        <v>17119999.99692</v>
      </c>
      <c r="F156" s="195">
        <f>D156+E156</f>
        <v>87298700.0016923</v>
      </c>
      <c r="G156" s="195">
        <f>(G175*G169)+0.15+(G165*G171)+(G167*G173)+(G168*G174)-0.03</f>
        <v>69476000.00386953</v>
      </c>
      <c r="H156" s="195">
        <f>H166*H172</f>
        <v>18267000</v>
      </c>
      <c r="I156" s="195"/>
      <c r="J156" s="195">
        <f>G156+H156</f>
        <v>87743000.00386953</v>
      </c>
      <c r="K156" s="195">
        <f>(K165*K171)+(K166*K172)+(K168*K174)+(K167*K173)+(K169*K175)+100</f>
        <v>100</v>
      </c>
      <c r="L156" s="195">
        <f>(L165*L171)+(L166*L172)+(L168*L174)+(L167*L173)+(L169*L175)+100</f>
        <v>100</v>
      </c>
      <c r="M156" s="195">
        <f>(M165*M171)+(M166*M172)+(M168*M174)+(M167*M173)+(M169*M175)+100</f>
        <v>100</v>
      </c>
      <c r="N156" s="195">
        <f>(N175*N169)+(N165*N171)+(N167*N173)+(N168*N174)-0.01</f>
        <v>73644300.00451978</v>
      </c>
      <c r="O156" s="195">
        <f>O172*O166-0.02</f>
        <v>19362999.996</v>
      </c>
      <c r="P156" s="195">
        <f>N156+O156</f>
        <v>93007300.00051978</v>
      </c>
      <c r="EB156" s="199"/>
      <c r="EC156" s="199"/>
      <c r="ED156" s="199"/>
      <c r="EE156" s="199"/>
      <c r="EF156" s="199"/>
      <c r="EG156" s="199"/>
    </row>
    <row r="157" spans="1:137" s="273" customFormat="1" ht="21" customHeight="1" hidden="1">
      <c r="A157" s="271" t="s">
        <v>34</v>
      </c>
      <c r="B157" s="266"/>
      <c r="C157" s="266"/>
      <c r="D157" s="272">
        <v>664.71</v>
      </c>
      <c r="E157" s="272"/>
      <c r="F157" s="272">
        <f>D157</f>
        <v>664.71</v>
      </c>
      <c r="G157" s="272">
        <v>664.71</v>
      </c>
      <c r="H157" s="272"/>
      <c r="I157" s="272"/>
      <c r="J157" s="272">
        <f>G157</f>
        <v>664.71</v>
      </c>
      <c r="K157" s="272"/>
      <c r="L157" s="272"/>
      <c r="M157" s="272"/>
      <c r="N157" s="272">
        <v>664.71</v>
      </c>
      <c r="O157" s="272"/>
      <c r="P157" s="272">
        <f>N157</f>
        <v>664.71</v>
      </c>
      <c r="EB157" s="270"/>
      <c r="EC157" s="270"/>
      <c r="ED157" s="270"/>
      <c r="EE157" s="270"/>
      <c r="EF157" s="270"/>
      <c r="EG157" s="270"/>
    </row>
    <row r="158" spans="1:137" s="15" customFormat="1" ht="27" customHeight="1" hidden="1">
      <c r="A158" s="6" t="s">
        <v>35</v>
      </c>
      <c r="B158" s="4"/>
      <c r="C158" s="4"/>
      <c r="D158" s="76"/>
      <c r="E158" s="76">
        <v>462.13</v>
      </c>
      <c r="F158" s="76">
        <f>E158</f>
        <v>462.13</v>
      </c>
      <c r="G158" s="76"/>
      <c r="H158" s="76">
        <v>462.13</v>
      </c>
      <c r="I158" s="76"/>
      <c r="J158" s="76">
        <f>H158</f>
        <v>462.13</v>
      </c>
      <c r="K158" s="76"/>
      <c r="L158" s="76"/>
      <c r="M158" s="76"/>
      <c r="N158" s="76"/>
      <c r="O158" s="76">
        <v>462.13</v>
      </c>
      <c r="P158" s="76">
        <f>O158</f>
        <v>462.13</v>
      </c>
      <c r="EB158" s="34"/>
      <c r="EC158" s="34"/>
      <c r="ED158" s="34"/>
      <c r="EE158" s="34"/>
      <c r="EF158" s="34"/>
      <c r="EG158" s="34"/>
    </row>
    <row r="159" spans="1:137" s="15" customFormat="1" ht="30.75" customHeight="1" hidden="1">
      <c r="A159" s="6" t="s">
        <v>36</v>
      </c>
      <c r="B159" s="4"/>
      <c r="C159" s="4"/>
      <c r="D159" s="76">
        <v>105.83</v>
      </c>
      <c r="E159" s="76"/>
      <c r="F159" s="76">
        <f>D159</f>
        <v>105.83</v>
      </c>
      <c r="G159" s="76">
        <v>105.83</v>
      </c>
      <c r="H159" s="76"/>
      <c r="I159" s="76"/>
      <c r="J159" s="76">
        <f>G159</f>
        <v>105.83</v>
      </c>
      <c r="K159" s="76"/>
      <c r="L159" s="76"/>
      <c r="M159" s="76"/>
      <c r="N159" s="76">
        <v>105.83</v>
      </c>
      <c r="O159" s="76"/>
      <c r="P159" s="76">
        <f>N159</f>
        <v>105.83</v>
      </c>
      <c r="EB159" s="34"/>
      <c r="EC159" s="34"/>
      <c r="ED159" s="34"/>
      <c r="EE159" s="34"/>
      <c r="EF159" s="34"/>
      <c r="EG159" s="34"/>
    </row>
    <row r="160" spans="1:137" s="15" customFormat="1" ht="25.5" customHeight="1" hidden="1">
      <c r="A160" s="6" t="s">
        <v>37</v>
      </c>
      <c r="B160" s="4"/>
      <c r="C160" s="4"/>
      <c r="D160" s="76">
        <v>18995</v>
      </c>
      <c r="E160" s="76"/>
      <c r="F160" s="76">
        <f>D160</f>
        <v>18995</v>
      </c>
      <c r="G160" s="76">
        <v>18995</v>
      </c>
      <c r="H160" s="76"/>
      <c r="I160" s="76"/>
      <c r="J160" s="76">
        <f>G160</f>
        <v>18995</v>
      </c>
      <c r="K160" s="76"/>
      <c r="L160" s="76"/>
      <c r="M160" s="76"/>
      <c r="N160" s="76">
        <v>18995</v>
      </c>
      <c r="O160" s="76"/>
      <c r="P160" s="76">
        <f>N160</f>
        <v>18995</v>
      </c>
      <c r="EB160" s="34"/>
      <c r="EC160" s="34"/>
      <c r="ED160" s="34"/>
      <c r="EE160" s="34"/>
      <c r="EF160" s="34"/>
      <c r="EG160" s="34"/>
    </row>
    <row r="161" spans="1:137" s="15" customFormat="1" ht="11.25" hidden="1">
      <c r="A161" s="6" t="s">
        <v>38</v>
      </c>
      <c r="B161" s="4"/>
      <c r="C161" s="4"/>
      <c r="D161" s="76">
        <v>8000</v>
      </c>
      <c r="E161" s="76"/>
      <c r="F161" s="76">
        <f>D161</f>
        <v>8000</v>
      </c>
      <c r="G161" s="76">
        <f>F161</f>
        <v>8000</v>
      </c>
      <c r="H161" s="76"/>
      <c r="I161" s="76"/>
      <c r="J161" s="76">
        <f>G161</f>
        <v>8000</v>
      </c>
      <c r="K161" s="76"/>
      <c r="L161" s="76"/>
      <c r="M161" s="76"/>
      <c r="N161" s="76">
        <f>G161</f>
        <v>8000</v>
      </c>
      <c r="O161" s="76"/>
      <c r="P161" s="76">
        <f>N161</f>
        <v>8000</v>
      </c>
      <c r="EB161" s="34"/>
      <c r="EC161" s="34"/>
      <c r="ED161" s="34"/>
      <c r="EE161" s="34"/>
      <c r="EF161" s="34"/>
      <c r="EG161" s="34"/>
    </row>
    <row r="162" spans="1:137" s="15" customFormat="1" ht="29.25" customHeight="1" hidden="1">
      <c r="A162" s="6" t="s">
        <v>39</v>
      </c>
      <c r="B162" s="4"/>
      <c r="C162" s="4"/>
      <c r="D162" s="76">
        <f>8922454.63+1851851.8518-10987.6543209</f>
        <v>10763318.827479102</v>
      </c>
      <c r="E162" s="76"/>
      <c r="F162" s="76">
        <f>D162</f>
        <v>10763318.827479102</v>
      </c>
      <c r="G162" s="76">
        <v>8922454.63</v>
      </c>
      <c r="H162" s="76"/>
      <c r="I162" s="76"/>
      <c r="J162" s="76">
        <f>G162</f>
        <v>8922454.63</v>
      </c>
      <c r="K162" s="76"/>
      <c r="L162" s="76"/>
      <c r="M162" s="76"/>
      <c r="N162" s="76">
        <v>8922454.63</v>
      </c>
      <c r="O162" s="76"/>
      <c r="P162" s="76">
        <f>N162</f>
        <v>8922454.63</v>
      </c>
      <c r="EB162" s="34"/>
      <c r="EC162" s="34"/>
      <c r="ED162" s="34"/>
      <c r="EE162" s="34"/>
      <c r="EF162" s="34"/>
      <c r="EG162" s="34"/>
    </row>
    <row r="163" spans="1:137" s="15" customFormat="1" ht="11.25" hidden="1">
      <c r="A163" s="3" t="s">
        <v>3</v>
      </c>
      <c r="B163" s="25"/>
      <c r="C163" s="25"/>
      <c r="D163" s="86"/>
      <c r="E163" s="86"/>
      <c r="F163" s="76"/>
      <c r="G163" s="86"/>
      <c r="H163" s="86"/>
      <c r="I163" s="86"/>
      <c r="J163" s="76"/>
      <c r="K163" s="76"/>
      <c r="L163" s="76"/>
      <c r="M163" s="76"/>
      <c r="N163" s="86"/>
      <c r="O163" s="86"/>
      <c r="P163" s="76"/>
      <c r="EB163" s="34"/>
      <c r="EC163" s="34"/>
      <c r="ED163" s="34"/>
      <c r="EE163" s="34"/>
      <c r="EF163" s="34"/>
      <c r="EG163" s="34"/>
    </row>
    <row r="164" spans="1:137" s="15" customFormat="1" ht="24" customHeight="1" hidden="1">
      <c r="A164" s="6" t="s">
        <v>261</v>
      </c>
      <c r="B164" s="4"/>
      <c r="C164" s="4"/>
      <c r="D164" s="76"/>
      <c r="E164" s="76"/>
      <c r="F164" s="76"/>
      <c r="G164" s="76"/>
      <c r="H164" s="76"/>
      <c r="I164" s="76"/>
      <c r="J164" s="76">
        <f>G164</f>
        <v>0</v>
      </c>
      <c r="K164" s="76"/>
      <c r="L164" s="76"/>
      <c r="M164" s="76"/>
      <c r="N164" s="76"/>
      <c r="O164" s="76"/>
      <c r="P164" s="76">
        <f>N164</f>
        <v>0</v>
      </c>
      <c r="EB164" s="34"/>
      <c r="EC164" s="34"/>
      <c r="ED164" s="34"/>
      <c r="EE164" s="34"/>
      <c r="EF164" s="34"/>
      <c r="EG164" s="34"/>
    </row>
    <row r="165" spans="1:137" s="15" customFormat="1" ht="29.25" customHeight="1" hidden="1">
      <c r="A165" s="6" t="s">
        <v>40</v>
      </c>
      <c r="B165" s="4"/>
      <c r="C165" s="4"/>
      <c r="D165" s="76">
        <v>46</v>
      </c>
      <c r="E165" s="76"/>
      <c r="F165" s="76">
        <f>D165</f>
        <v>46</v>
      </c>
      <c r="G165" s="76">
        <v>46</v>
      </c>
      <c r="H165" s="76"/>
      <c r="I165" s="76"/>
      <c r="J165" s="76">
        <f>G165</f>
        <v>46</v>
      </c>
      <c r="K165" s="76"/>
      <c r="L165" s="76"/>
      <c r="M165" s="76"/>
      <c r="N165" s="76">
        <v>46</v>
      </c>
      <c r="O165" s="76"/>
      <c r="P165" s="76">
        <f>N165</f>
        <v>46</v>
      </c>
      <c r="EB165" s="34"/>
      <c r="EC165" s="34"/>
      <c r="ED165" s="34"/>
      <c r="EE165" s="34"/>
      <c r="EF165" s="34"/>
      <c r="EG165" s="34"/>
    </row>
    <row r="166" spans="1:137" s="15" customFormat="1" ht="30" customHeight="1" hidden="1">
      <c r="A166" s="6" t="s">
        <v>41</v>
      </c>
      <c r="B166" s="4"/>
      <c r="C166" s="4"/>
      <c r="D166" s="76"/>
      <c r="E166" s="76">
        <v>30.407446</v>
      </c>
      <c r="F166" s="76">
        <f>E166</f>
        <v>30.407446</v>
      </c>
      <c r="G166" s="76"/>
      <c r="H166" s="178">
        <v>30</v>
      </c>
      <c r="I166" s="76"/>
      <c r="J166" s="76">
        <f>H166</f>
        <v>30</v>
      </c>
      <c r="K166" s="76"/>
      <c r="L166" s="76"/>
      <c r="M166" s="76"/>
      <c r="N166" s="76"/>
      <c r="O166" s="76">
        <v>30.4</v>
      </c>
      <c r="P166" s="76">
        <f>O166</f>
        <v>30.4</v>
      </c>
      <c r="EB166" s="34"/>
      <c r="EC166" s="34"/>
      <c r="ED166" s="34"/>
      <c r="EE166" s="34"/>
      <c r="EF166" s="34"/>
      <c r="EG166" s="34"/>
    </row>
    <row r="167" spans="1:137" s="15" customFormat="1" ht="26.25" customHeight="1" hidden="1">
      <c r="A167" s="6" t="s">
        <v>54</v>
      </c>
      <c r="B167" s="4"/>
      <c r="C167" s="4"/>
      <c r="D167" s="76">
        <f>D160</f>
        <v>18995</v>
      </c>
      <c r="E167" s="76"/>
      <c r="F167" s="76">
        <f>D167</f>
        <v>18995</v>
      </c>
      <c r="G167" s="76">
        <f>G160</f>
        <v>18995</v>
      </c>
      <c r="H167" s="76"/>
      <c r="I167" s="76"/>
      <c r="J167" s="76">
        <f>G167</f>
        <v>18995</v>
      </c>
      <c r="K167" s="76"/>
      <c r="L167" s="76"/>
      <c r="M167" s="76"/>
      <c r="N167" s="76">
        <f>N160</f>
        <v>18995</v>
      </c>
      <c r="O167" s="76"/>
      <c r="P167" s="76">
        <f>N167</f>
        <v>18995</v>
      </c>
      <c r="EB167" s="34"/>
      <c r="EC167" s="34"/>
      <c r="ED167" s="34"/>
      <c r="EE167" s="34"/>
      <c r="EF167" s="34"/>
      <c r="EG167" s="34"/>
    </row>
    <row r="168" spans="1:137" s="15" customFormat="1" ht="24.75" customHeight="1" hidden="1">
      <c r="A168" s="6" t="s">
        <v>42</v>
      </c>
      <c r="B168" s="4"/>
      <c r="C168" s="4"/>
      <c r="D168" s="76">
        <v>2482</v>
      </c>
      <c r="E168" s="76"/>
      <c r="F168" s="76">
        <f>D168</f>
        <v>2482</v>
      </c>
      <c r="G168" s="76">
        <v>2482</v>
      </c>
      <c r="H168" s="76"/>
      <c r="I168" s="76"/>
      <c r="J168" s="76">
        <f>G168</f>
        <v>2482</v>
      </c>
      <c r="K168" s="76"/>
      <c r="L168" s="76"/>
      <c r="M168" s="76"/>
      <c r="N168" s="76">
        <v>2482</v>
      </c>
      <c r="O168" s="76"/>
      <c r="P168" s="76">
        <f>N168</f>
        <v>2482</v>
      </c>
      <c r="EB168" s="34"/>
      <c r="EC168" s="34"/>
      <c r="ED168" s="34"/>
      <c r="EE168" s="34"/>
      <c r="EF168" s="34"/>
      <c r="EG168" s="34"/>
    </row>
    <row r="169" spans="1:137" s="15" customFormat="1" ht="24.75" customHeight="1" hidden="1">
      <c r="A169" s="6" t="s">
        <v>43</v>
      </c>
      <c r="B169" s="4"/>
      <c r="C169" s="4"/>
      <c r="D169" s="76">
        <f>8922454.63+1851851.8518+10987.6543209</f>
        <v>10785294.1361209</v>
      </c>
      <c r="E169" s="76"/>
      <c r="F169" s="76">
        <f>D169</f>
        <v>10785294.1361209</v>
      </c>
      <c r="G169" s="76">
        <v>8922454.63</v>
      </c>
      <c r="H169" s="76"/>
      <c r="I169" s="76"/>
      <c r="J169" s="76">
        <f>G169</f>
        <v>8922454.63</v>
      </c>
      <c r="K169" s="76"/>
      <c r="L169" s="76"/>
      <c r="M169" s="76"/>
      <c r="N169" s="76">
        <v>8922454.63</v>
      </c>
      <c r="O169" s="76"/>
      <c r="P169" s="76">
        <f>N169</f>
        <v>8922454.63</v>
      </c>
      <c r="EB169" s="34"/>
      <c r="EC169" s="34"/>
      <c r="ED169" s="34"/>
      <c r="EE169" s="34"/>
      <c r="EF169" s="34"/>
      <c r="EG169" s="34"/>
    </row>
    <row r="170" spans="1:137" s="15" customFormat="1" ht="11.25" hidden="1">
      <c r="A170" s="3" t="s">
        <v>5</v>
      </c>
      <c r="B170" s="25"/>
      <c r="C170" s="25"/>
      <c r="D170" s="86"/>
      <c r="E170" s="86"/>
      <c r="F170" s="76"/>
      <c r="G170" s="86"/>
      <c r="H170" s="86"/>
      <c r="I170" s="86"/>
      <c r="J170" s="76"/>
      <c r="K170" s="76"/>
      <c r="L170" s="76"/>
      <c r="M170" s="76"/>
      <c r="N170" s="86"/>
      <c r="O170" s="86"/>
      <c r="P170" s="76"/>
      <c r="EB170" s="34"/>
      <c r="EC170" s="34"/>
      <c r="ED170" s="34"/>
      <c r="EE170" s="34"/>
      <c r="EF170" s="34"/>
      <c r="EG170" s="34"/>
    </row>
    <row r="171" spans="1:137" s="15" customFormat="1" ht="22.5" hidden="1">
      <c r="A171" s="6" t="s">
        <v>44</v>
      </c>
      <c r="B171" s="4"/>
      <c r="C171" s="4"/>
      <c r="D171" s="76">
        <v>291042.829565</v>
      </c>
      <c r="E171" s="76"/>
      <c r="F171" s="76">
        <f>D171</f>
        <v>291042.829565</v>
      </c>
      <c r="G171" s="76">
        <v>333737.737</v>
      </c>
      <c r="H171" s="76"/>
      <c r="I171" s="76"/>
      <c r="J171" s="76">
        <f>G171</f>
        <v>333737.737</v>
      </c>
      <c r="K171" s="76"/>
      <c r="L171" s="76"/>
      <c r="M171" s="76"/>
      <c r="N171" s="76">
        <v>353762.65</v>
      </c>
      <c r="O171" s="76"/>
      <c r="P171" s="76">
        <f>N171</f>
        <v>353762.65</v>
      </c>
      <c r="EB171" s="34"/>
      <c r="EC171" s="34"/>
      <c r="ED171" s="34"/>
      <c r="EE171" s="34"/>
      <c r="EF171" s="34"/>
      <c r="EG171" s="34"/>
    </row>
    <row r="172" spans="1:137" s="15" customFormat="1" ht="22.5" hidden="1">
      <c r="A172" s="6" t="s">
        <v>45</v>
      </c>
      <c r="B172" s="4"/>
      <c r="C172" s="4"/>
      <c r="D172" s="76"/>
      <c r="E172" s="76">
        <v>563020</v>
      </c>
      <c r="F172" s="76">
        <f>E172</f>
        <v>563020</v>
      </c>
      <c r="G172" s="76"/>
      <c r="H172" s="76">
        <v>608900</v>
      </c>
      <c r="I172" s="76"/>
      <c r="J172" s="76">
        <f>H172</f>
        <v>608900</v>
      </c>
      <c r="K172" s="76"/>
      <c r="L172" s="76"/>
      <c r="M172" s="76"/>
      <c r="N172" s="76"/>
      <c r="O172" s="76">
        <v>636940.79</v>
      </c>
      <c r="P172" s="76">
        <f>O172</f>
        <v>636940.79</v>
      </c>
      <c r="EB172" s="34"/>
      <c r="EC172" s="34"/>
      <c r="ED172" s="34"/>
      <c r="EE172" s="34"/>
      <c r="EF172" s="34"/>
      <c r="EG172" s="34"/>
    </row>
    <row r="173" spans="1:137" s="15" customFormat="1" ht="23.25" customHeight="1" hidden="1">
      <c r="A173" s="6" t="s">
        <v>46</v>
      </c>
      <c r="B173" s="4"/>
      <c r="C173" s="4"/>
      <c r="D173" s="76">
        <v>475.64125</v>
      </c>
      <c r="E173" s="76"/>
      <c r="F173" s="76">
        <v>420</v>
      </c>
      <c r="G173" s="76">
        <v>507.51</v>
      </c>
      <c r="H173" s="76"/>
      <c r="I173" s="76"/>
      <c r="J173" s="76">
        <f>G173</f>
        <v>507.51</v>
      </c>
      <c r="K173" s="76"/>
      <c r="L173" s="76"/>
      <c r="M173" s="76"/>
      <c r="N173" s="76">
        <v>537.95935</v>
      </c>
      <c r="O173" s="76"/>
      <c r="P173" s="76">
        <f>N173</f>
        <v>537.95935</v>
      </c>
      <c r="EB173" s="34"/>
      <c r="EC173" s="34"/>
      <c r="ED173" s="34"/>
      <c r="EE173" s="34"/>
      <c r="EF173" s="34"/>
      <c r="EG173" s="34"/>
    </row>
    <row r="174" spans="1:137" s="15" customFormat="1" ht="17.25" customHeight="1" hidden="1">
      <c r="A174" s="6" t="s">
        <v>47</v>
      </c>
      <c r="B174" s="4"/>
      <c r="C174" s="4"/>
      <c r="D174" s="76">
        <v>5190.48</v>
      </c>
      <c r="E174" s="76"/>
      <c r="F174" s="76">
        <f>D174</f>
        <v>5190.48</v>
      </c>
      <c r="G174" s="76">
        <v>5538.24</v>
      </c>
      <c r="H174" s="76"/>
      <c r="I174" s="76"/>
      <c r="J174" s="76">
        <f>G174</f>
        <v>5538.24</v>
      </c>
      <c r="K174" s="76"/>
      <c r="L174" s="76"/>
      <c r="M174" s="76"/>
      <c r="N174" s="76">
        <v>5870.54</v>
      </c>
      <c r="O174" s="76"/>
      <c r="P174" s="76">
        <f>N174</f>
        <v>5870.54</v>
      </c>
      <c r="EB174" s="34"/>
      <c r="EC174" s="34"/>
      <c r="ED174" s="34"/>
      <c r="EE174" s="34"/>
      <c r="EF174" s="34"/>
      <c r="EG174" s="34"/>
    </row>
    <row r="175" spans="1:137" s="15" customFormat="1" ht="33.75" hidden="1">
      <c r="A175" s="6" t="s">
        <v>122</v>
      </c>
      <c r="B175" s="4"/>
      <c r="C175" s="4"/>
      <c r="D175" s="76">
        <v>3.24</v>
      </c>
      <c r="E175" s="76"/>
      <c r="F175" s="76">
        <f>D175</f>
        <v>3.24</v>
      </c>
      <c r="G175" s="76">
        <v>3.4450161</v>
      </c>
      <c r="H175" s="76"/>
      <c r="I175" s="76"/>
      <c r="J175" s="76">
        <f>G175</f>
        <v>3.4450161</v>
      </c>
      <c r="K175" s="76"/>
      <c r="L175" s="76"/>
      <c r="M175" s="76"/>
      <c r="N175" s="76">
        <v>3.6516857</v>
      </c>
      <c r="O175" s="76"/>
      <c r="P175" s="76">
        <f>N175</f>
        <v>3.6516857</v>
      </c>
      <c r="EB175" s="34"/>
      <c r="EC175" s="34"/>
      <c r="ED175" s="34"/>
      <c r="EE175" s="34"/>
      <c r="EF175" s="34"/>
      <c r="EG175" s="34"/>
    </row>
    <row r="176" spans="1:137" s="15" customFormat="1" ht="11.25" hidden="1">
      <c r="A176" s="3" t="s">
        <v>4</v>
      </c>
      <c r="B176" s="25"/>
      <c r="C176" s="25"/>
      <c r="D176" s="18"/>
      <c r="E176" s="18"/>
      <c r="F176" s="5">
        <f>D176</f>
        <v>0</v>
      </c>
      <c r="G176" s="18"/>
      <c r="H176" s="18"/>
      <c r="I176" s="18"/>
      <c r="J176" s="5">
        <f>G176</f>
        <v>0</v>
      </c>
      <c r="K176" s="5"/>
      <c r="L176" s="5"/>
      <c r="M176" s="5"/>
      <c r="N176" s="18"/>
      <c r="O176" s="18"/>
      <c r="P176" s="5">
        <f>N176</f>
        <v>0</v>
      </c>
      <c r="EB176" s="34"/>
      <c r="EC176" s="34"/>
      <c r="ED176" s="34"/>
      <c r="EE176" s="34"/>
      <c r="EF176" s="34"/>
      <c r="EG176" s="34"/>
    </row>
    <row r="177" spans="1:137" s="15" customFormat="1" ht="33.75" hidden="1">
      <c r="A177" s="6" t="s">
        <v>49</v>
      </c>
      <c r="B177" s="4"/>
      <c r="C177" s="4"/>
      <c r="D177" s="5"/>
      <c r="E177" s="5">
        <f>E166/E158*100</f>
        <v>6.579846796356003</v>
      </c>
      <c r="F177" s="5">
        <f>E177</f>
        <v>6.579846796356003</v>
      </c>
      <c r="G177" s="5"/>
      <c r="H177" s="5">
        <f>H166/H158*100</f>
        <v>6.491679830350767</v>
      </c>
      <c r="I177" s="5"/>
      <c r="J177" s="5">
        <f>H177</f>
        <v>6.491679830350767</v>
      </c>
      <c r="K177" s="5"/>
      <c r="L177" s="5"/>
      <c r="M177" s="5"/>
      <c r="N177" s="5"/>
      <c r="O177" s="5">
        <f>O166/O158*100</f>
        <v>6.578235561422111</v>
      </c>
      <c r="P177" s="5">
        <f>O177</f>
        <v>6.578235561422111</v>
      </c>
      <c r="EB177" s="34"/>
      <c r="EC177" s="34"/>
      <c r="ED177" s="34"/>
      <c r="EE177" s="34"/>
      <c r="EF177" s="34"/>
      <c r="EG177" s="34"/>
    </row>
    <row r="178" spans="1:137" s="15" customFormat="1" ht="36" customHeight="1" hidden="1">
      <c r="A178" s="6" t="s">
        <v>48</v>
      </c>
      <c r="B178" s="4"/>
      <c r="C178" s="4"/>
      <c r="D178" s="5">
        <f>D165/D159*100</f>
        <v>43.46593593499008</v>
      </c>
      <c r="E178" s="5"/>
      <c r="F178" s="5">
        <f>D178</f>
        <v>43.46593593499008</v>
      </c>
      <c r="G178" s="5">
        <f>G165/G159*100</f>
        <v>43.46593593499008</v>
      </c>
      <c r="H178" s="5"/>
      <c r="I178" s="5"/>
      <c r="J178" s="5">
        <f>G178</f>
        <v>43.46593593499008</v>
      </c>
      <c r="K178" s="5"/>
      <c r="L178" s="5"/>
      <c r="M178" s="5"/>
      <c r="N178" s="5">
        <f>N165/N159*100</f>
        <v>43.46593593499008</v>
      </c>
      <c r="O178" s="5"/>
      <c r="P178" s="5">
        <f>N178</f>
        <v>43.46593593499008</v>
      </c>
      <c r="EB178" s="34"/>
      <c r="EC178" s="34"/>
      <c r="ED178" s="34"/>
      <c r="EE178" s="34"/>
      <c r="EF178" s="34"/>
      <c r="EG178" s="34"/>
    </row>
    <row r="179" spans="1:137" s="15" customFormat="1" ht="24" customHeight="1" hidden="1">
      <c r="A179" s="6" t="s">
        <v>50</v>
      </c>
      <c r="B179" s="4"/>
      <c r="C179" s="4"/>
      <c r="D179" s="5">
        <f>D168/D161*100</f>
        <v>31.025000000000002</v>
      </c>
      <c r="E179" s="5"/>
      <c r="F179" s="5">
        <f>D179</f>
        <v>31.025000000000002</v>
      </c>
      <c r="G179" s="5">
        <f>G168/G161*100</f>
        <v>31.025000000000002</v>
      </c>
      <c r="H179" s="5"/>
      <c r="I179" s="5"/>
      <c r="J179" s="5">
        <f>G179</f>
        <v>31.025000000000002</v>
      </c>
      <c r="K179" s="5"/>
      <c r="L179" s="5"/>
      <c r="M179" s="5"/>
      <c r="N179" s="5">
        <f>N168/N161*100</f>
        <v>31.025000000000002</v>
      </c>
      <c r="O179" s="5"/>
      <c r="P179" s="5">
        <f>N179</f>
        <v>31.025000000000002</v>
      </c>
      <c r="EB179" s="34"/>
      <c r="EC179" s="34"/>
      <c r="ED179" s="34"/>
      <c r="EE179" s="34"/>
      <c r="EF179" s="34"/>
      <c r="EG179" s="34"/>
    </row>
    <row r="180" spans="1:137" s="15" customFormat="1" ht="58.5" customHeight="1" hidden="1">
      <c r="A180" s="190" t="s">
        <v>530</v>
      </c>
      <c r="B180" s="4"/>
      <c r="C180" s="4"/>
      <c r="D180" s="191">
        <f>D181+D222+D229+D236+D243</f>
        <v>27939700.004410002</v>
      </c>
      <c r="E180" s="191">
        <f>E181+E222+E229+E236+E243</f>
        <v>32410000</v>
      </c>
      <c r="F180" s="191">
        <f>D180+E180</f>
        <v>60349700.00441</v>
      </c>
      <c r="G180" s="191">
        <f aca="true" t="shared" si="10" ref="G180:O180">G181+G222+G229+G236+G243</f>
        <v>30617000.003140002</v>
      </c>
      <c r="H180" s="191">
        <f t="shared" si="10"/>
        <v>10000000</v>
      </c>
      <c r="I180" s="191">
        <f t="shared" si="10"/>
        <v>0</v>
      </c>
      <c r="J180" s="191">
        <f>G180+H180</f>
        <v>40617000.00314</v>
      </c>
      <c r="K180" s="191">
        <f t="shared" si="10"/>
        <v>0</v>
      </c>
      <c r="L180" s="191">
        <f t="shared" si="10"/>
        <v>0</v>
      </c>
      <c r="M180" s="191">
        <f t="shared" si="10"/>
        <v>0</v>
      </c>
      <c r="N180" s="191">
        <f t="shared" si="10"/>
        <v>33454599.99732</v>
      </c>
      <c r="O180" s="191">
        <f t="shared" si="10"/>
        <v>10000000</v>
      </c>
      <c r="P180" s="191">
        <f>N180+O180</f>
        <v>43454599.99732</v>
      </c>
      <c r="EB180" s="34"/>
      <c r="EC180" s="34"/>
      <c r="ED180" s="34"/>
      <c r="EE180" s="34"/>
      <c r="EF180" s="34"/>
      <c r="EG180" s="34"/>
    </row>
    <row r="181" spans="1:137" s="118" customFormat="1" ht="31.5" customHeight="1" hidden="1">
      <c r="A181" s="87" t="s">
        <v>531</v>
      </c>
      <c r="B181" s="79"/>
      <c r="C181" s="79"/>
      <c r="D181" s="83">
        <f>D192*D206+D193*D207+D194*D208+D195*D209+D196*D210+D197*D211+D198*D212+D199*D213+D200*D214+D201*D215+D202*D216+D203*D217+D204*D218-0.04</f>
        <v>26529700.004410002</v>
      </c>
      <c r="E181" s="83">
        <f aca="true" t="shared" si="11" ref="E181:O181">E192*E206+E193*E207+E194*E208+E195*E209+E196*E210+E197*E211+E198*E212+E199*E213+E200*E214+E201*E215+E202*E216+E203*E217+E204*E218</f>
        <v>0</v>
      </c>
      <c r="F181" s="83">
        <f>D181+E181</f>
        <v>26529700.004410002</v>
      </c>
      <c r="G181" s="83">
        <f t="shared" si="11"/>
        <v>29035400.003140002</v>
      </c>
      <c r="H181" s="83">
        <f t="shared" si="11"/>
        <v>0</v>
      </c>
      <c r="I181" s="83">
        <f t="shared" si="11"/>
        <v>0</v>
      </c>
      <c r="J181" s="83">
        <f>G181+H181</f>
        <v>29035400.003140002</v>
      </c>
      <c r="K181" s="83">
        <f t="shared" si="11"/>
        <v>0</v>
      </c>
      <c r="L181" s="83">
        <f t="shared" si="11"/>
        <v>0</v>
      </c>
      <c r="M181" s="83">
        <f t="shared" si="11"/>
        <v>0</v>
      </c>
      <c r="N181" s="83">
        <f t="shared" si="11"/>
        <v>31733699.99732</v>
      </c>
      <c r="O181" s="83">
        <f t="shared" si="11"/>
        <v>0</v>
      </c>
      <c r="P181" s="83">
        <f>N181+O181</f>
        <v>31733699.99732</v>
      </c>
      <c r="EB181" s="119"/>
      <c r="EC181" s="119"/>
      <c r="ED181" s="119"/>
      <c r="EE181" s="119"/>
      <c r="EF181" s="119"/>
      <c r="EG181" s="119"/>
    </row>
    <row r="182" spans="1:137" s="15" customFormat="1" ht="11.25" hidden="1">
      <c r="A182" s="3" t="s">
        <v>2</v>
      </c>
      <c r="B182" s="25"/>
      <c r="C182" s="25"/>
      <c r="D182" s="18"/>
      <c r="E182" s="18"/>
      <c r="F182" s="18"/>
      <c r="G182" s="18"/>
      <c r="H182" s="18"/>
      <c r="I182" s="18"/>
      <c r="J182" s="18"/>
      <c r="K182" s="5"/>
      <c r="L182" s="5"/>
      <c r="M182" s="5"/>
      <c r="N182" s="18"/>
      <c r="O182" s="18"/>
      <c r="P182" s="18"/>
      <c r="EB182" s="34"/>
      <c r="EC182" s="34"/>
      <c r="ED182" s="34"/>
      <c r="EE182" s="34"/>
      <c r="EF182" s="34"/>
      <c r="EG182" s="34"/>
    </row>
    <row r="183" spans="1:137" s="115" customFormat="1" ht="34.5" customHeight="1" hidden="1">
      <c r="A183" s="6" t="s">
        <v>345</v>
      </c>
      <c r="B183" s="4"/>
      <c r="C183" s="4"/>
      <c r="D183" s="5">
        <v>175</v>
      </c>
      <c r="E183" s="5"/>
      <c r="F183" s="5">
        <f aca="true" t="shared" si="12" ref="F183:F189">D183</f>
        <v>175</v>
      </c>
      <c r="G183" s="5">
        <v>180</v>
      </c>
      <c r="H183" s="5"/>
      <c r="I183" s="5"/>
      <c r="J183" s="5">
        <f aca="true" t="shared" si="13" ref="J183:J190">G183</f>
        <v>180</v>
      </c>
      <c r="K183" s="5"/>
      <c r="L183" s="5"/>
      <c r="M183" s="5"/>
      <c r="N183" s="5">
        <v>187</v>
      </c>
      <c r="O183" s="5"/>
      <c r="P183" s="5">
        <f aca="true" t="shared" si="14" ref="P183:P190">N183</f>
        <v>187</v>
      </c>
      <c r="EB183" s="116"/>
      <c r="EC183" s="116"/>
      <c r="ED183" s="116"/>
      <c r="EE183" s="116"/>
      <c r="EF183" s="116"/>
      <c r="EG183" s="116"/>
    </row>
    <row r="184" spans="1:137" s="115" customFormat="1" ht="22.5" hidden="1">
      <c r="A184" s="6" t="s">
        <v>346</v>
      </c>
      <c r="B184" s="4"/>
      <c r="C184" s="4"/>
      <c r="D184" s="5">
        <f>4850+8210</f>
        <v>13060</v>
      </c>
      <c r="E184" s="5"/>
      <c r="F184" s="5">
        <f t="shared" si="12"/>
        <v>13060</v>
      </c>
      <c r="G184" s="5">
        <f>F184</f>
        <v>13060</v>
      </c>
      <c r="H184" s="5"/>
      <c r="I184" s="5"/>
      <c r="J184" s="5">
        <f t="shared" si="13"/>
        <v>13060</v>
      </c>
      <c r="K184" s="5"/>
      <c r="L184" s="5"/>
      <c r="M184" s="5"/>
      <c r="N184" s="5">
        <f>4850+8210</f>
        <v>13060</v>
      </c>
      <c r="O184" s="5"/>
      <c r="P184" s="5">
        <f t="shared" si="14"/>
        <v>13060</v>
      </c>
      <c r="EB184" s="116"/>
      <c r="EC184" s="116"/>
      <c r="ED184" s="116"/>
      <c r="EE184" s="116"/>
      <c r="EF184" s="116"/>
      <c r="EG184" s="116"/>
    </row>
    <row r="185" spans="1:137" s="115" customFormat="1" ht="24.75" customHeight="1" hidden="1">
      <c r="A185" s="6" t="s">
        <v>123</v>
      </c>
      <c r="B185" s="4"/>
      <c r="C185" s="4"/>
      <c r="D185" s="5">
        <v>2000</v>
      </c>
      <c r="E185" s="5"/>
      <c r="F185" s="5">
        <f>D185</f>
        <v>2000</v>
      </c>
      <c r="G185" s="5">
        <v>2000</v>
      </c>
      <c r="H185" s="5"/>
      <c r="I185" s="5"/>
      <c r="J185" s="5">
        <f t="shared" si="13"/>
        <v>2000</v>
      </c>
      <c r="K185" s="5"/>
      <c r="L185" s="5"/>
      <c r="M185" s="5"/>
      <c r="N185" s="5">
        <v>2000</v>
      </c>
      <c r="O185" s="5"/>
      <c r="P185" s="5">
        <f t="shared" si="14"/>
        <v>2000</v>
      </c>
      <c r="EB185" s="116"/>
      <c r="EC185" s="116"/>
      <c r="ED185" s="116"/>
      <c r="EE185" s="116"/>
      <c r="EF185" s="116"/>
      <c r="EG185" s="116"/>
    </row>
    <row r="186" spans="1:137" s="115" customFormat="1" ht="25.5" customHeight="1" hidden="1">
      <c r="A186" s="6" t="s">
        <v>53</v>
      </c>
      <c r="B186" s="4"/>
      <c r="C186" s="4"/>
      <c r="D186" s="5">
        <v>600</v>
      </c>
      <c r="E186" s="5"/>
      <c r="F186" s="5">
        <f t="shared" si="12"/>
        <v>600</v>
      </c>
      <c r="G186" s="5">
        <v>600</v>
      </c>
      <c r="H186" s="5"/>
      <c r="I186" s="5"/>
      <c r="J186" s="5">
        <f t="shared" si="13"/>
        <v>600</v>
      </c>
      <c r="K186" s="5"/>
      <c r="L186" s="5"/>
      <c r="M186" s="5"/>
      <c r="N186" s="5">
        <v>600</v>
      </c>
      <c r="O186" s="5"/>
      <c r="P186" s="5">
        <f t="shared" si="14"/>
        <v>600</v>
      </c>
      <c r="EB186" s="116"/>
      <c r="EC186" s="116"/>
      <c r="ED186" s="116"/>
      <c r="EE186" s="116"/>
      <c r="EF186" s="116"/>
      <c r="EG186" s="116"/>
    </row>
    <row r="187" spans="1:137" s="115" customFormat="1" ht="29.25" customHeight="1" hidden="1">
      <c r="A187" s="6" t="s">
        <v>350</v>
      </c>
      <c r="B187" s="4"/>
      <c r="C187" s="4"/>
      <c r="D187" s="5">
        <v>123.45</v>
      </c>
      <c r="E187" s="5"/>
      <c r="F187" s="5">
        <f t="shared" si="12"/>
        <v>123.45</v>
      </c>
      <c r="G187" s="5">
        <f>F187</f>
        <v>123.45</v>
      </c>
      <c r="H187" s="5"/>
      <c r="I187" s="5"/>
      <c r="J187" s="5">
        <f t="shared" si="13"/>
        <v>123.45</v>
      </c>
      <c r="K187" s="5"/>
      <c r="L187" s="5"/>
      <c r="M187" s="5"/>
      <c r="N187" s="5">
        <f>J187</f>
        <v>123.45</v>
      </c>
      <c r="O187" s="5"/>
      <c r="P187" s="5">
        <f t="shared" si="14"/>
        <v>123.45</v>
      </c>
      <c r="EB187" s="116"/>
      <c r="EC187" s="116"/>
      <c r="ED187" s="116"/>
      <c r="EE187" s="116"/>
      <c r="EF187" s="116"/>
      <c r="EG187" s="116"/>
    </row>
    <row r="188" spans="1:137" s="115" customFormat="1" ht="29.25" customHeight="1" hidden="1">
      <c r="A188" s="6" t="s">
        <v>349</v>
      </c>
      <c r="B188" s="4"/>
      <c r="C188" s="4"/>
      <c r="D188" s="5">
        <v>11.549</v>
      </c>
      <c r="E188" s="5"/>
      <c r="F188" s="5">
        <f t="shared" si="12"/>
        <v>11.549</v>
      </c>
      <c r="G188" s="5">
        <v>11.549</v>
      </c>
      <c r="H188" s="5"/>
      <c r="I188" s="5">
        <f>G188</f>
        <v>11.549</v>
      </c>
      <c r="J188" s="5">
        <f t="shared" si="13"/>
        <v>11.549</v>
      </c>
      <c r="K188" s="5"/>
      <c r="L188" s="5"/>
      <c r="M188" s="5"/>
      <c r="N188" s="5">
        <v>11.55</v>
      </c>
      <c r="O188" s="5"/>
      <c r="P188" s="5">
        <f t="shared" si="14"/>
        <v>11.55</v>
      </c>
      <c r="EB188" s="116"/>
      <c r="EC188" s="116"/>
      <c r="ED188" s="116"/>
      <c r="EE188" s="116"/>
      <c r="EF188" s="116"/>
      <c r="EG188" s="116"/>
    </row>
    <row r="189" spans="1:137" s="115" customFormat="1" ht="29.25" customHeight="1" hidden="1">
      <c r="A189" s="6" t="s">
        <v>351</v>
      </c>
      <c r="B189" s="4"/>
      <c r="C189" s="4"/>
      <c r="D189" s="5">
        <v>9</v>
      </c>
      <c r="E189" s="5"/>
      <c r="F189" s="5">
        <f t="shared" si="12"/>
        <v>9</v>
      </c>
      <c r="G189" s="5">
        <v>9</v>
      </c>
      <c r="H189" s="5"/>
      <c r="I189" s="5"/>
      <c r="J189" s="5">
        <f t="shared" si="13"/>
        <v>9</v>
      </c>
      <c r="K189" s="5"/>
      <c r="L189" s="5"/>
      <c r="M189" s="5"/>
      <c r="N189" s="5">
        <v>9</v>
      </c>
      <c r="O189" s="5"/>
      <c r="P189" s="5">
        <f t="shared" si="14"/>
        <v>9</v>
      </c>
      <c r="EB189" s="116"/>
      <c r="EC189" s="116"/>
      <c r="ED189" s="116"/>
      <c r="EE189" s="116"/>
      <c r="EF189" s="116"/>
      <c r="EG189" s="116"/>
    </row>
    <row r="190" spans="1:137" s="15" customFormat="1" ht="26.25" customHeight="1" hidden="1">
      <c r="A190" s="6" t="s">
        <v>352</v>
      </c>
      <c r="B190" s="4"/>
      <c r="C190" s="4"/>
      <c r="D190" s="5">
        <v>62620</v>
      </c>
      <c r="E190" s="5"/>
      <c r="F190" s="5">
        <f>D190</f>
        <v>62620</v>
      </c>
      <c r="G190" s="5">
        <v>62633</v>
      </c>
      <c r="H190" s="5"/>
      <c r="I190" s="5"/>
      <c r="J190" s="5">
        <f t="shared" si="13"/>
        <v>62633</v>
      </c>
      <c r="K190" s="5"/>
      <c r="L190" s="5"/>
      <c r="M190" s="5"/>
      <c r="N190" s="5">
        <v>62625</v>
      </c>
      <c r="O190" s="5"/>
      <c r="P190" s="5">
        <f t="shared" si="14"/>
        <v>62625</v>
      </c>
      <c r="EB190" s="34"/>
      <c r="EC190" s="34"/>
      <c r="ED190" s="34"/>
      <c r="EE190" s="34"/>
      <c r="EF190" s="34"/>
      <c r="EG190" s="34"/>
    </row>
    <row r="191" spans="1:137" s="15" customFormat="1" ht="11.25" hidden="1">
      <c r="A191" s="3" t="s">
        <v>3</v>
      </c>
      <c r="B191" s="25"/>
      <c r="C191" s="25"/>
      <c r="D191" s="18"/>
      <c r="E191" s="18"/>
      <c r="F191" s="18"/>
      <c r="G191" s="18"/>
      <c r="H191" s="18"/>
      <c r="I191" s="18"/>
      <c r="J191" s="5"/>
      <c r="K191" s="5"/>
      <c r="L191" s="5"/>
      <c r="M191" s="5"/>
      <c r="N191" s="18"/>
      <c r="O191" s="18"/>
      <c r="P191" s="5"/>
      <c r="EB191" s="34"/>
      <c r="EC191" s="34"/>
      <c r="ED191" s="34"/>
      <c r="EE191" s="34"/>
      <c r="EF191" s="34"/>
      <c r="EG191" s="34"/>
    </row>
    <row r="192" spans="1:137" s="115" customFormat="1" ht="28.5" customHeight="1" hidden="1">
      <c r="A192" s="6" t="s">
        <v>321</v>
      </c>
      <c r="B192" s="4"/>
      <c r="C192" s="4"/>
      <c r="D192" s="5">
        <v>175</v>
      </c>
      <c r="E192" s="5"/>
      <c r="F192" s="5">
        <f>D192</f>
        <v>175</v>
      </c>
      <c r="G192" s="5">
        <v>180</v>
      </c>
      <c r="H192" s="5"/>
      <c r="I192" s="5"/>
      <c r="J192" s="5">
        <f aca="true" t="shared" si="15" ref="J192:J197">G192</f>
        <v>180</v>
      </c>
      <c r="K192" s="5"/>
      <c r="L192" s="5"/>
      <c r="M192" s="5"/>
      <c r="N192" s="5">
        <v>187</v>
      </c>
      <c r="O192" s="5"/>
      <c r="P192" s="5">
        <f aca="true" t="shared" si="16" ref="P192:P197">N192</f>
        <v>187</v>
      </c>
      <c r="EB192" s="116"/>
      <c r="EC192" s="116"/>
      <c r="ED192" s="116"/>
      <c r="EE192" s="116"/>
      <c r="EF192" s="116"/>
      <c r="EG192" s="116"/>
    </row>
    <row r="193" spans="1:137" s="115" customFormat="1" ht="22.5" hidden="1">
      <c r="A193" s="6" t="s">
        <v>319</v>
      </c>
      <c r="B193" s="4"/>
      <c r="C193" s="4"/>
      <c r="D193" s="5">
        <v>1534</v>
      </c>
      <c r="E193" s="5"/>
      <c r="F193" s="5">
        <f aca="true" t="shared" si="17" ref="F193:F204">D193</f>
        <v>1534</v>
      </c>
      <c r="G193" s="5">
        <v>1556</v>
      </c>
      <c r="H193" s="5"/>
      <c r="I193" s="5"/>
      <c r="J193" s="5">
        <f t="shared" si="15"/>
        <v>1556</v>
      </c>
      <c r="K193" s="5"/>
      <c r="L193" s="5"/>
      <c r="M193" s="5"/>
      <c r="N193" s="5">
        <v>1583</v>
      </c>
      <c r="O193" s="5"/>
      <c r="P193" s="5">
        <f t="shared" si="16"/>
        <v>1583</v>
      </c>
      <c r="EB193" s="116"/>
      <c r="EC193" s="116"/>
      <c r="ED193" s="116"/>
      <c r="EE193" s="116"/>
      <c r="EF193" s="116"/>
      <c r="EG193" s="116"/>
    </row>
    <row r="194" spans="1:137" s="115" customFormat="1" ht="22.5" hidden="1">
      <c r="A194" s="6" t="s">
        <v>343</v>
      </c>
      <c r="B194" s="4"/>
      <c r="C194" s="4"/>
      <c r="D194" s="5">
        <v>6.87</v>
      </c>
      <c r="E194" s="5"/>
      <c r="F194" s="5">
        <f>D194</f>
        <v>6.87</v>
      </c>
      <c r="G194" s="5">
        <v>7.33</v>
      </c>
      <c r="H194" s="5"/>
      <c r="I194" s="5"/>
      <c r="J194" s="5">
        <f>G194</f>
        <v>7.33</v>
      </c>
      <c r="K194" s="5"/>
      <c r="L194" s="5"/>
      <c r="M194" s="5"/>
      <c r="N194" s="5">
        <v>7.77</v>
      </c>
      <c r="O194" s="5"/>
      <c r="P194" s="5">
        <f>N194</f>
        <v>7.77</v>
      </c>
      <c r="EB194" s="116"/>
      <c r="EC194" s="116"/>
      <c r="ED194" s="116"/>
      <c r="EE194" s="116"/>
      <c r="EF194" s="116"/>
      <c r="EG194" s="116"/>
    </row>
    <row r="195" spans="1:137" s="115" customFormat="1" ht="26.25" customHeight="1" hidden="1">
      <c r="A195" s="6" t="s">
        <v>353</v>
      </c>
      <c r="B195" s="4"/>
      <c r="C195" s="4"/>
      <c r="D195" s="5">
        <v>600</v>
      </c>
      <c r="E195" s="5"/>
      <c r="F195" s="5">
        <f>D195</f>
        <v>600</v>
      </c>
      <c r="G195" s="5">
        <v>620</v>
      </c>
      <c r="H195" s="5"/>
      <c r="I195" s="5"/>
      <c r="J195" s="5">
        <f>G195</f>
        <v>620</v>
      </c>
      <c r="K195" s="5"/>
      <c r="L195" s="5"/>
      <c r="M195" s="5"/>
      <c r="N195" s="5">
        <v>645</v>
      </c>
      <c r="O195" s="5"/>
      <c r="P195" s="5">
        <f>N195</f>
        <v>645</v>
      </c>
      <c r="EB195" s="116"/>
      <c r="EC195" s="116"/>
      <c r="ED195" s="116"/>
      <c r="EE195" s="116"/>
      <c r="EF195" s="116"/>
      <c r="EG195" s="116"/>
    </row>
    <row r="196" spans="1:137" s="115" customFormat="1" ht="22.5" hidden="1">
      <c r="A196" s="6" t="s">
        <v>52</v>
      </c>
      <c r="B196" s="4"/>
      <c r="C196" s="4"/>
      <c r="D196" s="5">
        <v>458</v>
      </c>
      <c r="E196" s="5"/>
      <c r="F196" s="5">
        <f t="shared" si="17"/>
        <v>458</v>
      </c>
      <c r="G196" s="5">
        <v>472</v>
      </c>
      <c r="H196" s="5"/>
      <c r="I196" s="5"/>
      <c r="J196" s="5">
        <f t="shared" si="15"/>
        <v>472</v>
      </c>
      <c r="K196" s="5"/>
      <c r="L196" s="5"/>
      <c r="M196" s="5"/>
      <c r="N196" s="5">
        <v>490</v>
      </c>
      <c r="O196" s="5"/>
      <c r="P196" s="5">
        <f t="shared" si="16"/>
        <v>490</v>
      </c>
      <c r="EB196" s="116"/>
      <c r="EC196" s="116"/>
      <c r="ED196" s="116"/>
      <c r="EE196" s="116"/>
      <c r="EF196" s="116"/>
      <c r="EG196" s="116"/>
    </row>
    <row r="197" spans="1:137" s="115" customFormat="1" ht="22.5" hidden="1">
      <c r="A197" s="6" t="s">
        <v>322</v>
      </c>
      <c r="B197" s="4"/>
      <c r="C197" s="4"/>
      <c r="D197" s="5">
        <v>76.26</v>
      </c>
      <c r="E197" s="5"/>
      <c r="F197" s="5">
        <f t="shared" si="17"/>
        <v>76.26</v>
      </c>
      <c r="G197" s="5">
        <v>76.26</v>
      </c>
      <c r="H197" s="5"/>
      <c r="I197" s="5"/>
      <c r="J197" s="5">
        <f t="shared" si="15"/>
        <v>76.26</v>
      </c>
      <c r="K197" s="5"/>
      <c r="L197" s="5"/>
      <c r="M197" s="5"/>
      <c r="N197" s="5">
        <f>J197</f>
        <v>76.26</v>
      </c>
      <c r="O197" s="5"/>
      <c r="P197" s="5">
        <f t="shared" si="16"/>
        <v>76.26</v>
      </c>
      <c r="EB197" s="116"/>
      <c r="EC197" s="116"/>
      <c r="ED197" s="116"/>
      <c r="EE197" s="116"/>
      <c r="EF197" s="116"/>
      <c r="EG197" s="116"/>
    </row>
    <row r="198" spans="1:137" s="115" customFormat="1" ht="22.5" hidden="1">
      <c r="A198" s="6" t="s">
        <v>333</v>
      </c>
      <c r="B198" s="4"/>
      <c r="C198" s="4"/>
      <c r="D198" s="5">
        <v>11000</v>
      </c>
      <c r="E198" s="5"/>
      <c r="F198" s="5">
        <f>D198</f>
        <v>11000</v>
      </c>
      <c r="G198" s="5">
        <v>11000</v>
      </c>
      <c r="H198" s="5"/>
      <c r="I198" s="5"/>
      <c r="J198" s="5">
        <f>G198</f>
        <v>11000</v>
      </c>
      <c r="K198" s="5"/>
      <c r="L198" s="5"/>
      <c r="M198" s="5"/>
      <c r="N198" s="5">
        <v>11000</v>
      </c>
      <c r="O198" s="5"/>
      <c r="P198" s="5">
        <f>N198</f>
        <v>11000</v>
      </c>
      <c r="EB198" s="116"/>
      <c r="EC198" s="116"/>
      <c r="ED198" s="116"/>
      <c r="EE198" s="116"/>
      <c r="EF198" s="116"/>
      <c r="EG198" s="116"/>
    </row>
    <row r="199" spans="1:137" s="115" customFormat="1" ht="22.5" hidden="1">
      <c r="A199" s="6" t="s">
        <v>335</v>
      </c>
      <c r="B199" s="4"/>
      <c r="C199" s="4"/>
      <c r="D199" s="5">
        <v>1</v>
      </c>
      <c r="E199" s="5"/>
      <c r="F199" s="5">
        <f>D199</f>
        <v>1</v>
      </c>
      <c r="G199" s="5">
        <v>1</v>
      </c>
      <c r="H199" s="5"/>
      <c r="I199" s="5"/>
      <c r="J199" s="5">
        <f>G199</f>
        <v>1</v>
      </c>
      <c r="K199" s="5"/>
      <c r="L199" s="5"/>
      <c r="M199" s="5"/>
      <c r="N199" s="5">
        <v>1</v>
      </c>
      <c r="O199" s="5"/>
      <c r="P199" s="5">
        <f>N199</f>
        <v>1</v>
      </c>
      <c r="EB199" s="116"/>
      <c r="EC199" s="116"/>
      <c r="ED199" s="116"/>
      <c r="EE199" s="116"/>
      <c r="EF199" s="116"/>
      <c r="EG199" s="116"/>
    </row>
    <row r="200" spans="1:137" s="115" customFormat="1" ht="28.5" customHeight="1" hidden="1">
      <c r="A200" s="6" t="s">
        <v>74</v>
      </c>
      <c r="B200" s="4"/>
      <c r="C200" s="4"/>
      <c r="D200" s="5">
        <v>11.549</v>
      </c>
      <c r="E200" s="5"/>
      <c r="F200" s="5">
        <f t="shared" si="17"/>
        <v>11.549</v>
      </c>
      <c r="G200" s="5">
        <v>11.549</v>
      </c>
      <c r="H200" s="5"/>
      <c r="I200" s="5"/>
      <c r="J200" s="5">
        <v>11.55</v>
      </c>
      <c r="K200" s="5"/>
      <c r="L200" s="5"/>
      <c r="M200" s="5"/>
      <c r="N200" s="5">
        <v>11.549</v>
      </c>
      <c r="O200" s="5"/>
      <c r="P200" s="5">
        <v>11.55</v>
      </c>
      <c r="EB200" s="116"/>
      <c r="EC200" s="116"/>
      <c r="ED200" s="116"/>
      <c r="EE200" s="116"/>
      <c r="EF200" s="116"/>
      <c r="EG200" s="116"/>
    </row>
    <row r="201" spans="1:137" s="115" customFormat="1" ht="28.5" customHeight="1" hidden="1">
      <c r="A201" s="6" t="s">
        <v>338</v>
      </c>
      <c r="B201" s="4"/>
      <c r="C201" s="4"/>
      <c r="D201" s="5">
        <v>14</v>
      </c>
      <c r="E201" s="5"/>
      <c r="F201" s="5">
        <f t="shared" si="17"/>
        <v>14</v>
      </c>
      <c r="G201" s="5">
        <v>14</v>
      </c>
      <c r="H201" s="5"/>
      <c r="I201" s="5"/>
      <c r="J201" s="5">
        <f>G201</f>
        <v>14</v>
      </c>
      <c r="K201" s="5"/>
      <c r="L201" s="5"/>
      <c r="M201" s="5"/>
      <c r="N201" s="5">
        <v>12</v>
      </c>
      <c r="O201" s="5"/>
      <c r="P201" s="5">
        <f>N201</f>
        <v>12</v>
      </c>
      <c r="EB201" s="116"/>
      <c r="EC201" s="116"/>
      <c r="ED201" s="116"/>
      <c r="EE201" s="116"/>
      <c r="EF201" s="116"/>
      <c r="EG201" s="116"/>
    </row>
    <row r="202" spans="1:137" s="115" customFormat="1" ht="28.5" customHeight="1" hidden="1">
      <c r="A202" s="6" t="s">
        <v>339</v>
      </c>
      <c r="B202" s="4"/>
      <c r="C202" s="4"/>
      <c r="D202" s="5">
        <v>20</v>
      </c>
      <c r="E202" s="5"/>
      <c r="F202" s="5">
        <f t="shared" si="17"/>
        <v>20</v>
      </c>
      <c r="G202" s="5">
        <v>19</v>
      </c>
      <c r="H202" s="5"/>
      <c r="I202" s="5"/>
      <c r="J202" s="5">
        <f>G202</f>
        <v>19</v>
      </c>
      <c r="K202" s="5"/>
      <c r="L202" s="5"/>
      <c r="M202" s="5"/>
      <c r="N202" s="5">
        <v>18</v>
      </c>
      <c r="O202" s="5"/>
      <c r="P202" s="5">
        <f>N202</f>
        <v>18</v>
      </c>
      <c r="EB202" s="116"/>
      <c r="EC202" s="116"/>
      <c r="ED202" s="116"/>
      <c r="EE202" s="116"/>
      <c r="EF202" s="116"/>
      <c r="EG202" s="116"/>
    </row>
    <row r="203" spans="1:137" s="115" customFormat="1" ht="28.5" customHeight="1" hidden="1">
      <c r="A203" s="6" t="s">
        <v>341</v>
      </c>
      <c r="B203" s="4"/>
      <c r="C203" s="4"/>
      <c r="D203" s="5">
        <v>9298</v>
      </c>
      <c r="E203" s="5"/>
      <c r="F203" s="5">
        <f t="shared" si="17"/>
        <v>9298</v>
      </c>
      <c r="G203" s="5">
        <v>9298</v>
      </c>
      <c r="H203" s="5"/>
      <c r="I203" s="5"/>
      <c r="J203" s="5">
        <f>G203</f>
        <v>9298</v>
      </c>
      <c r="K203" s="5"/>
      <c r="L203" s="5"/>
      <c r="M203" s="5"/>
      <c r="N203" s="5">
        <v>9298</v>
      </c>
      <c r="O203" s="5"/>
      <c r="P203" s="5">
        <f>N203</f>
        <v>9298</v>
      </c>
      <c r="EB203" s="116"/>
      <c r="EC203" s="116"/>
      <c r="ED203" s="116"/>
      <c r="EE203" s="116"/>
      <c r="EF203" s="116"/>
      <c r="EG203" s="116"/>
    </row>
    <row r="204" spans="1:137" s="115" customFormat="1" ht="28.5" customHeight="1" hidden="1">
      <c r="A204" s="6" t="s">
        <v>118</v>
      </c>
      <c r="B204" s="4"/>
      <c r="C204" s="4"/>
      <c r="D204" s="5">
        <v>9</v>
      </c>
      <c r="E204" s="5"/>
      <c r="F204" s="5">
        <f t="shared" si="17"/>
        <v>9</v>
      </c>
      <c r="G204" s="5">
        <v>9</v>
      </c>
      <c r="H204" s="5"/>
      <c r="I204" s="5"/>
      <c r="J204" s="5">
        <f>G204</f>
        <v>9</v>
      </c>
      <c r="K204" s="5"/>
      <c r="L204" s="5"/>
      <c r="M204" s="5"/>
      <c r="N204" s="5">
        <v>9</v>
      </c>
      <c r="O204" s="5"/>
      <c r="P204" s="5">
        <f>N204</f>
        <v>9</v>
      </c>
      <c r="EB204" s="116"/>
      <c r="EC204" s="116"/>
      <c r="ED204" s="116"/>
      <c r="EE204" s="116"/>
      <c r="EF204" s="116"/>
      <c r="EG204" s="116"/>
    </row>
    <row r="205" spans="1:137" s="15" customFormat="1" ht="11.25" hidden="1">
      <c r="A205" s="3" t="s">
        <v>5</v>
      </c>
      <c r="B205" s="25"/>
      <c r="C205" s="25"/>
      <c r="D205" s="18"/>
      <c r="E205" s="18"/>
      <c r="F205" s="5"/>
      <c r="G205" s="18"/>
      <c r="H205" s="18"/>
      <c r="I205" s="18"/>
      <c r="J205" s="5"/>
      <c r="K205" s="5"/>
      <c r="L205" s="5"/>
      <c r="M205" s="5"/>
      <c r="N205" s="18"/>
      <c r="O205" s="18"/>
      <c r="P205" s="5"/>
      <c r="EB205" s="34"/>
      <c r="EC205" s="34"/>
      <c r="ED205" s="34"/>
      <c r="EE205" s="34"/>
      <c r="EF205" s="34"/>
      <c r="EG205" s="34"/>
    </row>
    <row r="206" spans="1:137" s="115" customFormat="1" ht="22.5" hidden="1">
      <c r="A206" s="6" t="s">
        <v>320</v>
      </c>
      <c r="B206" s="25"/>
      <c r="C206" s="25"/>
      <c r="D206" s="5">
        <v>58472</v>
      </c>
      <c r="E206" s="18"/>
      <c r="F206" s="5">
        <f>D206</f>
        <v>58472</v>
      </c>
      <c r="G206" s="5">
        <v>62328</v>
      </c>
      <c r="H206" s="18"/>
      <c r="I206" s="18"/>
      <c r="J206" s="5">
        <f aca="true" t="shared" si="18" ref="J206:J213">G206</f>
        <v>62328</v>
      </c>
      <c r="K206" s="5"/>
      <c r="L206" s="5"/>
      <c r="M206" s="5"/>
      <c r="N206" s="5">
        <v>65750.26</v>
      </c>
      <c r="O206" s="18"/>
      <c r="P206" s="5">
        <f aca="true" t="shared" si="19" ref="P206:P218">N206</f>
        <v>65750.26</v>
      </c>
      <c r="EB206" s="116"/>
      <c r="EC206" s="116"/>
      <c r="ED206" s="116"/>
      <c r="EE206" s="116"/>
      <c r="EF206" s="116"/>
      <c r="EG206" s="116"/>
    </row>
    <row r="207" spans="1:137" s="115" customFormat="1" ht="22.5" hidden="1">
      <c r="A207" s="6" t="s">
        <v>318</v>
      </c>
      <c r="B207" s="4"/>
      <c r="C207" s="4"/>
      <c r="D207" s="5">
        <v>2108.67</v>
      </c>
      <c r="E207" s="5"/>
      <c r="F207" s="5">
        <f>D207</f>
        <v>2108.67</v>
      </c>
      <c r="G207" s="5">
        <v>2249.68</v>
      </c>
      <c r="H207" s="5"/>
      <c r="I207" s="5"/>
      <c r="J207" s="5">
        <f t="shared" si="18"/>
        <v>2249.68</v>
      </c>
      <c r="K207" s="5"/>
      <c r="L207" s="5"/>
      <c r="M207" s="5"/>
      <c r="N207" s="5">
        <v>2385.34</v>
      </c>
      <c r="O207" s="5"/>
      <c r="P207" s="5">
        <f t="shared" si="19"/>
        <v>2385.34</v>
      </c>
      <c r="EB207" s="116"/>
      <c r="EC207" s="116"/>
      <c r="ED207" s="116"/>
      <c r="EE207" s="116"/>
      <c r="EF207" s="116"/>
      <c r="EG207" s="116"/>
    </row>
    <row r="208" spans="1:137" s="115" customFormat="1" ht="22.5" customHeight="1" hidden="1">
      <c r="A208" s="6" t="s">
        <v>344</v>
      </c>
      <c r="B208" s="4"/>
      <c r="C208" s="4"/>
      <c r="D208" s="5">
        <v>62620</v>
      </c>
      <c r="E208" s="5"/>
      <c r="F208" s="5">
        <f>D208</f>
        <v>62620</v>
      </c>
      <c r="G208" s="5">
        <v>62633</v>
      </c>
      <c r="H208" s="5"/>
      <c r="I208" s="5"/>
      <c r="J208" s="5">
        <f t="shared" si="18"/>
        <v>62633</v>
      </c>
      <c r="K208" s="5"/>
      <c r="L208" s="5"/>
      <c r="M208" s="5"/>
      <c r="N208" s="5">
        <v>62625</v>
      </c>
      <c r="O208" s="5"/>
      <c r="P208" s="5">
        <f t="shared" si="19"/>
        <v>62625</v>
      </c>
      <c r="EB208" s="116"/>
      <c r="EC208" s="116"/>
      <c r="ED208" s="116"/>
      <c r="EE208" s="116"/>
      <c r="EF208" s="116"/>
      <c r="EG208" s="116"/>
    </row>
    <row r="209" spans="1:137" s="115" customFormat="1" ht="27" customHeight="1" hidden="1">
      <c r="A209" s="6" t="s">
        <v>157</v>
      </c>
      <c r="B209" s="4"/>
      <c r="C209" s="4"/>
      <c r="D209" s="5">
        <v>2500</v>
      </c>
      <c r="E209" s="5"/>
      <c r="F209" s="5">
        <f>D209</f>
        <v>2500</v>
      </c>
      <c r="G209" s="5">
        <v>2661.29</v>
      </c>
      <c r="H209" s="5"/>
      <c r="I209" s="5"/>
      <c r="J209" s="5">
        <f>G209</f>
        <v>2661.29</v>
      </c>
      <c r="K209" s="5"/>
      <c r="L209" s="5"/>
      <c r="M209" s="5"/>
      <c r="N209" s="5">
        <v>2813.95</v>
      </c>
      <c r="O209" s="5"/>
      <c r="P209" s="5">
        <f>N209</f>
        <v>2813.95</v>
      </c>
      <c r="EB209" s="116"/>
      <c r="EC209" s="116"/>
      <c r="ED209" s="116"/>
      <c r="EE209" s="116"/>
      <c r="EF209" s="116"/>
      <c r="EG209" s="116"/>
    </row>
    <row r="210" spans="1:137" s="115" customFormat="1" ht="22.5" hidden="1">
      <c r="A210" s="6" t="s">
        <v>51</v>
      </c>
      <c r="B210" s="4"/>
      <c r="C210" s="4"/>
      <c r="D210" s="5">
        <v>7527.73</v>
      </c>
      <c r="E210" s="5"/>
      <c r="F210" s="5">
        <f aca="true" t="shared" si="20" ref="F210:F218">D210</f>
        <v>7527.73</v>
      </c>
      <c r="G210" s="5">
        <v>8034.75</v>
      </c>
      <c r="H210" s="5"/>
      <c r="I210" s="5"/>
      <c r="J210" s="5">
        <f t="shared" si="18"/>
        <v>8034.75</v>
      </c>
      <c r="K210" s="5"/>
      <c r="L210" s="5"/>
      <c r="M210" s="5"/>
      <c r="N210" s="5">
        <v>8513.67</v>
      </c>
      <c r="O210" s="5"/>
      <c r="P210" s="5">
        <f t="shared" si="19"/>
        <v>8513.67</v>
      </c>
      <c r="EB210" s="116"/>
      <c r="EC210" s="116"/>
      <c r="ED210" s="116"/>
      <c r="EE210" s="116"/>
      <c r="EF210" s="116"/>
      <c r="EG210" s="116"/>
    </row>
    <row r="211" spans="1:137" s="115" customFormat="1" ht="22.5" hidden="1">
      <c r="A211" s="6" t="s">
        <v>354</v>
      </c>
      <c r="B211" s="4"/>
      <c r="C211" s="4"/>
      <c r="D211" s="5">
        <v>75465.51</v>
      </c>
      <c r="E211" s="5"/>
      <c r="F211" s="5">
        <f t="shared" si="20"/>
        <v>75465.51</v>
      </c>
      <c r="G211" s="5">
        <v>82987.15</v>
      </c>
      <c r="H211" s="5"/>
      <c r="I211" s="5"/>
      <c r="J211" s="5">
        <f t="shared" si="18"/>
        <v>82987.15</v>
      </c>
      <c r="K211" s="5"/>
      <c r="L211" s="5"/>
      <c r="M211" s="5"/>
      <c r="N211" s="5">
        <v>91252.29</v>
      </c>
      <c r="O211" s="5"/>
      <c r="P211" s="5">
        <f t="shared" si="19"/>
        <v>91252.29</v>
      </c>
      <c r="EB211" s="116"/>
      <c r="EC211" s="116"/>
      <c r="ED211" s="116"/>
      <c r="EE211" s="116"/>
      <c r="EF211" s="116"/>
      <c r="EG211" s="116"/>
    </row>
    <row r="212" spans="1:137" s="115" customFormat="1" ht="11.25" hidden="1">
      <c r="A212" s="6" t="s">
        <v>329</v>
      </c>
      <c r="B212" s="4"/>
      <c r="C212" s="4"/>
      <c r="D212" s="5">
        <v>43.73</v>
      </c>
      <c r="E212" s="5"/>
      <c r="F212" s="5">
        <f t="shared" si="20"/>
        <v>43.73</v>
      </c>
      <c r="G212" s="5">
        <v>48.109</v>
      </c>
      <c r="H212" s="5"/>
      <c r="I212" s="5"/>
      <c r="J212" s="5">
        <f t="shared" si="18"/>
        <v>48.109</v>
      </c>
      <c r="K212" s="5"/>
      <c r="L212" s="5"/>
      <c r="M212" s="5"/>
      <c r="N212" s="5">
        <v>52.918</v>
      </c>
      <c r="O212" s="5"/>
      <c r="P212" s="5">
        <f t="shared" si="19"/>
        <v>52.918</v>
      </c>
      <c r="EB212" s="116"/>
      <c r="EC212" s="116"/>
      <c r="ED212" s="116"/>
      <c r="EE212" s="116"/>
      <c r="EF212" s="116"/>
      <c r="EG212" s="116"/>
    </row>
    <row r="213" spans="1:137" s="115" customFormat="1" ht="22.5" hidden="1">
      <c r="A213" s="6" t="s">
        <v>334</v>
      </c>
      <c r="B213" s="4"/>
      <c r="C213" s="4"/>
      <c r="D213" s="5">
        <v>105100</v>
      </c>
      <c r="E213" s="5"/>
      <c r="F213" s="5">
        <f t="shared" si="20"/>
        <v>105100</v>
      </c>
      <c r="G213" s="5">
        <v>117400</v>
      </c>
      <c r="H213" s="5"/>
      <c r="I213" s="5"/>
      <c r="J213" s="5">
        <f t="shared" si="18"/>
        <v>117400</v>
      </c>
      <c r="K213" s="5"/>
      <c r="L213" s="5"/>
      <c r="M213" s="5"/>
      <c r="N213" s="5">
        <v>125700</v>
      </c>
      <c r="O213" s="5"/>
      <c r="P213" s="5">
        <f t="shared" si="19"/>
        <v>125700</v>
      </c>
      <c r="EB213" s="116"/>
      <c r="EC213" s="116"/>
      <c r="ED213" s="116"/>
      <c r="EE213" s="116"/>
      <c r="EF213" s="116"/>
      <c r="EG213" s="116"/>
    </row>
    <row r="214" spans="1:137" s="115" customFormat="1" ht="33.75" customHeight="1" hidden="1">
      <c r="A214" s="6" t="s">
        <v>336</v>
      </c>
      <c r="B214" s="4"/>
      <c r="C214" s="4"/>
      <c r="D214" s="5">
        <v>19073.59</v>
      </c>
      <c r="E214" s="5"/>
      <c r="F214" s="5">
        <f t="shared" si="20"/>
        <v>19073.59</v>
      </c>
      <c r="G214" s="5">
        <v>21142.86</v>
      </c>
      <c r="H214" s="5"/>
      <c r="I214" s="5"/>
      <c r="J214" s="5">
        <f>G214</f>
        <v>21142.86</v>
      </c>
      <c r="K214" s="5"/>
      <c r="L214" s="5"/>
      <c r="M214" s="5"/>
      <c r="N214" s="5">
        <v>22415.58</v>
      </c>
      <c r="O214" s="5"/>
      <c r="P214" s="5">
        <f t="shared" si="19"/>
        <v>22415.58</v>
      </c>
      <c r="EB214" s="116"/>
      <c r="EC214" s="116"/>
      <c r="ED214" s="116"/>
      <c r="EE214" s="116"/>
      <c r="EF214" s="116"/>
      <c r="EG214" s="116"/>
    </row>
    <row r="215" spans="1:137" s="115" customFormat="1" ht="33.75" customHeight="1" hidden="1">
      <c r="A215" s="6" t="s">
        <v>337</v>
      </c>
      <c r="B215" s="4"/>
      <c r="C215" s="4"/>
      <c r="D215" s="5">
        <v>2142.86</v>
      </c>
      <c r="E215" s="5"/>
      <c r="F215" s="5">
        <f t="shared" si="20"/>
        <v>2142.86</v>
      </c>
      <c r="G215" s="5">
        <v>2285.71</v>
      </c>
      <c r="H215" s="5"/>
      <c r="I215" s="5"/>
      <c r="J215" s="5">
        <f>G215</f>
        <v>2285.71</v>
      </c>
      <c r="K215" s="5"/>
      <c r="L215" s="5"/>
      <c r="M215" s="5"/>
      <c r="N215" s="5">
        <v>2825</v>
      </c>
      <c r="O215" s="5"/>
      <c r="P215" s="5">
        <f t="shared" si="19"/>
        <v>2825</v>
      </c>
      <c r="EB215" s="116"/>
      <c r="EC215" s="116"/>
      <c r="ED215" s="116"/>
      <c r="EE215" s="116"/>
      <c r="EF215" s="116"/>
      <c r="EG215" s="116"/>
    </row>
    <row r="216" spans="1:137" s="115" customFormat="1" ht="33.75" customHeight="1" hidden="1">
      <c r="A216" s="6" t="s">
        <v>340</v>
      </c>
      <c r="B216" s="4"/>
      <c r="C216" s="4"/>
      <c r="D216" s="5">
        <v>2500</v>
      </c>
      <c r="E216" s="5"/>
      <c r="F216" s="5">
        <f t="shared" si="20"/>
        <v>2500</v>
      </c>
      <c r="G216" s="5">
        <v>2631.58</v>
      </c>
      <c r="H216" s="5"/>
      <c r="I216" s="5"/>
      <c r="J216" s="5">
        <f>G216</f>
        <v>2631.58</v>
      </c>
      <c r="K216" s="5"/>
      <c r="L216" s="5"/>
      <c r="M216" s="5"/>
      <c r="N216" s="5">
        <v>2777.78</v>
      </c>
      <c r="O216" s="5"/>
      <c r="P216" s="5">
        <f t="shared" si="19"/>
        <v>2777.78</v>
      </c>
      <c r="EB216" s="116"/>
      <c r="EC216" s="116"/>
      <c r="ED216" s="116"/>
      <c r="EE216" s="116"/>
      <c r="EF216" s="116"/>
      <c r="EG216" s="116"/>
    </row>
    <row r="217" spans="1:137" s="115" customFormat="1" ht="33.75" customHeight="1" hidden="1">
      <c r="A217" s="6" t="s">
        <v>342</v>
      </c>
      <c r="B217" s="4"/>
      <c r="C217" s="4"/>
      <c r="D217" s="5">
        <v>7.53</v>
      </c>
      <c r="E217" s="5"/>
      <c r="F217" s="5">
        <f t="shared" si="20"/>
        <v>7.53</v>
      </c>
      <c r="G217" s="5">
        <v>8.03</v>
      </c>
      <c r="H217" s="5"/>
      <c r="I217" s="5"/>
      <c r="J217" s="5">
        <f>G217</f>
        <v>8.03</v>
      </c>
      <c r="K217" s="5"/>
      <c r="L217" s="5"/>
      <c r="M217" s="5"/>
      <c r="N217" s="5">
        <v>8.52</v>
      </c>
      <c r="O217" s="5"/>
      <c r="P217" s="5">
        <f t="shared" si="19"/>
        <v>8.52</v>
      </c>
      <c r="EB217" s="116"/>
      <c r="EC217" s="116"/>
      <c r="ED217" s="116"/>
      <c r="EE217" s="116"/>
      <c r="EF217" s="116"/>
      <c r="EG217" s="116"/>
    </row>
    <row r="218" spans="1:137" s="115" customFormat="1" ht="33.75" customHeight="1" hidden="1">
      <c r="A218" s="6" t="s">
        <v>119</v>
      </c>
      <c r="B218" s="4"/>
      <c r="C218" s="4"/>
      <c r="D218" s="5">
        <v>108119.5401</v>
      </c>
      <c r="E218" s="5"/>
      <c r="F218" s="5">
        <f t="shared" si="20"/>
        <v>108119.5401</v>
      </c>
      <c r="G218" s="5">
        <v>115368.376</v>
      </c>
      <c r="H218" s="5"/>
      <c r="I218" s="5"/>
      <c r="J218" s="5">
        <f>G218</f>
        <v>115368.376</v>
      </c>
      <c r="K218" s="5"/>
      <c r="L218" s="5"/>
      <c r="M218" s="5"/>
      <c r="N218" s="5">
        <v>122269.0765</v>
      </c>
      <c r="O218" s="5"/>
      <c r="P218" s="5">
        <f t="shared" si="19"/>
        <v>122269.0765</v>
      </c>
      <c r="EB218" s="116"/>
      <c r="EC218" s="116"/>
      <c r="ED218" s="116"/>
      <c r="EE218" s="116"/>
      <c r="EF218" s="116"/>
      <c r="EG218" s="116"/>
    </row>
    <row r="219" spans="1:137" s="15" customFormat="1" ht="11.25" hidden="1">
      <c r="A219" s="3" t="s">
        <v>4</v>
      </c>
      <c r="B219" s="25"/>
      <c r="C219" s="25"/>
      <c r="D219" s="18"/>
      <c r="E219" s="18"/>
      <c r="F219" s="5"/>
      <c r="G219" s="18"/>
      <c r="H219" s="18"/>
      <c r="I219" s="18"/>
      <c r="J219" s="5"/>
      <c r="K219" s="5"/>
      <c r="L219" s="5"/>
      <c r="M219" s="5"/>
      <c r="N219" s="18"/>
      <c r="O219" s="18"/>
      <c r="P219" s="5"/>
      <c r="EB219" s="34"/>
      <c r="EC219" s="34"/>
      <c r="ED219" s="34"/>
      <c r="EE219" s="34"/>
      <c r="EF219" s="34"/>
      <c r="EG219" s="34"/>
    </row>
    <row r="220" spans="1:137" s="15" customFormat="1" ht="39" customHeight="1" hidden="1">
      <c r="A220" s="6" t="s">
        <v>347</v>
      </c>
      <c r="B220" s="4"/>
      <c r="C220" s="4"/>
      <c r="D220" s="5">
        <f>D192/D183*100</f>
        <v>100</v>
      </c>
      <c r="E220" s="5"/>
      <c r="F220" s="5">
        <f>F192/F183*100</f>
        <v>100</v>
      </c>
      <c r="G220" s="5">
        <f>G192/G183*100</f>
        <v>100</v>
      </c>
      <c r="H220" s="5"/>
      <c r="I220" s="5"/>
      <c r="J220" s="5">
        <f aca="true" t="shared" si="21" ref="J220:N221">J192/J183*100</f>
        <v>100</v>
      </c>
      <c r="K220" s="5" t="e">
        <f t="shared" si="21"/>
        <v>#DIV/0!</v>
      </c>
      <c r="L220" s="5" t="e">
        <f t="shared" si="21"/>
        <v>#DIV/0!</v>
      </c>
      <c r="M220" s="5" t="e">
        <f t="shared" si="21"/>
        <v>#DIV/0!</v>
      </c>
      <c r="N220" s="5">
        <f t="shared" si="21"/>
        <v>100</v>
      </c>
      <c r="O220" s="5"/>
      <c r="P220" s="5">
        <f>P192/P183*100</f>
        <v>100</v>
      </c>
      <c r="EB220" s="34"/>
      <c r="EC220" s="34"/>
      <c r="ED220" s="34"/>
      <c r="EE220" s="34"/>
      <c r="EF220" s="34"/>
      <c r="EG220" s="34"/>
    </row>
    <row r="221" spans="1:137" s="15" customFormat="1" ht="33" customHeight="1" hidden="1">
      <c r="A221" s="6" t="s">
        <v>348</v>
      </c>
      <c r="B221" s="4"/>
      <c r="C221" s="4"/>
      <c r="D221" s="5">
        <f>D193/D184*100</f>
        <v>11.745788667687595</v>
      </c>
      <c r="E221" s="5"/>
      <c r="F221" s="5">
        <f>F193/F184*100</f>
        <v>11.745788667687595</v>
      </c>
      <c r="G221" s="5">
        <f>G193/G184*100</f>
        <v>11.914241960183768</v>
      </c>
      <c r="H221" s="5"/>
      <c r="I221" s="5"/>
      <c r="J221" s="5">
        <f t="shared" si="21"/>
        <v>11.914241960183768</v>
      </c>
      <c r="K221" s="5" t="e">
        <f t="shared" si="21"/>
        <v>#DIV/0!</v>
      </c>
      <c r="L221" s="5" t="e">
        <f t="shared" si="21"/>
        <v>#DIV/0!</v>
      </c>
      <c r="M221" s="5" t="e">
        <f t="shared" si="21"/>
        <v>#DIV/0!</v>
      </c>
      <c r="N221" s="5">
        <f t="shared" si="21"/>
        <v>12.120980091883613</v>
      </c>
      <c r="O221" s="5"/>
      <c r="P221" s="5">
        <f>P193/P184*100</f>
        <v>12.120980091883613</v>
      </c>
      <c r="EB221" s="34"/>
      <c r="EC221" s="34"/>
      <c r="ED221" s="34"/>
      <c r="EE221" s="34"/>
      <c r="EF221" s="34"/>
      <c r="EG221" s="34"/>
    </row>
    <row r="222" spans="1:137" s="118" customFormat="1" ht="41.25" customHeight="1" hidden="1">
      <c r="A222" s="87" t="s">
        <v>406</v>
      </c>
      <c r="B222" s="79"/>
      <c r="C222" s="79"/>
      <c r="D222" s="83">
        <f>D224</f>
        <v>650000</v>
      </c>
      <c r="E222" s="83"/>
      <c r="F222" s="83">
        <f>D222</f>
        <v>650000</v>
      </c>
      <c r="G222" s="83">
        <f>G224</f>
        <v>693600</v>
      </c>
      <c r="H222" s="83"/>
      <c r="I222" s="83"/>
      <c r="J222" s="83">
        <f>G222</f>
        <v>693600</v>
      </c>
      <c r="K222" s="83"/>
      <c r="L222" s="83"/>
      <c r="M222" s="83"/>
      <c r="N222" s="83">
        <f>N224</f>
        <v>735200</v>
      </c>
      <c r="O222" s="83"/>
      <c r="P222" s="83">
        <f>N222</f>
        <v>735200</v>
      </c>
      <c r="EB222" s="119"/>
      <c r="EC222" s="119"/>
      <c r="ED222" s="119"/>
      <c r="EE222" s="119"/>
      <c r="EF222" s="119"/>
      <c r="EG222" s="119"/>
    </row>
    <row r="223" spans="1:137" s="15" customFormat="1" ht="15.75" customHeight="1" hidden="1">
      <c r="A223" s="3" t="s">
        <v>77</v>
      </c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EB223" s="34"/>
      <c r="EC223" s="34"/>
      <c r="ED223" s="34"/>
      <c r="EE223" s="34"/>
      <c r="EF223" s="34"/>
      <c r="EG223" s="34"/>
    </row>
    <row r="224" spans="1:137" s="15" customFormat="1" ht="35.25" customHeight="1" hidden="1">
      <c r="A224" s="6" t="s">
        <v>323</v>
      </c>
      <c r="B224" s="4"/>
      <c r="C224" s="4"/>
      <c r="D224" s="5">
        <v>650000</v>
      </c>
      <c r="E224" s="5"/>
      <c r="F224" s="5">
        <f>D224</f>
        <v>650000</v>
      </c>
      <c r="G224" s="5">
        <v>693600</v>
      </c>
      <c r="H224" s="5"/>
      <c r="I224" s="5"/>
      <c r="J224" s="5">
        <f>G224</f>
        <v>693600</v>
      </c>
      <c r="K224" s="5"/>
      <c r="L224" s="5"/>
      <c r="M224" s="5"/>
      <c r="N224" s="5">
        <v>735200</v>
      </c>
      <c r="O224" s="5"/>
      <c r="P224" s="5">
        <f>N224</f>
        <v>735200</v>
      </c>
      <c r="EB224" s="34"/>
      <c r="EC224" s="34"/>
      <c r="ED224" s="34"/>
      <c r="EE224" s="34"/>
      <c r="EF224" s="34"/>
      <c r="EG224" s="34"/>
    </row>
    <row r="225" spans="1:137" s="15" customFormat="1" ht="21.75" customHeight="1" hidden="1">
      <c r="A225" s="3" t="s">
        <v>232</v>
      </c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EB225" s="34"/>
      <c r="EC225" s="34"/>
      <c r="ED225" s="34"/>
      <c r="EE225" s="34"/>
      <c r="EF225" s="34"/>
      <c r="EG225" s="34"/>
    </row>
    <row r="226" spans="1:137" s="15" customFormat="1" ht="39" customHeight="1" hidden="1">
      <c r="A226" s="50" t="s">
        <v>324</v>
      </c>
      <c r="B226" s="4"/>
      <c r="C226" s="4"/>
      <c r="D226" s="5">
        <v>13</v>
      </c>
      <c r="E226" s="5"/>
      <c r="F226" s="5">
        <f>D226</f>
        <v>13</v>
      </c>
      <c r="G226" s="5">
        <v>13</v>
      </c>
      <c r="H226" s="5"/>
      <c r="I226" s="5"/>
      <c r="J226" s="5">
        <f>G226</f>
        <v>13</v>
      </c>
      <c r="K226" s="5"/>
      <c r="L226" s="5"/>
      <c r="M226" s="5"/>
      <c r="N226" s="5">
        <v>13</v>
      </c>
      <c r="O226" s="5"/>
      <c r="P226" s="5">
        <f>N226</f>
        <v>13</v>
      </c>
      <c r="EB226" s="34"/>
      <c r="EC226" s="34"/>
      <c r="ED226" s="34"/>
      <c r="EE226" s="34"/>
      <c r="EF226" s="34"/>
      <c r="EG226" s="34"/>
    </row>
    <row r="227" spans="1:137" s="15" customFormat="1" ht="23.25" customHeight="1" hidden="1">
      <c r="A227" s="3" t="s">
        <v>227</v>
      </c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EB227" s="34"/>
      <c r="EC227" s="34"/>
      <c r="ED227" s="34"/>
      <c r="EE227" s="34"/>
      <c r="EF227" s="34"/>
      <c r="EG227" s="34"/>
    </row>
    <row r="228" spans="1:137" s="15" customFormat="1" ht="35.25" customHeight="1" hidden="1">
      <c r="A228" s="6" t="s">
        <v>325</v>
      </c>
      <c r="B228" s="4"/>
      <c r="C228" s="4"/>
      <c r="D228" s="5">
        <f>D224/D226</f>
        <v>50000</v>
      </c>
      <c r="E228" s="5"/>
      <c r="F228" s="5">
        <f>D228</f>
        <v>50000</v>
      </c>
      <c r="G228" s="5">
        <f>G224/G226</f>
        <v>53353.846153846156</v>
      </c>
      <c r="H228" s="5"/>
      <c r="I228" s="5"/>
      <c r="J228" s="5">
        <f>G228</f>
        <v>53353.846153846156</v>
      </c>
      <c r="K228" s="5"/>
      <c r="L228" s="5"/>
      <c r="M228" s="5"/>
      <c r="N228" s="5">
        <f>N224/N226</f>
        <v>56553.846153846156</v>
      </c>
      <c r="O228" s="5"/>
      <c r="P228" s="5">
        <f>N228</f>
        <v>56553.846153846156</v>
      </c>
      <c r="EB228" s="34"/>
      <c r="EC228" s="34"/>
      <c r="ED228" s="34"/>
      <c r="EE228" s="34"/>
      <c r="EF228" s="34"/>
      <c r="EG228" s="34"/>
    </row>
    <row r="229" spans="1:137" s="15" customFormat="1" ht="35.25" customHeight="1" hidden="1">
      <c r="A229" s="87" t="s">
        <v>407</v>
      </c>
      <c r="B229" s="75"/>
      <c r="C229" s="75"/>
      <c r="D229" s="83">
        <f>D231</f>
        <v>640000</v>
      </c>
      <c r="E229" s="83"/>
      <c r="F229" s="83">
        <f>D229</f>
        <v>640000</v>
      </c>
      <c r="G229" s="83">
        <f>G231</f>
        <v>760000</v>
      </c>
      <c r="H229" s="83"/>
      <c r="I229" s="83"/>
      <c r="J229" s="83">
        <f>G229</f>
        <v>760000</v>
      </c>
      <c r="K229" s="83"/>
      <c r="L229" s="83"/>
      <c r="M229" s="83"/>
      <c r="N229" s="83">
        <f>N231</f>
        <v>850000</v>
      </c>
      <c r="O229" s="83"/>
      <c r="P229" s="83">
        <f>N229</f>
        <v>850000</v>
      </c>
      <c r="EB229" s="34"/>
      <c r="EC229" s="34"/>
      <c r="ED229" s="34"/>
      <c r="EE229" s="34"/>
      <c r="EF229" s="34"/>
      <c r="EG229" s="34"/>
    </row>
    <row r="230" spans="1:137" s="15" customFormat="1" ht="21.75" customHeight="1" hidden="1">
      <c r="A230" s="3" t="s">
        <v>77</v>
      </c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EB230" s="34"/>
      <c r="EC230" s="34"/>
      <c r="ED230" s="34"/>
      <c r="EE230" s="34"/>
      <c r="EF230" s="34"/>
      <c r="EG230" s="34"/>
    </row>
    <row r="231" spans="1:137" s="15" customFormat="1" ht="35.25" customHeight="1" hidden="1">
      <c r="A231" s="6" t="s">
        <v>326</v>
      </c>
      <c r="B231" s="4"/>
      <c r="C231" s="4"/>
      <c r="D231" s="5">
        <v>640000</v>
      </c>
      <c r="E231" s="5"/>
      <c r="F231" s="5">
        <f>D231</f>
        <v>640000</v>
      </c>
      <c r="G231" s="5">
        <v>760000</v>
      </c>
      <c r="H231" s="5"/>
      <c r="I231" s="5"/>
      <c r="J231" s="5">
        <f>G231</f>
        <v>760000</v>
      </c>
      <c r="K231" s="5"/>
      <c r="L231" s="5"/>
      <c r="M231" s="5"/>
      <c r="N231" s="5">
        <v>850000</v>
      </c>
      <c r="O231" s="5"/>
      <c r="P231" s="5">
        <f>N231</f>
        <v>850000</v>
      </c>
      <c r="EB231" s="34"/>
      <c r="EC231" s="34"/>
      <c r="ED231" s="34"/>
      <c r="EE231" s="34"/>
      <c r="EF231" s="34"/>
      <c r="EG231" s="34"/>
    </row>
    <row r="232" spans="1:137" s="15" customFormat="1" ht="21.75" customHeight="1" hidden="1">
      <c r="A232" s="3" t="s">
        <v>232</v>
      </c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EB232" s="34"/>
      <c r="EC232" s="34"/>
      <c r="ED232" s="34"/>
      <c r="EE232" s="34"/>
      <c r="EF232" s="34"/>
      <c r="EG232" s="34"/>
    </row>
    <row r="233" spans="1:137" s="15" customFormat="1" ht="35.25" customHeight="1" hidden="1">
      <c r="A233" s="50" t="s">
        <v>327</v>
      </c>
      <c r="B233" s="4"/>
      <c r="C233" s="4"/>
      <c r="D233" s="5">
        <v>12</v>
      </c>
      <c r="E233" s="5"/>
      <c r="F233" s="5">
        <f>D233</f>
        <v>12</v>
      </c>
      <c r="G233" s="5">
        <v>12</v>
      </c>
      <c r="H233" s="5"/>
      <c r="I233" s="5"/>
      <c r="J233" s="5">
        <f>G233</f>
        <v>12</v>
      </c>
      <c r="K233" s="5"/>
      <c r="L233" s="5"/>
      <c r="M233" s="5"/>
      <c r="N233" s="5">
        <v>12</v>
      </c>
      <c r="O233" s="5"/>
      <c r="P233" s="5">
        <f>N233</f>
        <v>12</v>
      </c>
      <c r="EB233" s="34"/>
      <c r="EC233" s="34"/>
      <c r="ED233" s="34"/>
      <c r="EE233" s="34"/>
      <c r="EF233" s="34"/>
      <c r="EG233" s="34"/>
    </row>
    <row r="234" spans="1:137" s="15" customFormat="1" ht="22.5" customHeight="1" hidden="1">
      <c r="A234" s="3" t="s">
        <v>227</v>
      </c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EB234" s="34"/>
      <c r="EC234" s="34"/>
      <c r="ED234" s="34"/>
      <c r="EE234" s="34"/>
      <c r="EF234" s="34"/>
      <c r="EG234" s="34"/>
    </row>
    <row r="235" spans="1:137" s="15" customFormat="1" ht="35.25" customHeight="1" hidden="1">
      <c r="A235" s="6" t="s">
        <v>328</v>
      </c>
      <c r="B235" s="4"/>
      <c r="C235" s="4"/>
      <c r="D235" s="5">
        <f>D231/D233</f>
        <v>53333.333333333336</v>
      </c>
      <c r="E235" s="5"/>
      <c r="F235" s="5">
        <f>D235</f>
        <v>53333.333333333336</v>
      </c>
      <c r="G235" s="5">
        <f>G231/G233</f>
        <v>63333.333333333336</v>
      </c>
      <c r="H235" s="5"/>
      <c r="I235" s="5"/>
      <c r="J235" s="5">
        <f>G235</f>
        <v>63333.333333333336</v>
      </c>
      <c r="K235" s="5"/>
      <c r="L235" s="5"/>
      <c r="M235" s="5"/>
      <c r="N235" s="5">
        <f>N231/N233</f>
        <v>70833.33333333333</v>
      </c>
      <c r="O235" s="5"/>
      <c r="P235" s="5">
        <f>N235</f>
        <v>70833.33333333333</v>
      </c>
      <c r="EB235" s="34"/>
      <c r="EC235" s="34"/>
      <c r="ED235" s="34"/>
      <c r="EE235" s="34"/>
      <c r="EF235" s="34"/>
      <c r="EG235" s="34"/>
    </row>
    <row r="236" spans="1:137" s="115" customFormat="1" ht="35.25" customHeight="1" hidden="1">
      <c r="A236" s="87" t="s">
        <v>408</v>
      </c>
      <c r="B236" s="75"/>
      <c r="C236" s="75"/>
      <c r="D236" s="83">
        <f>D238</f>
        <v>120000</v>
      </c>
      <c r="E236" s="83"/>
      <c r="F236" s="83">
        <f>D236</f>
        <v>120000</v>
      </c>
      <c r="G236" s="83">
        <f>G238</f>
        <v>128000</v>
      </c>
      <c r="H236" s="83"/>
      <c r="I236" s="83"/>
      <c r="J236" s="83">
        <f>G236</f>
        <v>128000</v>
      </c>
      <c r="K236" s="83"/>
      <c r="L236" s="83"/>
      <c r="M236" s="83"/>
      <c r="N236" s="83">
        <f>N238</f>
        <v>135700</v>
      </c>
      <c r="O236" s="83"/>
      <c r="P236" s="83">
        <f>N236</f>
        <v>135700</v>
      </c>
      <c r="EB236" s="116"/>
      <c r="EC236" s="116"/>
      <c r="ED236" s="116"/>
      <c r="EE236" s="116"/>
      <c r="EF236" s="116"/>
      <c r="EG236" s="116"/>
    </row>
    <row r="237" spans="1:137" s="15" customFormat="1" ht="23.25" customHeight="1" hidden="1">
      <c r="A237" s="3" t="s">
        <v>77</v>
      </c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EB237" s="34"/>
      <c r="EC237" s="34"/>
      <c r="ED237" s="34"/>
      <c r="EE237" s="34"/>
      <c r="EF237" s="34"/>
      <c r="EG237" s="34"/>
    </row>
    <row r="238" spans="1:137" s="15" customFormat="1" ht="30.75" customHeight="1" hidden="1">
      <c r="A238" s="6" t="s">
        <v>330</v>
      </c>
      <c r="B238" s="4"/>
      <c r="C238" s="4"/>
      <c r="D238" s="5">
        <v>120000</v>
      </c>
      <c r="E238" s="5"/>
      <c r="F238" s="5">
        <f>D238</f>
        <v>120000</v>
      </c>
      <c r="G238" s="5">
        <v>128000</v>
      </c>
      <c r="H238" s="5"/>
      <c r="I238" s="5"/>
      <c r="J238" s="5">
        <f>G238</f>
        <v>128000</v>
      </c>
      <c r="K238" s="5"/>
      <c r="L238" s="5"/>
      <c r="M238" s="5"/>
      <c r="N238" s="5">
        <v>135700</v>
      </c>
      <c r="O238" s="5"/>
      <c r="P238" s="5">
        <f>N238</f>
        <v>135700</v>
      </c>
      <c r="EB238" s="34"/>
      <c r="EC238" s="34"/>
      <c r="ED238" s="34"/>
      <c r="EE238" s="34"/>
      <c r="EF238" s="34"/>
      <c r="EG238" s="34"/>
    </row>
    <row r="239" spans="1:137" s="15" customFormat="1" ht="15.75" customHeight="1" hidden="1">
      <c r="A239" s="3" t="s">
        <v>232</v>
      </c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EB239" s="34"/>
      <c r="EC239" s="34"/>
      <c r="ED239" s="34"/>
      <c r="EE239" s="34"/>
      <c r="EF239" s="34"/>
      <c r="EG239" s="34"/>
    </row>
    <row r="240" spans="1:137" s="15" customFormat="1" ht="31.5" customHeight="1" hidden="1">
      <c r="A240" s="50" t="s">
        <v>331</v>
      </c>
      <c r="B240" s="4"/>
      <c r="C240" s="4"/>
      <c r="D240" s="5">
        <v>21</v>
      </c>
      <c r="E240" s="5"/>
      <c r="F240" s="5">
        <f>D240</f>
        <v>21</v>
      </c>
      <c r="G240" s="5">
        <v>21</v>
      </c>
      <c r="H240" s="5"/>
      <c r="I240" s="5"/>
      <c r="J240" s="5">
        <f>G240</f>
        <v>21</v>
      </c>
      <c r="K240" s="5"/>
      <c r="L240" s="5"/>
      <c r="M240" s="5"/>
      <c r="N240" s="5">
        <v>21</v>
      </c>
      <c r="O240" s="5"/>
      <c r="P240" s="5">
        <f>N240</f>
        <v>21</v>
      </c>
      <c r="EB240" s="34"/>
      <c r="EC240" s="34"/>
      <c r="ED240" s="34"/>
      <c r="EE240" s="34"/>
      <c r="EF240" s="34"/>
      <c r="EG240" s="34"/>
    </row>
    <row r="241" spans="1:137" s="15" customFormat="1" ht="16.5" customHeight="1" hidden="1">
      <c r="A241" s="3" t="s">
        <v>227</v>
      </c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EB241" s="34"/>
      <c r="EC241" s="34"/>
      <c r="ED241" s="34"/>
      <c r="EE241" s="34"/>
      <c r="EF241" s="34"/>
      <c r="EG241" s="34"/>
    </row>
    <row r="242" spans="1:137" s="15" customFormat="1" ht="35.25" customHeight="1" hidden="1">
      <c r="A242" s="6" t="s">
        <v>332</v>
      </c>
      <c r="B242" s="4"/>
      <c r="C242" s="4"/>
      <c r="D242" s="5">
        <f>D238/D240</f>
        <v>5714.285714285715</v>
      </c>
      <c r="E242" s="5"/>
      <c r="F242" s="5">
        <f>D242</f>
        <v>5714.285714285715</v>
      </c>
      <c r="G242" s="5">
        <f>G238/G240</f>
        <v>6095.238095238095</v>
      </c>
      <c r="H242" s="5"/>
      <c r="I242" s="5"/>
      <c r="J242" s="5">
        <f>J238/J240</f>
        <v>6095.238095238095</v>
      </c>
      <c r="K242" s="5"/>
      <c r="L242" s="5"/>
      <c r="M242" s="5"/>
      <c r="N242" s="5">
        <f>N238/N240</f>
        <v>6461.9047619047615</v>
      </c>
      <c r="O242" s="5"/>
      <c r="P242" s="5">
        <f>N242</f>
        <v>6461.9047619047615</v>
      </c>
      <c r="EB242" s="34"/>
      <c r="EC242" s="34"/>
      <c r="ED242" s="34"/>
      <c r="EE242" s="34"/>
      <c r="EF242" s="34"/>
      <c r="EG242" s="34"/>
    </row>
    <row r="243" spans="1:137" s="115" customFormat="1" ht="35.25" customHeight="1" hidden="1">
      <c r="A243" s="87" t="s">
        <v>409</v>
      </c>
      <c r="B243" s="75"/>
      <c r="C243" s="75"/>
      <c r="D243" s="76"/>
      <c r="E243" s="83">
        <f>E245</f>
        <v>32410000</v>
      </c>
      <c r="F243" s="83">
        <f>E243</f>
        <v>32410000</v>
      </c>
      <c r="G243" s="83"/>
      <c r="H243" s="83">
        <f>H245</f>
        <v>10000000</v>
      </c>
      <c r="I243" s="83"/>
      <c r="J243" s="83">
        <f>H243</f>
        <v>10000000</v>
      </c>
      <c r="K243" s="83"/>
      <c r="L243" s="83"/>
      <c r="M243" s="83"/>
      <c r="N243" s="83"/>
      <c r="O243" s="83">
        <f>O245</f>
        <v>10000000</v>
      </c>
      <c r="P243" s="83">
        <f>O243</f>
        <v>10000000</v>
      </c>
      <c r="EB243" s="116"/>
      <c r="EC243" s="116"/>
      <c r="ED243" s="116"/>
      <c r="EE243" s="116"/>
      <c r="EF243" s="116"/>
      <c r="EG243" s="116"/>
    </row>
    <row r="244" spans="1:137" s="15" customFormat="1" ht="20.25" customHeight="1" hidden="1">
      <c r="A244" s="3" t="s">
        <v>77</v>
      </c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EB244" s="34"/>
      <c r="EC244" s="34"/>
      <c r="ED244" s="34"/>
      <c r="EE244" s="34"/>
      <c r="EF244" s="34"/>
      <c r="EG244" s="34"/>
    </row>
    <row r="245" spans="1:137" s="15" customFormat="1" ht="35.25" customHeight="1" hidden="1">
      <c r="A245" s="6" t="s">
        <v>315</v>
      </c>
      <c r="B245" s="4"/>
      <c r="C245" s="4"/>
      <c r="D245" s="5"/>
      <c r="E245" s="5">
        <v>32410000</v>
      </c>
      <c r="F245" s="5">
        <f>E245</f>
        <v>32410000</v>
      </c>
      <c r="G245" s="5"/>
      <c r="H245" s="5">
        <v>10000000</v>
      </c>
      <c r="I245" s="5"/>
      <c r="J245" s="5">
        <f>H245</f>
        <v>10000000</v>
      </c>
      <c r="K245" s="5"/>
      <c r="L245" s="5"/>
      <c r="M245" s="5"/>
      <c r="N245" s="5"/>
      <c r="O245" s="5">
        <v>10000000</v>
      </c>
      <c r="P245" s="5">
        <f>O245</f>
        <v>10000000</v>
      </c>
      <c r="EB245" s="34"/>
      <c r="EC245" s="34"/>
      <c r="ED245" s="34"/>
      <c r="EE245" s="34"/>
      <c r="EF245" s="34"/>
      <c r="EG245" s="34"/>
    </row>
    <row r="246" spans="1:137" s="15" customFormat="1" ht="21" customHeight="1" hidden="1">
      <c r="A246" s="3" t="s">
        <v>232</v>
      </c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EB246" s="34"/>
      <c r="EC246" s="34"/>
      <c r="ED246" s="34"/>
      <c r="EE246" s="34"/>
      <c r="EF246" s="34"/>
      <c r="EG246" s="34"/>
    </row>
    <row r="247" spans="1:137" s="15" customFormat="1" ht="35.25" customHeight="1" hidden="1">
      <c r="A247" s="50" t="s">
        <v>316</v>
      </c>
      <c r="B247" s="4"/>
      <c r="C247" s="4"/>
      <c r="D247" s="5"/>
      <c r="E247" s="5">
        <v>2</v>
      </c>
      <c r="F247" s="5">
        <f>E247</f>
        <v>2</v>
      </c>
      <c r="G247" s="5"/>
      <c r="H247" s="5">
        <v>1</v>
      </c>
      <c r="I247" s="5"/>
      <c r="J247" s="5">
        <f>H247</f>
        <v>1</v>
      </c>
      <c r="K247" s="5"/>
      <c r="L247" s="5"/>
      <c r="M247" s="5"/>
      <c r="N247" s="5"/>
      <c r="O247" s="5">
        <v>1</v>
      </c>
      <c r="P247" s="5">
        <v>1</v>
      </c>
      <c r="EB247" s="34"/>
      <c r="EC247" s="34"/>
      <c r="ED247" s="34"/>
      <c r="EE247" s="34"/>
      <c r="EF247" s="34"/>
      <c r="EG247" s="34"/>
    </row>
    <row r="248" spans="1:137" s="15" customFormat="1" ht="21.75" customHeight="1" hidden="1">
      <c r="A248" s="3" t="s">
        <v>227</v>
      </c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EB248" s="34"/>
      <c r="EC248" s="34"/>
      <c r="ED248" s="34"/>
      <c r="EE248" s="34"/>
      <c r="EF248" s="34"/>
      <c r="EG248" s="34"/>
    </row>
    <row r="249" spans="1:137" s="15" customFormat="1" ht="35.25" customHeight="1" hidden="1">
      <c r="A249" s="6" t="s">
        <v>317</v>
      </c>
      <c r="B249" s="4"/>
      <c r="C249" s="4"/>
      <c r="D249" s="5"/>
      <c r="E249" s="5">
        <f>E245/E247</f>
        <v>16205000</v>
      </c>
      <c r="F249" s="5">
        <f>E249</f>
        <v>16205000</v>
      </c>
      <c r="G249" s="5"/>
      <c r="H249" s="5">
        <f>H245/H247</f>
        <v>10000000</v>
      </c>
      <c r="I249" s="5"/>
      <c r="J249" s="5">
        <f>H249</f>
        <v>10000000</v>
      </c>
      <c r="K249" s="5"/>
      <c r="L249" s="5"/>
      <c r="M249" s="5"/>
      <c r="N249" s="5"/>
      <c r="O249" s="5">
        <f>O245/O247</f>
        <v>10000000</v>
      </c>
      <c r="P249" s="5">
        <f>O249</f>
        <v>10000000</v>
      </c>
      <c r="EB249" s="34"/>
      <c r="EC249" s="34"/>
      <c r="ED249" s="34"/>
      <c r="EE249" s="34"/>
      <c r="EF249" s="34"/>
      <c r="EG249" s="34"/>
    </row>
    <row r="250" spans="1:137" s="193" customFormat="1" ht="66" customHeight="1" hidden="1">
      <c r="A250" s="196" t="s">
        <v>410</v>
      </c>
      <c r="B250" s="192"/>
      <c r="C250" s="192"/>
      <c r="D250" s="195">
        <f>D251+D265+D258+D272+D279+D286+D300+D293</f>
        <v>26141100</v>
      </c>
      <c r="E250" s="195">
        <f aca="true" t="shared" si="22" ref="E250:O250">E251+E265+E258+E272+E279+E286+E300</f>
        <v>100000</v>
      </c>
      <c r="F250" s="195">
        <f>D250+E250</f>
        <v>26241100</v>
      </c>
      <c r="G250" s="195">
        <f t="shared" si="22"/>
        <v>27723400</v>
      </c>
      <c r="H250" s="195">
        <f t="shared" si="22"/>
        <v>0</v>
      </c>
      <c r="I250" s="195">
        <f t="shared" si="22"/>
        <v>0</v>
      </c>
      <c r="J250" s="195">
        <f>G250+H250</f>
        <v>27723400</v>
      </c>
      <c r="K250" s="195">
        <f t="shared" si="22"/>
        <v>0</v>
      </c>
      <c r="L250" s="195">
        <f t="shared" si="22"/>
        <v>0</v>
      </c>
      <c r="M250" s="195">
        <f t="shared" si="22"/>
        <v>0</v>
      </c>
      <c r="N250" s="195">
        <f t="shared" si="22"/>
        <v>29970800</v>
      </c>
      <c r="O250" s="195">
        <f t="shared" si="22"/>
        <v>0</v>
      </c>
      <c r="P250" s="195">
        <f>N250+O250</f>
        <v>29970800</v>
      </c>
      <c r="EB250" s="194"/>
      <c r="EC250" s="194"/>
      <c r="ED250" s="194"/>
      <c r="EE250" s="194"/>
      <c r="EF250" s="194"/>
      <c r="EG250" s="194"/>
    </row>
    <row r="251" spans="1:137" s="115" customFormat="1" ht="24" customHeight="1" hidden="1">
      <c r="A251" s="87" t="s">
        <v>411</v>
      </c>
      <c r="B251" s="75"/>
      <c r="C251" s="75"/>
      <c r="D251" s="83">
        <f>D253</f>
        <v>15465300</v>
      </c>
      <c r="E251" s="83"/>
      <c r="F251" s="83">
        <f>D251</f>
        <v>15465300</v>
      </c>
      <c r="G251" s="83">
        <f>G253</f>
        <v>16498100</v>
      </c>
      <c r="H251" s="83"/>
      <c r="I251" s="83"/>
      <c r="J251" s="83">
        <f>G251</f>
        <v>16498100</v>
      </c>
      <c r="K251" s="83"/>
      <c r="L251" s="83"/>
      <c r="M251" s="83"/>
      <c r="N251" s="83">
        <f>N253</f>
        <v>17435000</v>
      </c>
      <c r="O251" s="83"/>
      <c r="P251" s="83">
        <f>N251</f>
        <v>17435000</v>
      </c>
      <c r="EB251" s="116"/>
      <c r="EC251" s="116"/>
      <c r="ED251" s="116"/>
      <c r="EE251" s="116"/>
      <c r="EF251" s="116"/>
      <c r="EG251" s="116"/>
    </row>
    <row r="252" spans="1:137" s="15" customFormat="1" ht="18.75" customHeight="1" hidden="1">
      <c r="A252" s="3" t="s">
        <v>77</v>
      </c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EB252" s="34"/>
      <c r="EC252" s="34"/>
      <c r="ED252" s="34"/>
      <c r="EE252" s="34"/>
      <c r="EF252" s="34"/>
      <c r="EG252" s="34"/>
    </row>
    <row r="253" spans="1:137" s="15" customFormat="1" ht="16.5" customHeight="1" hidden="1">
      <c r="A253" s="6" t="s">
        <v>262</v>
      </c>
      <c r="B253" s="4"/>
      <c r="C253" s="4"/>
      <c r="D253" s="5">
        <f>15415300+50000</f>
        <v>15465300</v>
      </c>
      <c r="E253" s="5"/>
      <c r="F253" s="5">
        <f>D253</f>
        <v>15465300</v>
      </c>
      <c r="G253" s="5">
        <f>16448100+50000</f>
        <v>16498100</v>
      </c>
      <c r="H253" s="5"/>
      <c r="I253" s="5"/>
      <c r="J253" s="5">
        <f>G253</f>
        <v>16498100</v>
      </c>
      <c r="K253" s="5"/>
      <c r="L253" s="5"/>
      <c r="M253" s="5"/>
      <c r="N253" s="5">
        <v>17435000</v>
      </c>
      <c r="O253" s="5"/>
      <c r="P253" s="5">
        <f>N253</f>
        <v>17435000</v>
      </c>
      <c r="EB253" s="34"/>
      <c r="EC253" s="34"/>
      <c r="ED253" s="34"/>
      <c r="EE253" s="34"/>
      <c r="EF253" s="34"/>
      <c r="EG253" s="34"/>
    </row>
    <row r="254" spans="1:137" s="15" customFormat="1" ht="17.25" customHeight="1" hidden="1">
      <c r="A254" s="3" t="s">
        <v>232</v>
      </c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EB254" s="34"/>
      <c r="EC254" s="34"/>
      <c r="ED254" s="34"/>
      <c r="EE254" s="34"/>
      <c r="EF254" s="34"/>
      <c r="EG254" s="34"/>
    </row>
    <row r="255" spans="1:137" s="15" customFormat="1" ht="16.5" customHeight="1" hidden="1">
      <c r="A255" s="50" t="s">
        <v>263</v>
      </c>
      <c r="B255" s="4"/>
      <c r="C255" s="4"/>
      <c r="D255" s="5">
        <v>36</v>
      </c>
      <c r="E255" s="5"/>
      <c r="F255" s="5">
        <f>D255</f>
        <v>36</v>
      </c>
      <c r="G255" s="5">
        <f>D255</f>
        <v>36</v>
      </c>
      <c r="H255" s="5"/>
      <c r="I255" s="5"/>
      <c r="J255" s="5">
        <f>G255</f>
        <v>36</v>
      </c>
      <c r="K255" s="5"/>
      <c r="L255" s="5"/>
      <c r="M255" s="5"/>
      <c r="N255" s="5">
        <f>J255</f>
        <v>36</v>
      </c>
      <c r="O255" s="5"/>
      <c r="P255" s="5">
        <f>N255</f>
        <v>36</v>
      </c>
      <c r="EB255" s="34"/>
      <c r="EC255" s="34"/>
      <c r="ED255" s="34"/>
      <c r="EE255" s="34"/>
      <c r="EF255" s="34"/>
      <c r="EG255" s="34"/>
    </row>
    <row r="256" spans="1:137" s="15" customFormat="1" ht="18.75" customHeight="1" hidden="1">
      <c r="A256" s="3" t="s">
        <v>227</v>
      </c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EB256" s="34"/>
      <c r="EC256" s="34"/>
      <c r="ED256" s="34"/>
      <c r="EE256" s="34"/>
      <c r="EF256" s="34"/>
      <c r="EG256" s="34"/>
    </row>
    <row r="257" spans="1:137" s="15" customFormat="1" ht="27.75" customHeight="1" hidden="1">
      <c r="A257" s="6" t="s">
        <v>264</v>
      </c>
      <c r="B257" s="4"/>
      <c r="C257" s="4"/>
      <c r="D257" s="5">
        <f>D253/D255</f>
        <v>429591.6666666667</v>
      </c>
      <c r="E257" s="5"/>
      <c r="F257" s="5">
        <f>D257</f>
        <v>429591.6666666667</v>
      </c>
      <c r="G257" s="5">
        <f>G253/G255</f>
        <v>458280.55555555556</v>
      </c>
      <c r="H257" s="5"/>
      <c r="I257" s="5"/>
      <c r="J257" s="5">
        <f>G257</f>
        <v>458280.55555555556</v>
      </c>
      <c r="K257" s="5"/>
      <c r="L257" s="5"/>
      <c r="M257" s="5"/>
      <c r="N257" s="5">
        <f>N253/N255</f>
        <v>484305.55555555556</v>
      </c>
      <c r="O257" s="5"/>
      <c r="P257" s="5">
        <f>N257</f>
        <v>484305.55555555556</v>
      </c>
      <c r="EB257" s="34"/>
      <c r="EC257" s="34"/>
      <c r="ED257" s="34"/>
      <c r="EE257" s="34"/>
      <c r="EF257" s="34"/>
      <c r="EG257" s="34"/>
    </row>
    <row r="258" spans="1:137" s="115" customFormat="1" ht="27.75" customHeight="1" hidden="1">
      <c r="A258" s="87" t="s">
        <v>412</v>
      </c>
      <c r="B258" s="75"/>
      <c r="C258" s="75"/>
      <c r="D258" s="76">
        <f>D260</f>
        <v>4674800</v>
      </c>
      <c r="E258" s="76"/>
      <c r="F258" s="76">
        <f>D258</f>
        <v>4674800</v>
      </c>
      <c r="G258" s="76">
        <f>G260</f>
        <v>4826500</v>
      </c>
      <c r="H258" s="76"/>
      <c r="I258" s="76"/>
      <c r="J258" s="76">
        <f>G258</f>
        <v>4826500</v>
      </c>
      <c r="K258" s="76"/>
      <c r="L258" s="76"/>
      <c r="M258" s="76"/>
      <c r="N258" s="76">
        <f>N260</f>
        <v>5385700</v>
      </c>
      <c r="O258" s="76"/>
      <c r="P258" s="76">
        <f>N258</f>
        <v>5385700</v>
      </c>
      <c r="EB258" s="116"/>
      <c r="EC258" s="116"/>
      <c r="ED258" s="116"/>
      <c r="EE258" s="116"/>
      <c r="EF258" s="116"/>
      <c r="EG258" s="116"/>
    </row>
    <row r="259" spans="1:137" s="15" customFormat="1" ht="19.5" customHeight="1" hidden="1">
      <c r="A259" s="3" t="s">
        <v>77</v>
      </c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EB259" s="34"/>
      <c r="EC259" s="34"/>
      <c r="ED259" s="34"/>
      <c r="EE259" s="34"/>
      <c r="EF259" s="34"/>
      <c r="EG259" s="34"/>
    </row>
    <row r="260" spans="1:137" s="15" customFormat="1" ht="27.75" customHeight="1" hidden="1">
      <c r="A260" s="6" t="s">
        <v>265</v>
      </c>
      <c r="B260" s="4"/>
      <c r="C260" s="4"/>
      <c r="D260" s="5">
        <v>4674800</v>
      </c>
      <c r="E260" s="5"/>
      <c r="F260" s="5">
        <f>D260</f>
        <v>4674800</v>
      </c>
      <c r="G260" s="5">
        <v>4826500</v>
      </c>
      <c r="H260" s="5"/>
      <c r="I260" s="5"/>
      <c r="J260" s="5">
        <f>G260</f>
        <v>4826500</v>
      </c>
      <c r="K260" s="5"/>
      <c r="L260" s="5"/>
      <c r="M260" s="5"/>
      <c r="N260" s="5">
        <v>5385700</v>
      </c>
      <c r="O260" s="5"/>
      <c r="P260" s="5">
        <f>N260</f>
        <v>5385700</v>
      </c>
      <c r="EB260" s="34"/>
      <c r="EC260" s="34"/>
      <c r="ED260" s="34"/>
      <c r="EE260" s="34"/>
      <c r="EF260" s="34"/>
      <c r="EG260" s="34"/>
    </row>
    <row r="261" spans="1:137" s="15" customFormat="1" ht="20.25" customHeight="1" hidden="1">
      <c r="A261" s="3" t="s">
        <v>232</v>
      </c>
      <c r="B261" s="4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EB261" s="34"/>
      <c r="EC261" s="34"/>
      <c r="ED261" s="34"/>
      <c r="EE261" s="34"/>
      <c r="EF261" s="34"/>
      <c r="EG261" s="34"/>
    </row>
    <row r="262" spans="1:137" s="15" customFormat="1" ht="38.25" customHeight="1" hidden="1">
      <c r="A262" s="50" t="s">
        <v>266</v>
      </c>
      <c r="B262" s="4"/>
      <c r="C262" s="4"/>
      <c r="D262" s="5">
        <v>36</v>
      </c>
      <c r="E262" s="5"/>
      <c r="F262" s="5">
        <f>D262</f>
        <v>36</v>
      </c>
      <c r="G262" s="5">
        <f>F262</f>
        <v>36</v>
      </c>
      <c r="H262" s="5"/>
      <c r="I262" s="5"/>
      <c r="J262" s="5">
        <f>G262</f>
        <v>36</v>
      </c>
      <c r="K262" s="5"/>
      <c r="L262" s="5"/>
      <c r="M262" s="5"/>
      <c r="N262" s="5">
        <v>36</v>
      </c>
      <c r="O262" s="5"/>
      <c r="P262" s="5">
        <f>N262</f>
        <v>36</v>
      </c>
      <c r="EB262" s="34"/>
      <c r="EC262" s="34"/>
      <c r="ED262" s="34"/>
      <c r="EE262" s="34"/>
      <c r="EF262" s="34"/>
      <c r="EG262" s="34"/>
    </row>
    <row r="263" spans="1:137" s="15" customFormat="1" ht="18" customHeight="1" hidden="1">
      <c r="A263" s="3" t="s">
        <v>227</v>
      </c>
      <c r="B263" s="4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EB263" s="34"/>
      <c r="EC263" s="34"/>
      <c r="ED263" s="34"/>
      <c r="EE263" s="34"/>
      <c r="EF263" s="34"/>
      <c r="EG263" s="34"/>
    </row>
    <row r="264" spans="1:137" s="15" customFormat="1" ht="27.75" customHeight="1" hidden="1">
      <c r="A264" s="6" t="s">
        <v>267</v>
      </c>
      <c r="B264" s="4"/>
      <c r="C264" s="4"/>
      <c r="D264" s="5">
        <f>D260/D262</f>
        <v>129855.55555555556</v>
      </c>
      <c r="E264" s="5"/>
      <c r="F264" s="5">
        <f>F260/F262</f>
        <v>129855.55555555556</v>
      </c>
      <c r="G264" s="5">
        <f>G260/G262</f>
        <v>134069.44444444444</v>
      </c>
      <c r="H264" s="5"/>
      <c r="I264" s="5"/>
      <c r="J264" s="5">
        <f>G264</f>
        <v>134069.44444444444</v>
      </c>
      <c r="K264" s="5"/>
      <c r="L264" s="5"/>
      <c r="M264" s="5"/>
      <c r="N264" s="5">
        <f>N260/N262</f>
        <v>149602.77777777778</v>
      </c>
      <c r="O264" s="5"/>
      <c r="P264" s="5">
        <f>N264</f>
        <v>149602.77777777778</v>
      </c>
      <c r="EB264" s="34"/>
      <c r="EC264" s="34"/>
      <c r="ED264" s="34"/>
      <c r="EE264" s="34"/>
      <c r="EF264" s="34"/>
      <c r="EG264" s="34"/>
    </row>
    <row r="265" spans="1:137" s="118" customFormat="1" ht="27.75" customHeight="1" hidden="1">
      <c r="A265" s="87" t="s">
        <v>413</v>
      </c>
      <c r="B265" s="79"/>
      <c r="C265" s="79"/>
      <c r="D265" s="83">
        <f>D267</f>
        <v>5251300</v>
      </c>
      <c r="E265" s="83"/>
      <c r="F265" s="83">
        <f>D265</f>
        <v>5251300</v>
      </c>
      <c r="G265" s="83">
        <f>G267</f>
        <v>5928700</v>
      </c>
      <c r="H265" s="83"/>
      <c r="I265" s="83"/>
      <c r="J265" s="83">
        <f>G265</f>
        <v>5928700</v>
      </c>
      <c r="K265" s="83"/>
      <c r="L265" s="83"/>
      <c r="M265" s="83"/>
      <c r="N265" s="83">
        <f>N267</f>
        <v>6628300</v>
      </c>
      <c r="O265" s="83"/>
      <c r="P265" s="83">
        <f>N265</f>
        <v>6628300</v>
      </c>
      <c r="EB265" s="119"/>
      <c r="EC265" s="119"/>
      <c r="ED265" s="119"/>
      <c r="EE265" s="119"/>
      <c r="EF265" s="119"/>
      <c r="EG265" s="119"/>
    </row>
    <row r="266" spans="1:137" s="15" customFormat="1" ht="21.75" customHeight="1" hidden="1">
      <c r="A266" s="3" t="s">
        <v>77</v>
      </c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EB266" s="34"/>
      <c r="EC266" s="34"/>
      <c r="ED266" s="34"/>
      <c r="EE266" s="34"/>
      <c r="EF266" s="34"/>
      <c r="EG266" s="34"/>
    </row>
    <row r="267" spans="1:137" s="15" customFormat="1" ht="27.75" customHeight="1" hidden="1">
      <c r="A267" s="6" t="s">
        <v>268</v>
      </c>
      <c r="B267" s="4"/>
      <c r="C267" s="4"/>
      <c r="D267" s="5">
        <v>5251300</v>
      </c>
      <c r="E267" s="5"/>
      <c r="F267" s="5">
        <f>D267</f>
        <v>5251300</v>
      </c>
      <c r="G267" s="5">
        <v>5928700</v>
      </c>
      <c r="H267" s="5"/>
      <c r="I267" s="5"/>
      <c r="J267" s="5">
        <f>G267</f>
        <v>5928700</v>
      </c>
      <c r="K267" s="5"/>
      <c r="L267" s="5"/>
      <c r="M267" s="5"/>
      <c r="N267" s="5">
        <v>6628300</v>
      </c>
      <c r="O267" s="5"/>
      <c r="P267" s="5">
        <f>N267</f>
        <v>6628300</v>
      </c>
      <c r="EB267" s="34"/>
      <c r="EC267" s="34"/>
      <c r="ED267" s="34"/>
      <c r="EE267" s="34"/>
      <c r="EF267" s="34"/>
      <c r="EG267" s="34"/>
    </row>
    <row r="268" spans="1:137" s="15" customFormat="1" ht="18.75" customHeight="1" hidden="1">
      <c r="A268" s="3" t="s">
        <v>232</v>
      </c>
      <c r="B268" s="4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EB268" s="34"/>
      <c r="EC268" s="34"/>
      <c r="ED268" s="34"/>
      <c r="EE268" s="34"/>
      <c r="EF268" s="34"/>
      <c r="EG268" s="34"/>
    </row>
    <row r="269" spans="1:137" s="15" customFormat="1" ht="21.75" customHeight="1" hidden="1">
      <c r="A269" s="6" t="s">
        <v>101</v>
      </c>
      <c r="B269" s="4"/>
      <c r="C269" s="4"/>
      <c r="D269" s="5">
        <v>1600</v>
      </c>
      <c r="E269" s="5"/>
      <c r="F269" s="5">
        <f>D269</f>
        <v>1600</v>
      </c>
      <c r="G269" s="5">
        <v>1600</v>
      </c>
      <c r="H269" s="5"/>
      <c r="I269" s="5"/>
      <c r="J269" s="5">
        <f>G269</f>
        <v>1600</v>
      </c>
      <c r="K269" s="5"/>
      <c r="L269" s="5"/>
      <c r="M269" s="5"/>
      <c r="N269" s="5">
        <f>J269</f>
        <v>1600</v>
      </c>
      <c r="O269" s="5"/>
      <c r="P269" s="5">
        <f>N269</f>
        <v>1600</v>
      </c>
      <c r="EB269" s="34"/>
      <c r="EC269" s="34"/>
      <c r="ED269" s="34"/>
      <c r="EE269" s="34"/>
      <c r="EF269" s="34"/>
      <c r="EG269" s="34"/>
    </row>
    <row r="270" spans="1:137" s="15" customFormat="1" ht="21" customHeight="1" hidden="1">
      <c r="A270" s="3" t="s">
        <v>227</v>
      </c>
      <c r="B270" s="4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EB270" s="34"/>
      <c r="EC270" s="34"/>
      <c r="ED270" s="34"/>
      <c r="EE270" s="34"/>
      <c r="EF270" s="34"/>
      <c r="EG270" s="34"/>
    </row>
    <row r="271" spans="1:137" s="15" customFormat="1" ht="18" customHeight="1" hidden="1">
      <c r="A271" s="6" t="s">
        <v>269</v>
      </c>
      <c r="B271" s="4"/>
      <c r="C271" s="4"/>
      <c r="D271" s="5">
        <f>D267/D269</f>
        <v>3282.0625</v>
      </c>
      <c r="E271" s="5"/>
      <c r="F271" s="5">
        <f>D271</f>
        <v>3282.0625</v>
      </c>
      <c r="G271" s="5">
        <f>G267/G269</f>
        <v>3705.4375</v>
      </c>
      <c r="H271" s="5"/>
      <c r="I271" s="5"/>
      <c r="J271" s="5">
        <f>G271</f>
        <v>3705.4375</v>
      </c>
      <c r="K271" s="5"/>
      <c r="L271" s="5"/>
      <c r="M271" s="5"/>
      <c r="N271" s="5">
        <f>N267/N269</f>
        <v>4142.6875</v>
      </c>
      <c r="O271" s="5"/>
      <c r="P271" s="5">
        <f>N271</f>
        <v>4142.6875</v>
      </c>
      <c r="EB271" s="34"/>
      <c r="EC271" s="34"/>
      <c r="ED271" s="34"/>
      <c r="EE271" s="34"/>
      <c r="EF271" s="34"/>
      <c r="EG271" s="34"/>
    </row>
    <row r="272" spans="1:137" s="118" customFormat="1" ht="27.75" customHeight="1" hidden="1">
      <c r="A272" s="87" t="s">
        <v>414</v>
      </c>
      <c r="B272" s="79"/>
      <c r="C272" s="79"/>
      <c r="D272" s="83">
        <f>D274</f>
        <v>359700</v>
      </c>
      <c r="E272" s="83"/>
      <c r="F272" s="83">
        <f>D272</f>
        <v>359700</v>
      </c>
      <c r="G272" s="83">
        <f>G274</f>
        <v>406100</v>
      </c>
      <c r="H272" s="83"/>
      <c r="I272" s="83"/>
      <c r="J272" s="83">
        <f>G272</f>
        <v>406100</v>
      </c>
      <c r="K272" s="83"/>
      <c r="L272" s="83"/>
      <c r="M272" s="83"/>
      <c r="N272" s="83">
        <f>N274</f>
        <v>454000</v>
      </c>
      <c r="O272" s="83"/>
      <c r="P272" s="83">
        <f>N272</f>
        <v>454000</v>
      </c>
      <c r="EB272" s="119"/>
      <c r="EC272" s="119"/>
      <c r="ED272" s="119"/>
      <c r="EE272" s="119"/>
      <c r="EF272" s="119"/>
      <c r="EG272" s="119"/>
    </row>
    <row r="273" spans="1:137" s="15" customFormat="1" ht="21" customHeight="1" hidden="1">
      <c r="A273" s="3" t="s">
        <v>77</v>
      </c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EB273" s="34"/>
      <c r="EC273" s="34"/>
      <c r="ED273" s="34"/>
      <c r="EE273" s="34"/>
      <c r="EF273" s="34"/>
      <c r="EG273" s="34"/>
    </row>
    <row r="274" spans="1:137" s="15" customFormat="1" ht="21.75" customHeight="1" hidden="1">
      <c r="A274" s="6" t="s">
        <v>270</v>
      </c>
      <c r="B274" s="4"/>
      <c r="C274" s="4"/>
      <c r="D274" s="5">
        <v>359700</v>
      </c>
      <c r="E274" s="5"/>
      <c r="F274" s="5">
        <f>D274</f>
        <v>359700</v>
      </c>
      <c r="G274" s="5">
        <v>406100</v>
      </c>
      <c r="H274" s="5"/>
      <c r="I274" s="5"/>
      <c r="J274" s="5">
        <f>G274</f>
        <v>406100</v>
      </c>
      <c r="K274" s="5"/>
      <c r="L274" s="5"/>
      <c r="M274" s="5"/>
      <c r="N274" s="5">
        <v>454000</v>
      </c>
      <c r="O274" s="5"/>
      <c r="P274" s="5">
        <f>N274</f>
        <v>454000</v>
      </c>
      <c r="EB274" s="34"/>
      <c r="EC274" s="34"/>
      <c r="ED274" s="34"/>
      <c r="EE274" s="34"/>
      <c r="EF274" s="34"/>
      <c r="EG274" s="34"/>
    </row>
    <row r="275" spans="1:137" s="15" customFormat="1" ht="18.75" customHeight="1" hidden="1">
      <c r="A275" s="3" t="s">
        <v>232</v>
      </c>
      <c r="B275" s="4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EB275" s="34"/>
      <c r="EC275" s="34"/>
      <c r="ED275" s="34"/>
      <c r="EE275" s="34"/>
      <c r="EF275" s="34"/>
      <c r="EG275" s="34"/>
    </row>
    <row r="276" spans="1:137" s="15" customFormat="1" ht="20.25" customHeight="1" hidden="1">
      <c r="A276" s="6" t="s">
        <v>160</v>
      </c>
      <c r="B276" s="4"/>
      <c r="C276" s="4"/>
      <c r="D276" s="5">
        <v>89</v>
      </c>
      <c r="E276" s="5"/>
      <c r="F276" s="5">
        <f>D276</f>
        <v>89</v>
      </c>
      <c r="G276" s="5">
        <v>90</v>
      </c>
      <c r="H276" s="5"/>
      <c r="I276" s="5"/>
      <c r="J276" s="5">
        <f>G276</f>
        <v>90</v>
      </c>
      <c r="K276" s="5"/>
      <c r="L276" s="5"/>
      <c r="M276" s="5"/>
      <c r="N276" s="5">
        <v>90</v>
      </c>
      <c r="O276" s="5"/>
      <c r="P276" s="5">
        <v>90</v>
      </c>
      <c r="EB276" s="34"/>
      <c r="EC276" s="34"/>
      <c r="ED276" s="34"/>
      <c r="EE276" s="34"/>
      <c r="EF276" s="34"/>
      <c r="EG276" s="34"/>
    </row>
    <row r="277" spans="1:137" s="15" customFormat="1" ht="20.25" customHeight="1" hidden="1">
      <c r="A277" s="3" t="s">
        <v>227</v>
      </c>
      <c r="B277" s="4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EB277" s="34"/>
      <c r="EC277" s="34"/>
      <c r="ED277" s="34"/>
      <c r="EE277" s="34"/>
      <c r="EF277" s="34"/>
      <c r="EG277" s="34"/>
    </row>
    <row r="278" spans="1:137" s="15" customFormat="1" ht="21.75" customHeight="1" hidden="1">
      <c r="A278" s="6" t="s">
        <v>108</v>
      </c>
      <c r="B278" s="4"/>
      <c r="C278" s="4"/>
      <c r="D278" s="5">
        <f>D274/D276</f>
        <v>4041.5730337078653</v>
      </c>
      <c r="E278" s="5"/>
      <c r="F278" s="5">
        <f>D278</f>
        <v>4041.5730337078653</v>
      </c>
      <c r="G278" s="5">
        <f>G274/G276</f>
        <v>4512.222222222223</v>
      </c>
      <c r="H278" s="5"/>
      <c r="I278" s="5"/>
      <c r="J278" s="5">
        <f>G278</f>
        <v>4512.222222222223</v>
      </c>
      <c r="K278" s="5"/>
      <c r="L278" s="5"/>
      <c r="M278" s="5"/>
      <c r="N278" s="5">
        <f>N274/N276</f>
        <v>5044.444444444444</v>
      </c>
      <c r="O278" s="5"/>
      <c r="P278" s="5">
        <f>N278</f>
        <v>5044.444444444444</v>
      </c>
      <c r="EB278" s="34"/>
      <c r="EC278" s="34"/>
      <c r="ED278" s="34"/>
      <c r="EE278" s="34"/>
      <c r="EF278" s="34"/>
      <c r="EG278" s="34"/>
    </row>
    <row r="279" spans="1:137" s="118" customFormat="1" ht="24" customHeight="1" hidden="1">
      <c r="A279" s="87" t="s">
        <v>415</v>
      </c>
      <c r="B279" s="79"/>
      <c r="C279" s="79"/>
      <c r="D279" s="83">
        <f>D281</f>
        <v>60000</v>
      </c>
      <c r="E279" s="83"/>
      <c r="F279" s="83">
        <f>D279</f>
        <v>60000</v>
      </c>
      <c r="G279" s="83">
        <f>G281</f>
        <v>64000</v>
      </c>
      <c r="H279" s="83"/>
      <c r="I279" s="83"/>
      <c r="J279" s="83">
        <f>G279</f>
        <v>64000</v>
      </c>
      <c r="K279" s="83"/>
      <c r="L279" s="83"/>
      <c r="M279" s="83"/>
      <c r="N279" s="83">
        <f>N281</f>
        <v>67800</v>
      </c>
      <c r="O279" s="83"/>
      <c r="P279" s="83">
        <f>N279</f>
        <v>67800</v>
      </c>
      <c r="EB279" s="119"/>
      <c r="EC279" s="119"/>
      <c r="ED279" s="119"/>
      <c r="EE279" s="119"/>
      <c r="EF279" s="119"/>
      <c r="EG279" s="119"/>
    </row>
    <row r="280" spans="1:137" s="15" customFormat="1" ht="21.75" customHeight="1" hidden="1">
      <c r="A280" s="3" t="s">
        <v>77</v>
      </c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EB280" s="34"/>
      <c r="EC280" s="34"/>
      <c r="ED280" s="34"/>
      <c r="EE280" s="34"/>
      <c r="EF280" s="34"/>
      <c r="EG280" s="34"/>
    </row>
    <row r="281" spans="1:137" s="15" customFormat="1" ht="21.75" customHeight="1" hidden="1">
      <c r="A281" s="6" t="s">
        <v>271</v>
      </c>
      <c r="B281" s="4"/>
      <c r="C281" s="4"/>
      <c r="D281" s="5">
        <f>D283*D285</f>
        <v>60000</v>
      </c>
      <c r="E281" s="5"/>
      <c r="F281" s="5">
        <f>D281</f>
        <v>60000</v>
      </c>
      <c r="G281" s="5">
        <f>G283*G285</f>
        <v>64000</v>
      </c>
      <c r="H281" s="5"/>
      <c r="I281" s="5"/>
      <c r="J281" s="5">
        <f>G281</f>
        <v>64000</v>
      </c>
      <c r="K281" s="5"/>
      <c r="L281" s="5"/>
      <c r="M281" s="5"/>
      <c r="N281" s="5">
        <f>N283*N285</f>
        <v>67800</v>
      </c>
      <c r="O281" s="5"/>
      <c r="P281" s="5">
        <f>N281</f>
        <v>67800</v>
      </c>
      <c r="EB281" s="34"/>
      <c r="EC281" s="34"/>
      <c r="ED281" s="34"/>
      <c r="EE281" s="34"/>
      <c r="EF281" s="34"/>
      <c r="EG281" s="34"/>
    </row>
    <row r="282" spans="1:137" s="15" customFormat="1" ht="14.25" customHeight="1" hidden="1">
      <c r="A282" s="3" t="s">
        <v>232</v>
      </c>
      <c r="B282" s="4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EB282" s="34"/>
      <c r="EC282" s="34"/>
      <c r="ED282" s="34"/>
      <c r="EE282" s="34"/>
      <c r="EF282" s="34"/>
      <c r="EG282" s="34"/>
    </row>
    <row r="283" spans="1:137" s="15" customFormat="1" ht="15.75" customHeight="1" hidden="1">
      <c r="A283" s="6" t="s">
        <v>272</v>
      </c>
      <c r="B283" s="4"/>
      <c r="C283" s="4"/>
      <c r="D283" s="5">
        <v>4</v>
      </c>
      <c r="E283" s="5"/>
      <c r="F283" s="5">
        <f>D283</f>
        <v>4</v>
      </c>
      <c r="G283" s="5">
        <v>4</v>
      </c>
      <c r="H283" s="5"/>
      <c r="I283" s="5"/>
      <c r="J283" s="5">
        <f>G283</f>
        <v>4</v>
      </c>
      <c r="K283" s="5"/>
      <c r="L283" s="5"/>
      <c r="M283" s="5"/>
      <c r="N283" s="5">
        <f>J283</f>
        <v>4</v>
      </c>
      <c r="O283" s="5"/>
      <c r="P283" s="5">
        <f>N283</f>
        <v>4</v>
      </c>
      <c r="EB283" s="34"/>
      <c r="EC283" s="34"/>
      <c r="ED283" s="34"/>
      <c r="EE283" s="34"/>
      <c r="EF283" s="34"/>
      <c r="EG283" s="34"/>
    </row>
    <row r="284" spans="1:137" s="15" customFormat="1" ht="15.75" customHeight="1" hidden="1">
      <c r="A284" s="3" t="s">
        <v>227</v>
      </c>
      <c r="B284" s="4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EB284" s="34"/>
      <c r="EC284" s="34"/>
      <c r="ED284" s="34"/>
      <c r="EE284" s="34"/>
      <c r="EF284" s="34"/>
      <c r="EG284" s="34"/>
    </row>
    <row r="285" spans="1:137" s="15" customFormat="1" ht="21.75" customHeight="1" hidden="1">
      <c r="A285" s="6" t="s">
        <v>273</v>
      </c>
      <c r="B285" s="4"/>
      <c r="C285" s="4"/>
      <c r="D285" s="5">
        <v>15000</v>
      </c>
      <c r="E285" s="5"/>
      <c r="F285" s="5">
        <f>D285</f>
        <v>15000</v>
      </c>
      <c r="G285" s="5">
        <v>16000</v>
      </c>
      <c r="H285" s="5"/>
      <c r="I285" s="5"/>
      <c r="J285" s="5">
        <f>G285</f>
        <v>16000</v>
      </c>
      <c r="K285" s="5"/>
      <c r="L285" s="5"/>
      <c r="M285" s="5"/>
      <c r="N285" s="5">
        <v>16950</v>
      </c>
      <c r="O285" s="5"/>
      <c r="P285" s="5">
        <f>N285</f>
        <v>16950</v>
      </c>
      <c r="EB285" s="34"/>
      <c r="EC285" s="34"/>
      <c r="ED285" s="34"/>
      <c r="EE285" s="34"/>
      <c r="EF285" s="34"/>
      <c r="EG285" s="34"/>
    </row>
    <row r="286" spans="1:137" s="115" customFormat="1" ht="21.75" customHeight="1" hidden="1">
      <c r="A286" s="87" t="s">
        <v>416</v>
      </c>
      <c r="B286" s="75"/>
      <c r="C286" s="75"/>
      <c r="D286" s="83">
        <f>D288</f>
        <v>280000</v>
      </c>
      <c r="E286" s="83"/>
      <c r="F286" s="83">
        <f>D286</f>
        <v>280000</v>
      </c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EB286" s="116"/>
      <c r="EC286" s="116"/>
      <c r="ED286" s="116"/>
      <c r="EE286" s="116"/>
      <c r="EF286" s="116"/>
      <c r="EG286" s="116"/>
    </row>
    <row r="287" spans="1:137" s="15" customFormat="1" ht="21.75" customHeight="1" hidden="1">
      <c r="A287" s="3" t="s">
        <v>77</v>
      </c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EB287" s="34"/>
      <c r="EC287" s="34"/>
      <c r="ED287" s="34"/>
      <c r="EE287" s="34"/>
      <c r="EF287" s="34"/>
      <c r="EG287" s="34"/>
    </row>
    <row r="288" spans="1:137" s="15" customFormat="1" ht="16.5" customHeight="1" hidden="1">
      <c r="A288" s="6" t="s">
        <v>274</v>
      </c>
      <c r="B288" s="4"/>
      <c r="C288" s="4"/>
      <c r="D288" s="5">
        <v>280000</v>
      </c>
      <c r="E288" s="5"/>
      <c r="F288" s="5">
        <f>D288</f>
        <v>280000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EB288" s="34"/>
      <c r="EC288" s="34"/>
      <c r="ED288" s="34"/>
      <c r="EE288" s="34"/>
      <c r="EF288" s="34"/>
      <c r="EG288" s="34"/>
    </row>
    <row r="289" spans="1:137" s="15" customFormat="1" ht="21.75" customHeight="1" hidden="1">
      <c r="A289" s="3" t="s">
        <v>232</v>
      </c>
      <c r="B289" s="4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EB289" s="34"/>
      <c r="EC289" s="34"/>
      <c r="ED289" s="34"/>
      <c r="EE289" s="34"/>
      <c r="EF289" s="34"/>
      <c r="EG289" s="34"/>
    </row>
    <row r="290" spans="1:137" s="15" customFormat="1" ht="21.75" customHeight="1" hidden="1">
      <c r="A290" s="6" t="s">
        <v>272</v>
      </c>
      <c r="B290" s="4"/>
      <c r="C290" s="4"/>
      <c r="D290" s="5">
        <v>2</v>
      </c>
      <c r="E290" s="5"/>
      <c r="F290" s="5">
        <f>D290</f>
        <v>2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EB290" s="34"/>
      <c r="EC290" s="34"/>
      <c r="ED290" s="34"/>
      <c r="EE290" s="34"/>
      <c r="EF290" s="34"/>
      <c r="EG290" s="34"/>
    </row>
    <row r="291" spans="1:137" s="15" customFormat="1" ht="21.75" customHeight="1" hidden="1">
      <c r="A291" s="3" t="s">
        <v>227</v>
      </c>
      <c r="B291" s="4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EB291" s="34"/>
      <c r="EC291" s="34"/>
      <c r="ED291" s="34"/>
      <c r="EE291" s="34"/>
      <c r="EF291" s="34"/>
      <c r="EG291" s="34"/>
    </row>
    <row r="292" spans="1:137" s="15" customFormat="1" ht="21.75" customHeight="1" hidden="1">
      <c r="A292" s="6" t="s">
        <v>275</v>
      </c>
      <c r="B292" s="4"/>
      <c r="C292" s="4"/>
      <c r="D292" s="5">
        <f>D288/D290</f>
        <v>140000</v>
      </c>
      <c r="E292" s="5"/>
      <c r="F292" s="5">
        <f>D292</f>
        <v>140000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EB292" s="34"/>
      <c r="EC292" s="34"/>
      <c r="ED292" s="34"/>
      <c r="EE292" s="34"/>
      <c r="EF292" s="34"/>
      <c r="EG292" s="34"/>
    </row>
    <row r="293" spans="1:137" s="15" customFormat="1" ht="24.75" customHeight="1" hidden="1">
      <c r="A293" s="87" t="s">
        <v>520</v>
      </c>
      <c r="B293" s="4"/>
      <c r="C293" s="4"/>
      <c r="D293" s="24">
        <f>D295</f>
        <v>50000</v>
      </c>
      <c r="E293" s="24"/>
      <c r="F293" s="24">
        <f>D293+E293</f>
        <v>50000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EB293" s="34"/>
      <c r="EC293" s="34"/>
      <c r="ED293" s="34"/>
      <c r="EE293" s="34"/>
      <c r="EF293" s="34"/>
      <c r="EG293" s="34"/>
    </row>
    <row r="294" spans="1:137" s="15" customFormat="1" ht="21.75" customHeight="1" hidden="1">
      <c r="A294" s="3" t="s">
        <v>77</v>
      </c>
      <c r="B294" s="4"/>
      <c r="C294" s="4"/>
      <c r="D294" s="5"/>
      <c r="E294" s="5"/>
      <c r="F294" s="5">
        <f aca="true" t="shared" si="23" ref="F294:F299">D294+E294</f>
        <v>0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EB294" s="34"/>
      <c r="EC294" s="34"/>
      <c r="ED294" s="34"/>
      <c r="EE294" s="34"/>
      <c r="EF294" s="34"/>
      <c r="EG294" s="34"/>
    </row>
    <row r="295" spans="1:137" s="15" customFormat="1" ht="21.75" customHeight="1" hidden="1">
      <c r="A295" s="6" t="s">
        <v>355</v>
      </c>
      <c r="B295" s="4"/>
      <c r="C295" s="4"/>
      <c r="D295" s="5">
        <f>D297*D299</f>
        <v>50000</v>
      </c>
      <c r="E295" s="5"/>
      <c r="F295" s="5">
        <f t="shared" si="23"/>
        <v>50000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EB295" s="34"/>
      <c r="EC295" s="34"/>
      <c r="ED295" s="34"/>
      <c r="EE295" s="34"/>
      <c r="EF295" s="34"/>
      <c r="EG295" s="34"/>
    </row>
    <row r="296" spans="1:137" s="15" customFormat="1" ht="21.75" customHeight="1" hidden="1">
      <c r="A296" s="3" t="s">
        <v>232</v>
      </c>
      <c r="B296" s="4"/>
      <c r="C296" s="4"/>
      <c r="D296" s="5"/>
      <c r="E296" s="5"/>
      <c r="F296" s="5">
        <f t="shared" si="23"/>
        <v>0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EB296" s="34"/>
      <c r="EC296" s="34"/>
      <c r="ED296" s="34"/>
      <c r="EE296" s="34"/>
      <c r="EF296" s="34"/>
      <c r="EG296" s="34"/>
    </row>
    <row r="297" spans="1:137" s="15" customFormat="1" ht="21.75" customHeight="1" hidden="1">
      <c r="A297" s="6" t="s">
        <v>356</v>
      </c>
      <c r="B297" s="4"/>
      <c r="C297" s="4"/>
      <c r="D297" s="5">
        <v>1</v>
      </c>
      <c r="E297" s="5"/>
      <c r="F297" s="5">
        <f t="shared" si="23"/>
        <v>1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EB297" s="34"/>
      <c r="EC297" s="34"/>
      <c r="ED297" s="34"/>
      <c r="EE297" s="34"/>
      <c r="EF297" s="34"/>
      <c r="EG297" s="34"/>
    </row>
    <row r="298" spans="1:137" s="15" customFormat="1" ht="21.75" customHeight="1" hidden="1">
      <c r="A298" s="3" t="s">
        <v>227</v>
      </c>
      <c r="B298" s="4"/>
      <c r="C298" s="4"/>
      <c r="D298" s="5"/>
      <c r="E298" s="5"/>
      <c r="F298" s="5">
        <f t="shared" si="23"/>
        <v>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EB298" s="34"/>
      <c r="EC298" s="34"/>
      <c r="ED298" s="34"/>
      <c r="EE298" s="34"/>
      <c r="EF298" s="34"/>
      <c r="EG298" s="34"/>
    </row>
    <row r="299" spans="1:137" s="15" customFormat="1" ht="21.75" customHeight="1" hidden="1">
      <c r="A299" s="6" t="s">
        <v>357</v>
      </c>
      <c r="B299" s="4"/>
      <c r="C299" s="4"/>
      <c r="D299" s="5">
        <v>50000</v>
      </c>
      <c r="E299" s="5"/>
      <c r="F299" s="5">
        <f t="shared" si="23"/>
        <v>50000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EB299" s="34"/>
      <c r="EC299" s="34"/>
      <c r="ED299" s="34"/>
      <c r="EE299" s="34"/>
      <c r="EF299" s="34"/>
      <c r="EG299" s="34"/>
    </row>
    <row r="300" spans="1:137" s="118" customFormat="1" ht="24.75" customHeight="1" hidden="1">
      <c r="A300" s="87" t="s">
        <v>521</v>
      </c>
      <c r="B300" s="79"/>
      <c r="C300" s="79"/>
      <c r="D300" s="83"/>
      <c r="E300" s="83">
        <f>E302</f>
        <v>100000</v>
      </c>
      <c r="F300" s="83">
        <f>E300</f>
        <v>100000</v>
      </c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EB300" s="119"/>
      <c r="EC300" s="119"/>
      <c r="ED300" s="119"/>
      <c r="EE300" s="119"/>
      <c r="EF300" s="119"/>
      <c r="EG300" s="119"/>
    </row>
    <row r="301" spans="1:137" s="15" customFormat="1" ht="21.75" customHeight="1" hidden="1">
      <c r="A301" s="3" t="s">
        <v>77</v>
      </c>
      <c r="B301" s="4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EB301" s="34"/>
      <c r="EC301" s="34"/>
      <c r="ED301" s="34"/>
      <c r="EE301" s="34"/>
      <c r="EF301" s="34"/>
      <c r="EG301" s="34"/>
    </row>
    <row r="302" spans="1:137" s="15" customFormat="1" ht="21.75" customHeight="1" hidden="1">
      <c r="A302" s="6" t="s">
        <v>355</v>
      </c>
      <c r="B302" s="4"/>
      <c r="C302" s="4"/>
      <c r="D302" s="5"/>
      <c r="E302" s="5">
        <f>150000-50000</f>
        <v>100000</v>
      </c>
      <c r="F302" s="5">
        <f>E302</f>
        <v>100000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EB302" s="34"/>
      <c r="EC302" s="34"/>
      <c r="ED302" s="34"/>
      <c r="EE302" s="34"/>
      <c r="EF302" s="34"/>
      <c r="EG302" s="34"/>
    </row>
    <row r="303" spans="1:137" s="15" customFormat="1" ht="21.75" customHeight="1" hidden="1">
      <c r="A303" s="3" t="s">
        <v>232</v>
      </c>
      <c r="B303" s="4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EB303" s="34"/>
      <c r="EC303" s="34"/>
      <c r="ED303" s="34"/>
      <c r="EE303" s="34"/>
      <c r="EF303" s="34"/>
      <c r="EG303" s="34"/>
    </row>
    <row r="304" spans="1:137" s="15" customFormat="1" ht="21.75" customHeight="1" hidden="1">
      <c r="A304" s="6" t="s">
        <v>356</v>
      </c>
      <c r="B304" s="4"/>
      <c r="C304" s="4"/>
      <c r="D304" s="5"/>
      <c r="E304" s="5">
        <v>10</v>
      </c>
      <c r="F304" s="5">
        <f>E304</f>
        <v>10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EB304" s="34"/>
      <c r="EC304" s="34"/>
      <c r="ED304" s="34"/>
      <c r="EE304" s="34"/>
      <c r="EF304" s="34"/>
      <c r="EG304" s="34"/>
    </row>
    <row r="305" spans="1:137" s="15" customFormat="1" ht="21.75" customHeight="1" hidden="1">
      <c r="A305" s="3" t="s">
        <v>227</v>
      </c>
      <c r="B305" s="4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EB305" s="34"/>
      <c r="EC305" s="34"/>
      <c r="ED305" s="34"/>
      <c r="EE305" s="34"/>
      <c r="EF305" s="34"/>
      <c r="EG305" s="34"/>
    </row>
    <row r="306" spans="1:137" s="15" customFormat="1" ht="24.75" customHeight="1" hidden="1">
      <c r="A306" s="6" t="s">
        <v>357</v>
      </c>
      <c r="B306" s="4"/>
      <c r="C306" s="4"/>
      <c r="D306" s="5"/>
      <c r="E306" s="5">
        <v>10000</v>
      </c>
      <c r="F306" s="5">
        <f>E306</f>
        <v>10000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EB306" s="34"/>
      <c r="EC306" s="34"/>
      <c r="ED306" s="34"/>
      <c r="EE306" s="34"/>
      <c r="EF306" s="34"/>
      <c r="EG306" s="34"/>
    </row>
    <row r="307" spans="1:137" s="198" customFormat="1" ht="53.25" customHeight="1" hidden="1">
      <c r="A307" s="196" t="s">
        <v>532</v>
      </c>
      <c r="B307" s="197"/>
      <c r="C307" s="197"/>
      <c r="D307" s="195">
        <f>D308+D315+D322+D329+D336+D343</f>
        <v>10021500</v>
      </c>
      <c r="E307" s="195">
        <f aca="true" t="shared" si="24" ref="E307:P307">E308+E315+E322+E329+E336+E343</f>
        <v>0</v>
      </c>
      <c r="F307" s="195">
        <f t="shared" si="24"/>
        <v>10021500</v>
      </c>
      <c r="G307" s="195">
        <f t="shared" si="24"/>
        <v>10971100</v>
      </c>
      <c r="H307" s="195">
        <f t="shared" si="24"/>
        <v>0</v>
      </c>
      <c r="I307" s="195">
        <f t="shared" si="24"/>
        <v>0</v>
      </c>
      <c r="J307" s="195">
        <f t="shared" si="24"/>
        <v>10971100</v>
      </c>
      <c r="K307" s="195">
        <f t="shared" si="24"/>
        <v>0</v>
      </c>
      <c r="L307" s="195">
        <f t="shared" si="24"/>
        <v>0</v>
      </c>
      <c r="M307" s="195">
        <f t="shared" si="24"/>
        <v>0</v>
      </c>
      <c r="N307" s="195">
        <f t="shared" si="24"/>
        <v>11611300</v>
      </c>
      <c r="O307" s="195">
        <f t="shared" si="24"/>
        <v>0</v>
      </c>
      <c r="P307" s="195">
        <f t="shared" si="24"/>
        <v>11611300</v>
      </c>
      <c r="EB307" s="199"/>
      <c r="EC307" s="199"/>
      <c r="ED307" s="199"/>
      <c r="EE307" s="199"/>
      <c r="EF307" s="199"/>
      <c r="EG307" s="199"/>
    </row>
    <row r="308" spans="1:137" s="118" customFormat="1" ht="52.5" customHeight="1" hidden="1">
      <c r="A308" s="87" t="s">
        <v>417</v>
      </c>
      <c r="B308" s="79"/>
      <c r="C308" s="79"/>
      <c r="D308" s="83">
        <f>D310</f>
        <v>1548000</v>
      </c>
      <c r="E308" s="83"/>
      <c r="F308" s="83">
        <f>D308</f>
        <v>1548000</v>
      </c>
      <c r="G308" s="83">
        <f>G310</f>
        <v>1651700</v>
      </c>
      <c r="H308" s="83"/>
      <c r="I308" s="83"/>
      <c r="J308" s="83">
        <f>G308</f>
        <v>1651700</v>
      </c>
      <c r="K308" s="83"/>
      <c r="L308" s="83"/>
      <c r="M308" s="83"/>
      <c r="N308" s="83">
        <f>N310</f>
        <v>1750800</v>
      </c>
      <c r="O308" s="83"/>
      <c r="P308" s="83">
        <f>N308</f>
        <v>1750800</v>
      </c>
      <c r="EB308" s="119"/>
      <c r="EC308" s="119"/>
      <c r="ED308" s="119"/>
      <c r="EE308" s="119"/>
      <c r="EF308" s="119"/>
      <c r="EG308" s="119"/>
    </row>
    <row r="309" spans="1:137" s="115" customFormat="1" ht="17.25" customHeight="1" hidden="1">
      <c r="A309" s="3" t="s">
        <v>77</v>
      </c>
      <c r="B309" s="114"/>
      <c r="C309" s="114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EB309" s="116"/>
      <c r="EC309" s="116"/>
      <c r="ED309" s="116"/>
      <c r="EE309" s="116"/>
      <c r="EF309" s="116"/>
      <c r="EG309" s="116"/>
    </row>
    <row r="310" spans="1:137" s="115" customFormat="1" ht="38.25" customHeight="1" hidden="1">
      <c r="A310" s="6" t="s">
        <v>277</v>
      </c>
      <c r="B310" s="114"/>
      <c r="C310" s="114"/>
      <c r="D310" s="76">
        <v>1548000</v>
      </c>
      <c r="E310" s="76"/>
      <c r="F310" s="76">
        <f>D310</f>
        <v>1548000</v>
      </c>
      <c r="G310" s="76">
        <v>1651700</v>
      </c>
      <c r="H310" s="76"/>
      <c r="I310" s="76"/>
      <c r="J310" s="76">
        <f>G310</f>
        <v>1651700</v>
      </c>
      <c r="K310" s="76"/>
      <c r="L310" s="76"/>
      <c r="M310" s="76"/>
      <c r="N310" s="76">
        <v>1750800</v>
      </c>
      <c r="O310" s="76"/>
      <c r="P310" s="76">
        <f>N310</f>
        <v>1750800</v>
      </c>
      <c r="EB310" s="116"/>
      <c r="EC310" s="116"/>
      <c r="ED310" s="116"/>
      <c r="EE310" s="116"/>
      <c r="EF310" s="116"/>
      <c r="EG310" s="116"/>
    </row>
    <row r="311" spans="1:137" s="115" customFormat="1" ht="16.5" customHeight="1" hidden="1">
      <c r="A311" s="3" t="s">
        <v>276</v>
      </c>
      <c r="B311" s="114"/>
      <c r="C311" s="114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EB311" s="116"/>
      <c r="EC311" s="116"/>
      <c r="ED311" s="116"/>
      <c r="EE311" s="116"/>
      <c r="EF311" s="116"/>
      <c r="EG311" s="116"/>
    </row>
    <row r="312" spans="1:137" s="115" customFormat="1" ht="38.25" customHeight="1" hidden="1">
      <c r="A312" s="6" t="s">
        <v>124</v>
      </c>
      <c r="B312" s="114"/>
      <c r="C312" s="114"/>
      <c r="D312" s="76">
        <v>155760</v>
      </c>
      <c r="E312" s="76"/>
      <c r="F312" s="76">
        <f>D312</f>
        <v>155760</v>
      </c>
      <c r="G312" s="76">
        <v>155760</v>
      </c>
      <c r="H312" s="76"/>
      <c r="I312" s="76"/>
      <c r="J312" s="76">
        <f>G312</f>
        <v>155760</v>
      </c>
      <c r="K312" s="76"/>
      <c r="L312" s="76"/>
      <c r="M312" s="76"/>
      <c r="N312" s="76">
        <v>155760</v>
      </c>
      <c r="O312" s="76"/>
      <c r="P312" s="76">
        <f>N312</f>
        <v>155760</v>
      </c>
      <c r="EB312" s="116"/>
      <c r="EC312" s="116"/>
      <c r="ED312" s="116"/>
      <c r="EE312" s="116"/>
      <c r="EF312" s="116"/>
      <c r="EG312" s="116"/>
    </row>
    <row r="313" spans="1:137" s="115" customFormat="1" ht="17.25" customHeight="1" hidden="1">
      <c r="A313" s="3" t="s">
        <v>227</v>
      </c>
      <c r="B313" s="114"/>
      <c r="C313" s="114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EB313" s="116"/>
      <c r="EC313" s="116"/>
      <c r="ED313" s="116"/>
      <c r="EE313" s="116"/>
      <c r="EF313" s="116"/>
      <c r="EG313" s="116"/>
    </row>
    <row r="314" spans="1:137" s="115" customFormat="1" ht="38.25" customHeight="1" hidden="1">
      <c r="A314" s="6" t="s">
        <v>125</v>
      </c>
      <c r="B314" s="114"/>
      <c r="C314" s="114"/>
      <c r="D314" s="76">
        <f>D310/D312</f>
        <v>9.938366718027735</v>
      </c>
      <c r="E314" s="76"/>
      <c r="F314" s="76">
        <f>D314</f>
        <v>9.938366718027735</v>
      </c>
      <c r="G314" s="76">
        <f>G310/G312</f>
        <v>10.604134565998972</v>
      </c>
      <c r="H314" s="76"/>
      <c r="I314" s="76"/>
      <c r="J314" s="76">
        <f>G314</f>
        <v>10.604134565998972</v>
      </c>
      <c r="K314" s="76"/>
      <c r="L314" s="76"/>
      <c r="M314" s="76"/>
      <c r="N314" s="76">
        <f>N308/N312</f>
        <v>11.240369799691834</v>
      </c>
      <c r="O314" s="76"/>
      <c r="P314" s="76">
        <f>N314</f>
        <v>11.240369799691834</v>
      </c>
      <c r="EB314" s="116"/>
      <c r="EC314" s="116"/>
      <c r="ED314" s="116"/>
      <c r="EE314" s="116"/>
      <c r="EF314" s="116"/>
      <c r="EG314" s="116"/>
    </row>
    <row r="315" spans="1:137" s="118" customFormat="1" ht="42" customHeight="1" hidden="1">
      <c r="A315" s="87" t="s">
        <v>418</v>
      </c>
      <c r="B315" s="79"/>
      <c r="C315" s="79"/>
      <c r="D315" s="83">
        <f>D317</f>
        <v>6110000</v>
      </c>
      <c r="E315" s="83"/>
      <c r="F315" s="83">
        <f>D315</f>
        <v>6110000</v>
      </c>
      <c r="G315" s="83">
        <f>G317</f>
        <v>6519400</v>
      </c>
      <c r="H315" s="83"/>
      <c r="I315" s="83"/>
      <c r="J315" s="83">
        <f>G315</f>
        <v>6519400</v>
      </c>
      <c r="K315" s="83"/>
      <c r="L315" s="83"/>
      <c r="M315" s="83"/>
      <c r="N315" s="83">
        <f>N317</f>
        <v>6910500</v>
      </c>
      <c r="O315" s="83"/>
      <c r="P315" s="83">
        <f>N315</f>
        <v>6910500</v>
      </c>
      <c r="EB315" s="119"/>
      <c r="EC315" s="119"/>
      <c r="ED315" s="119"/>
      <c r="EE315" s="119"/>
      <c r="EF315" s="119"/>
      <c r="EG315" s="119"/>
    </row>
    <row r="316" spans="1:137" s="115" customFormat="1" ht="19.5" customHeight="1" hidden="1">
      <c r="A316" s="3" t="s">
        <v>77</v>
      </c>
      <c r="B316" s="114"/>
      <c r="C316" s="114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EB316" s="116"/>
      <c r="EC316" s="116"/>
      <c r="ED316" s="116"/>
      <c r="EE316" s="116"/>
      <c r="EF316" s="116"/>
      <c r="EG316" s="116"/>
    </row>
    <row r="317" spans="1:137" s="115" customFormat="1" ht="38.25" customHeight="1" hidden="1">
      <c r="A317" s="6" t="s">
        <v>278</v>
      </c>
      <c r="B317" s="114"/>
      <c r="C317" s="114"/>
      <c r="D317" s="76">
        <v>6110000</v>
      </c>
      <c r="E317" s="76"/>
      <c r="F317" s="76">
        <f>D317</f>
        <v>6110000</v>
      </c>
      <c r="G317" s="76">
        <v>6519400</v>
      </c>
      <c r="H317" s="76"/>
      <c r="I317" s="76"/>
      <c r="J317" s="76">
        <f>G317</f>
        <v>6519400</v>
      </c>
      <c r="K317" s="76"/>
      <c r="L317" s="76"/>
      <c r="M317" s="76"/>
      <c r="N317" s="76">
        <v>6910500</v>
      </c>
      <c r="O317" s="76"/>
      <c r="P317" s="76">
        <f>N317</f>
        <v>6910500</v>
      </c>
      <c r="EB317" s="116"/>
      <c r="EC317" s="116"/>
      <c r="ED317" s="116"/>
      <c r="EE317" s="116"/>
      <c r="EF317" s="116"/>
      <c r="EG317" s="116"/>
    </row>
    <row r="318" spans="1:137" s="115" customFormat="1" ht="17.25" customHeight="1" hidden="1">
      <c r="A318" s="3" t="s">
        <v>276</v>
      </c>
      <c r="B318" s="114"/>
      <c r="C318" s="114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EB318" s="116"/>
      <c r="EC318" s="116"/>
      <c r="ED318" s="116"/>
      <c r="EE318" s="116"/>
      <c r="EF318" s="116"/>
      <c r="EG318" s="116"/>
    </row>
    <row r="319" spans="1:137" s="115" customFormat="1" ht="18.75" customHeight="1" hidden="1">
      <c r="A319" s="6" t="s">
        <v>279</v>
      </c>
      <c r="B319" s="114"/>
      <c r="C319" s="114"/>
      <c r="D319" s="76">
        <v>390</v>
      </c>
      <c r="E319" s="76"/>
      <c r="F319" s="76">
        <f>D319</f>
        <v>390</v>
      </c>
      <c r="G319" s="76">
        <f>F319</f>
        <v>390</v>
      </c>
      <c r="H319" s="76"/>
      <c r="I319" s="76"/>
      <c r="J319" s="76">
        <f>G319</f>
        <v>390</v>
      </c>
      <c r="K319" s="76"/>
      <c r="L319" s="76"/>
      <c r="M319" s="76"/>
      <c r="N319" s="76">
        <f>J319</f>
        <v>390</v>
      </c>
      <c r="O319" s="76"/>
      <c r="P319" s="76">
        <f>N319</f>
        <v>390</v>
      </c>
      <c r="EB319" s="116"/>
      <c r="EC319" s="116"/>
      <c r="ED319" s="116"/>
      <c r="EE319" s="116"/>
      <c r="EF319" s="116"/>
      <c r="EG319" s="116"/>
    </row>
    <row r="320" spans="1:137" s="115" customFormat="1" ht="21" customHeight="1" hidden="1">
      <c r="A320" s="3" t="s">
        <v>227</v>
      </c>
      <c r="B320" s="114"/>
      <c r="C320" s="114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EB320" s="116"/>
      <c r="EC320" s="116"/>
      <c r="ED320" s="116"/>
      <c r="EE320" s="116"/>
      <c r="EF320" s="116"/>
      <c r="EG320" s="116"/>
    </row>
    <row r="321" spans="1:137" s="115" customFormat="1" ht="38.25" customHeight="1" hidden="1">
      <c r="A321" s="6" t="s">
        <v>358</v>
      </c>
      <c r="B321" s="114"/>
      <c r="C321" s="114"/>
      <c r="D321" s="76">
        <f>D317/D319/12</f>
        <v>1305.5555555555554</v>
      </c>
      <c r="E321" s="76"/>
      <c r="F321" s="76">
        <f>D321</f>
        <v>1305.5555555555554</v>
      </c>
      <c r="G321" s="76">
        <f>G317/G319/12</f>
        <v>1393.0341880341882</v>
      </c>
      <c r="H321" s="76"/>
      <c r="I321" s="76"/>
      <c r="J321" s="76">
        <f>G321</f>
        <v>1393.0341880341882</v>
      </c>
      <c r="K321" s="76"/>
      <c r="L321" s="76"/>
      <c r="M321" s="76"/>
      <c r="N321" s="76">
        <f>N317/N319/12</f>
        <v>1476.6025641025642</v>
      </c>
      <c r="O321" s="76"/>
      <c r="P321" s="76">
        <f>N321</f>
        <v>1476.6025641025642</v>
      </c>
      <c r="EB321" s="116"/>
      <c r="EC321" s="116"/>
      <c r="ED321" s="116"/>
      <c r="EE321" s="116"/>
      <c r="EF321" s="116"/>
      <c r="EG321" s="116"/>
    </row>
    <row r="322" spans="1:137" s="115" customFormat="1" ht="38.25" customHeight="1" hidden="1">
      <c r="A322" s="87" t="s">
        <v>419</v>
      </c>
      <c r="B322" s="75"/>
      <c r="C322" s="75"/>
      <c r="D322" s="83">
        <f>D324</f>
        <v>300000</v>
      </c>
      <c r="E322" s="83"/>
      <c r="F322" s="83">
        <f>D322</f>
        <v>300000</v>
      </c>
      <c r="G322" s="83">
        <f>G324</f>
        <v>300000</v>
      </c>
      <c r="H322" s="83"/>
      <c r="I322" s="83"/>
      <c r="J322" s="83">
        <f>G322</f>
        <v>300000</v>
      </c>
      <c r="K322" s="83"/>
      <c r="L322" s="83"/>
      <c r="M322" s="83"/>
      <c r="N322" s="83">
        <f>N324</f>
        <v>300000</v>
      </c>
      <c r="O322" s="83"/>
      <c r="P322" s="83">
        <f>N322</f>
        <v>300000</v>
      </c>
      <c r="EB322" s="116"/>
      <c r="EC322" s="116"/>
      <c r="ED322" s="116"/>
      <c r="EE322" s="116"/>
      <c r="EF322" s="116"/>
      <c r="EG322" s="116"/>
    </row>
    <row r="323" spans="1:137" s="115" customFormat="1" ht="24.75" customHeight="1" hidden="1">
      <c r="A323" s="3" t="s">
        <v>77</v>
      </c>
      <c r="B323" s="114"/>
      <c r="C323" s="114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EB323" s="116"/>
      <c r="EC323" s="116"/>
      <c r="ED323" s="116"/>
      <c r="EE323" s="116"/>
      <c r="EF323" s="116"/>
      <c r="EG323" s="116"/>
    </row>
    <row r="324" spans="1:137" s="115" customFormat="1" ht="24.75" customHeight="1" hidden="1">
      <c r="A324" s="74" t="s">
        <v>359</v>
      </c>
      <c r="B324" s="114"/>
      <c r="C324" s="114"/>
      <c r="D324" s="76">
        <v>300000</v>
      </c>
      <c r="E324" s="76"/>
      <c r="F324" s="76">
        <f>D324</f>
        <v>300000</v>
      </c>
      <c r="G324" s="76">
        <v>300000</v>
      </c>
      <c r="H324" s="76"/>
      <c r="I324" s="76"/>
      <c r="J324" s="76">
        <f>G324</f>
        <v>300000</v>
      </c>
      <c r="K324" s="76"/>
      <c r="L324" s="76"/>
      <c r="M324" s="76"/>
      <c r="N324" s="76">
        <v>300000</v>
      </c>
      <c r="O324" s="76"/>
      <c r="P324" s="76">
        <f>N324</f>
        <v>300000</v>
      </c>
      <c r="EB324" s="116"/>
      <c r="EC324" s="116"/>
      <c r="ED324" s="116"/>
      <c r="EE324" s="116"/>
      <c r="EF324" s="116"/>
      <c r="EG324" s="116"/>
    </row>
    <row r="325" spans="1:137" s="115" customFormat="1" ht="18.75" customHeight="1" hidden="1">
      <c r="A325" s="167" t="s">
        <v>276</v>
      </c>
      <c r="B325" s="114"/>
      <c r="C325" s="114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EB325" s="116"/>
      <c r="EC325" s="116"/>
      <c r="ED325" s="116"/>
      <c r="EE325" s="116"/>
      <c r="EF325" s="116"/>
      <c r="EG325" s="116"/>
    </row>
    <row r="326" spans="1:137" s="115" customFormat="1" ht="35.25" customHeight="1" hidden="1">
      <c r="A326" s="74" t="s">
        <v>360</v>
      </c>
      <c r="B326" s="114"/>
      <c r="C326" s="114"/>
      <c r="D326" s="76">
        <v>183</v>
      </c>
      <c r="E326" s="76"/>
      <c r="F326" s="76">
        <f>D326</f>
        <v>183</v>
      </c>
      <c r="G326" s="76">
        <v>172</v>
      </c>
      <c r="H326" s="76"/>
      <c r="I326" s="76"/>
      <c r="J326" s="76">
        <f>G326</f>
        <v>172</v>
      </c>
      <c r="K326" s="76"/>
      <c r="L326" s="76"/>
      <c r="M326" s="76"/>
      <c r="N326" s="76">
        <v>162</v>
      </c>
      <c r="O326" s="76"/>
      <c r="P326" s="76">
        <f>N326</f>
        <v>162</v>
      </c>
      <c r="EB326" s="116"/>
      <c r="EC326" s="116"/>
      <c r="ED326" s="116"/>
      <c r="EE326" s="116"/>
      <c r="EF326" s="116"/>
      <c r="EG326" s="116"/>
    </row>
    <row r="327" spans="1:137" s="115" customFormat="1" ht="24.75" customHeight="1" hidden="1">
      <c r="A327" s="167" t="s">
        <v>227</v>
      </c>
      <c r="B327" s="114"/>
      <c r="C327" s="114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EB327" s="116"/>
      <c r="EC327" s="116"/>
      <c r="ED327" s="116"/>
      <c r="EE327" s="116"/>
      <c r="EF327" s="116"/>
      <c r="EG327" s="116"/>
    </row>
    <row r="328" spans="1:137" s="115" customFormat="1" ht="33" customHeight="1" hidden="1">
      <c r="A328" s="74" t="s">
        <v>361</v>
      </c>
      <c r="B328" s="114"/>
      <c r="C328" s="114"/>
      <c r="D328" s="76">
        <f>D324/D326</f>
        <v>1639.344262295082</v>
      </c>
      <c r="E328" s="76"/>
      <c r="F328" s="76">
        <f>D328</f>
        <v>1639.344262295082</v>
      </c>
      <c r="G328" s="76">
        <f>G324/G326</f>
        <v>1744.1860465116279</v>
      </c>
      <c r="H328" s="76"/>
      <c r="I328" s="76"/>
      <c r="J328" s="76">
        <f>G328</f>
        <v>1744.1860465116279</v>
      </c>
      <c r="K328" s="76"/>
      <c r="L328" s="76"/>
      <c r="M328" s="76"/>
      <c r="N328" s="76">
        <f>N324/N326</f>
        <v>1851.851851851852</v>
      </c>
      <c r="O328" s="76"/>
      <c r="P328" s="76">
        <f>N328</f>
        <v>1851.851851851852</v>
      </c>
      <c r="EB328" s="116"/>
      <c r="EC328" s="116"/>
      <c r="ED328" s="116"/>
      <c r="EE328" s="116"/>
      <c r="EF328" s="116"/>
      <c r="EG328" s="116"/>
    </row>
    <row r="329" spans="1:137" s="77" customFormat="1" ht="46.5" customHeight="1" hidden="1">
      <c r="A329" s="87" t="s">
        <v>533</v>
      </c>
      <c r="B329" s="75"/>
      <c r="C329" s="75"/>
      <c r="D329" s="83">
        <f>D331</f>
        <v>413500</v>
      </c>
      <c r="E329" s="83"/>
      <c r="F329" s="83">
        <f>D329</f>
        <v>413500</v>
      </c>
      <c r="G329" s="83">
        <f>G331</f>
        <v>250000</v>
      </c>
      <c r="H329" s="83"/>
      <c r="I329" s="83"/>
      <c r="J329" s="83">
        <f>G329</f>
        <v>250000</v>
      </c>
      <c r="K329" s="83"/>
      <c r="L329" s="83"/>
      <c r="M329" s="83"/>
      <c r="N329" s="83">
        <f>N331</f>
        <v>300000</v>
      </c>
      <c r="O329" s="83"/>
      <c r="P329" s="83">
        <f>N329</f>
        <v>300000</v>
      </c>
      <c r="EB329" s="78"/>
      <c r="EC329" s="78"/>
      <c r="ED329" s="78"/>
      <c r="EE329" s="78"/>
      <c r="EF329" s="78"/>
      <c r="EG329" s="78"/>
    </row>
    <row r="330" spans="1:137" s="115" customFormat="1" ht="21.75" customHeight="1" hidden="1">
      <c r="A330" s="3" t="s">
        <v>77</v>
      </c>
      <c r="B330" s="114"/>
      <c r="C330" s="114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EB330" s="116"/>
      <c r="EC330" s="116"/>
      <c r="ED330" s="116"/>
      <c r="EE330" s="116"/>
      <c r="EF330" s="116"/>
      <c r="EG330" s="116"/>
    </row>
    <row r="331" spans="1:137" s="115" customFormat="1" ht="33" customHeight="1" hidden="1">
      <c r="A331" s="74" t="s">
        <v>362</v>
      </c>
      <c r="B331" s="114"/>
      <c r="C331" s="114"/>
      <c r="D331" s="76">
        <f>200000+213500</f>
        <v>413500</v>
      </c>
      <c r="E331" s="76"/>
      <c r="F331" s="76">
        <f>D331</f>
        <v>413500</v>
      </c>
      <c r="G331" s="76">
        <v>250000</v>
      </c>
      <c r="H331" s="76"/>
      <c r="I331" s="76"/>
      <c r="J331" s="76">
        <f>G331</f>
        <v>250000</v>
      </c>
      <c r="K331" s="76"/>
      <c r="L331" s="76"/>
      <c r="M331" s="76"/>
      <c r="N331" s="76">
        <v>300000</v>
      </c>
      <c r="O331" s="76"/>
      <c r="P331" s="76">
        <f>N331</f>
        <v>300000</v>
      </c>
      <c r="EB331" s="116"/>
      <c r="EC331" s="116"/>
      <c r="ED331" s="116"/>
      <c r="EE331" s="116"/>
      <c r="EF331" s="116"/>
      <c r="EG331" s="116"/>
    </row>
    <row r="332" spans="1:137" s="115" customFormat="1" ht="21" customHeight="1" hidden="1">
      <c r="A332" s="167" t="s">
        <v>276</v>
      </c>
      <c r="B332" s="114"/>
      <c r="C332" s="114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EB332" s="116"/>
      <c r="EC332" s="116"/>
      <c r="ED332" s="116"/>
      <c r="EE332" s="116"/>
      <c r="EF332" s="116"/>
      <c r="EG332" s="116"/>
    </row>
    <row r="333" spans="1:137" s="115" customFormat="1" ht="24" customHeight="1" hidden="1">
      <c r="A333" s="74" t="s">
        <v>363</v>
      </c>
      <c r="B333" s="114"/>
      <c r="C333" s="114"/>
      <c r="D333" s="76">
        <v>685</v>
      </c>
      <c r="E333" s="76"/>
      <c r="F333" s="76">
        <f>D333</f>
        <v>685</v>
      </c>
      <c r="G333" s="76">
        <v>802</v>
      </c>
      <c r="H333" s="76"/>
      <c r="I333" s="76"/>
      <c r="J333" s="76">
        <f>G333</f>
        <v>802</v>
      </c>
      <c r="K333" s="76"/>
      <c r="L333" s="76"/>
      <c r="M333" s="76"/>
      <c r="N333" s="76">
        <v>908</v>
      </c>
      <c r="O333" s="76"/>
      <c r="P333" s="76">
        <f>N333</f>
        <v>908</v>
      </c>
      <c r="EB333" s="116"/>
      <c r="EC333" s="116"/>
      <c r="ED333" s="116"/>
      <c r="EE333" s="116"/>
      <c r="EF333" s="116"/>
      <c r="EG333" s="116"/>
    </row>
    <row r="334" spans="1:137" s="115" customFormat="1" ht="11.25" hidden="1">
      <c r="A334" s="167" t="s">
        <v>227</v>
      </c>
      <c r="B334" s="114"/>
      <c r="C334" s="114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EB334" s="116"/>
      <c r="EC334" s="116"/>
      <c r="ED334" s="116"/>
      <c r="EE334" s="116"/>
      <c r="EF334" s="116"/>
      <c r="EG334" s="116"/>
    </row>
    <row r="335" spans="1:137" s="115" customFormat="1" ht="22.5" hidden="1">
      <c r="A335" s="74" t="s">
        <v>364</v>
      </c>
      <c r="B335" s="114"/>
      <c r="C335" s="114"/>
      <c r="D335" s="76">
        <f>D331/D333</f>
        <v>603.6496350364963</v>
      </c>
      <c r="E335" s="76"/>
      <c r="F335" s="76">
        <f>D335</f>
        <v>603.6496350364963</v>
      </c>
      <c r="G335" s="76">
        <f>G331/G333</f>
        <v>311.7206982543641</v>
      </c>
      <c r="H335" s="76"/>
      <c r="I335" s="76"/>
      <c r="J335" s="76">
        <f>G335</f>
        <v>311.7206982543641</v>
      </c>
      <c r="K335" s="76"/>
      <c r="L335" s="76"/>
      <c r="M335" s="76"/>
      <c r="N335" s="76">
        <f>N331/N333</f>
        <v>330.3964757709251</v>
      </c>
      <c r="O335" s="76"/>
      <c r="P335" s="76">
        <f>N335</f>
        <v>330.3964757709251</v>
      </c>
      <c r="EB335" s="116"/>
      <c r="EC335" s="116"/>
      <c r="ED335" s="116"/>
      <c r="EE335" s="116"/>
      <c r="EF335" s="116"/>
      <c r="EG335" s="116"/>
    </row>
    <row r="336" spans="1:137" s="115" customFormat="1" ht="45.75" customHeight="1" hidden="1">
      <c r="A336" s="87" t="s">
        <v>534</v>
      </c>
      <c r="B336" s="114"/>
      <c r="C336" s="114"/>
      <c r="D336" s="83">
        <f>D338</f>
        <v>1000000</v>
      </c>
      <c r="E336" s="83"/>
      <c r="F336" s="83">
        <f>D336</f>
        <v>1000000</v>
      </c>
      <c r="G336" s="83">
        <f>G338</f>
        <v>1500000</v>
      </c>
      <c r="H336" s="83"/>
      <c r="I336" s="83"/>
      <c r="J336" s="83">
        <f>G336</f>
        <v>1500000</v>
      </c>
      <c r="K336" s="83"/>
      <c r="L336" s="83"/>
      <c r="M336" s="83"/>
      <c r="N336" s="83">
        <f>N338</f>
        <v>1500000</v>
      </c>
      <c r="O336" s="83"/>
      <c r="P336" s="83">
        <f>N336</f>
        <v>1500000</v>
      </c>
      <c r="EB336" s="116"/>
      <c r="EC336" s="116"/>
      <c r="ED336" s="116"/>
      <c r="EE336" s="116"/>
      <c r="EF336" s="116"/>
      <c r="EG336" s="116"/>
    </row>
    <row r="337" spans="1:137" s="115" customFormat="1" ht="21.75" customHeight="1" hidden="1">
      <c r="A337" s="3" t="s">
        <v>77</v>
      </c>
      <c r="B337" s="114"/>
      <c r="C337" s="114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EB337" s="116"/>
      <c r="EC337" s="116"/>
      <c r="ED337" s="116"/>
      <c r="EE337" s="116"/>
      <c r="EF337" s="116"/>
      <c r="EG337" s="116"/>
    </row>
    <row r="338" spans="1:137" s="115" customFormat="1" ht="37.5" customHeight="1" hidden="1">
      <c r="A338" s="74" t="s">
        <v>365</v>
      </c>
      <c r="B338" s="114"/>
      <c r="C338" s="114"/>
      <c r="D338" s="76">
        <v>1000000</v>
      </c>
      <c r="E338" s="76"/>
      <c r="F338" s="76">
        <f>D338</f>
        <v>1000000</v>
      </c>
      <c r="G338" s="76">
        <v>1500000</v>
      </c>
      <c r="H338" s="76"/>
      <c r="I338" s="76"/>
      <c r="J338" s="76">
        <f>G338</f>
        <v>1500000</v>
      </c>
      <c r="K338" s="76"/>
      <c r="L338" s="76"/>
      <c r="M338" s="76"/>
      <c r="N338" s="76">
        <v>1500000</v>
      </c>
      <c r="O338" s="76"/>
      <c r="P338" s="76">
        <f>N338</f>
        <v>1500000</v>
      </c>
      <c r="EB338" s="116"/>
      <c r="EC338" s="116"/>
      <c r="ED338" s="116"/>
      <c r="EE338" s="116"/>
      <c r="EF338" s="116"/>
      <c r="EG338" s="116"/>
    </row>
    <row r="339" spans="1:137" s="115" customFormat="1" ht="22.5" customHeight="1" hidden="1">
      <c r="A339" s="167" t="s">
        <v>276</v>
      </c>
      <c r="B339" s="114"/>
      <c r="C339" s="114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EB339" s="116"/>
      <c r="EC339" s="116"/>
      <c r="ED339" s="116"/>
      <c r="EE339" s="116"/>
      <c r="EF339" s="116"/>
      <c r="EG339" s="116"/>
    </row>
    <row r="340" spans="1:137" s="115" customFormat="1" ht="33" customHeight="1" hidden="1">
      <c r="A340" s="74" t="s">
        <v>363</v>
      </c>
      <c r="B340" s="114"/>
      <c r="C340" s="114"/>
      <c r="D340" s="76">
        <v>3425</v>
      </c>
      <c r="E340" s="76"/>
      <c r="F340" s="76">
        <f>D340</f>
        <v>3425</v>
      </c>
      <c r="G340" s="76">
        <v>4812.01</v>
      </c>
      <c r="H340" s="76"/>
      <c r="I340" s="76"/>
      <c r="J340" s="76">
        <f>G340</f>
        <v>4812.01</v>
      </c>
      <c r="K340" s="76"/>
      <c r="L340" s="76"/>
      <c r="M340" s="76"/>
      <c r="N340" s="76">
        <v>4539.95</v>
      </c>
      <c r="O340" s="76"/>
      <c r="P340" s="76">
        <f>N340</f>
        <v>4539.95</v>
      </c>
      <c r="EB340" s="116"/>
      <c r="EC340" s="116"/>
      <c r="ED340" s="116"/>
      <c r="EE340" s="116"/>
      <c r="EF340" s="116"/>
      <c r="EG340" s="116"/>
    </row>
    <row r="341" spans="1:137" s="115" customFormat="1" ht="33" customHeight="1" hidden="1">
      <c r="A341" s="167" t="s">
        <v>227</v>
      </c>
      <c r="B341" s="114"/>
      <c r="C341" s="114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EB341" s="116"/>
      <c r="EC341" s="116"/>
      <c r="ED341" s="116"/>
      <c r="EE341" s="116"/>
      <c r="EF341" s="116"/>
      <c r="EG341" s="116"/>
    </row>
    <row r="342" spans="1:137" s="115" customFormat="1" ht="33" customHeight="1" hidden="1">
      <c r="A342" s="74" t="s">
        <v>364</v>
      </c>
      <c r="B342" s="114"/>
      <c r="C342" s="114"/>
      <c r="D342" s="76">
        <f>D338/D340</f>
        <v>291.97080291970804</v>
      </c>
      <c r="E342" s="76"/>
      <c r="F342" s="76">
        <f>D342</f>
        <v>291.97080291970804</v>
      </c>
      <c r="G342" s="76">
        <f>G338/G340</f>
        <v>311.7200504570855</v>
      </c>
      <c r="H342" s="76"/>
      <c r="I342" s="76"/>
      <c r="J342" s="76">
        <f>G342</f>
        <v>311.7200504570855</v>
      </c>
      <c r="K342" s="76"/>
      <c r="L342" s="76"/>
      <c r="M342" s="76"/>
      <c r="N342" s="76">
        <f>N338/N340</f>
        <v>330.40011453870636</v>
      </c>
      <c r="O342" s="76"/>
      <c r="P342" s="76">
        <f>N342</f>
        <v>330.40011453870636</v>
      </c>
      <c r="EB342" s="116"/>
      <c r="EC342" s="116"/>
      <c r="ED342" s="116"/>
      <c r="EE342" s="116"/>
      <c r="EF342" s="116"/>
      <c r="EG342" s="116"/>
    </row>
    <row r="343" spans="1:137" s="115" customFormat="1" ht="39" customHeight="1" hidden="1">
      <c r="A343" s="87" t="s">
        <v>420</v>
      </c>
      <c r="B343" s="114"/>
      <c r="C343" s="114"/>
      <c r="D343" s="76">
        <f>D345</f>
        <v>650000</v>
      </c>
      <c r="E343" s="76"/>
      <c r="F343" s="76">
        <f>D343</f>
        <v>650000</v>
      </c>
      <c r="G343" s="76">
        <f>G345</f>
        <v>750000</v>
      </c>
      <c r="H343" s="76"/>
      <c r="I343" s="76"/>
      <c r="J343" s="76">
        <f>G343</f>
        <v>750000</v>
      </c>
      <c r="K343" s="76"/>
      <c r="L343" s="76"/>
      <c r="M343" s="76"/>
      <c r="N343" s="76">
        <f>N345</f>
        <v>850000</v>
      </c>
      <c r="O343" s="76"/>
      <c r="P343" s="76">
        <f>N343</f>
        <v>850000</v>
      </c>
      <c r="EB343" s="116"/>
      <c r="EC343" s="116"/>
      <c r="ED343" s="116"/>
      <c r="EE343" s="116"/>
      <c r="EF343" s="116"/>
      <c r="EG343" s="116"/>
    </row>
    <row r="344" spans="1:137" s="115" customFormat="1" ht="21" customHeight="1" hidden="1">
      <c r="A344" s="3" t="s">
        <v>77</v>
      </c>
      <c r="B344" s="114"/>
      <c r="C344" s="114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EB344" s="116"/>
      <c r="EC344" s="116"/>
      <c r="ED344" s="116"/>
      <c r="EE344" s="116"/>
      <c r="EF344" s="116"/>
      <c r="EG344" s="116"/>
    </row>
    <row r="345" spans="1:137" s="115" customFormat="1" ht="33" customHeight="1" hidden="1">
      <c r="A345" s="74" t="s">
        <v>366</v>
      </c>
      <c r="B345" s="114"/>
      <c r="C345" s="114"/>
      <c r="D345" s="76">
        <v>650000</v>
      </c>
      <c r="E345" s="76"/>
      <c r="F345" s="76">
        <f>D345</f>
        <v>650000</v>
      </c>
      <c r="G345" s="76">
        <v>750000</v>
      </c>
      <c r="H345" s="76"/>
      <c r="I345" s="76"/>
      <c r="J345" s="76">
        <f>G345</f>
        <v>750000</v>
      </c>
      <c r="K345" s="76"/>
      <c r="L345" s="76"/>
      <c r="M345" s="76"/>
      <c r="N345" s="76">
        <v>850000</v>
      </c>
      <c r="O345" s="76"/>
      <c r="P345" s="76">
        <f>N345</f>
        <v>850000</v>
      </c>
      <c r="EB345" s="116"/>
      <c r="EC345" s="116"/>
      <c r="ED345" s="116"/>
      <c r="EE345" s="116"/>
      <c r="EF345" s="116"/>
      <c r="EG345" s="116"/>
    </row>
    <row r="346" spans="1:137" s="115" customFormat="1" ht="21" customHeight="1" hidden="1">
      <c r="A346" s="167" t="s">
        <v>276</v>
      </c>
      <c r="B346" s="114"/>
      <c r="C346" s="114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EB346" s="116"/>
      <c r="EC346" s="116"/>
      <c r="ED346" s="116"/>
      <c r="EE346" s="116"/>
      <c r="EF346" s="116"/>
      <c r="EG346" s="116"/>
    </row>
    <row r="347" spans="1:137" s="115" customFormat="1" ht="26.25" customHeight="1" hidden="1">
      <c r="A347" s="74" t="s">
        <v>367</v>
      </c>
      <c r="B347" s="114"/>
      <c r="C347" s="114"/>
      <c r="D347" s="76">
        <v>321.6</v>
      </c>
      <c r="E347" s="76"/>
      <c r="F347" s="76">
        <f>D347</f>
        <v>321.6</v>
      </c>
      <c r="G347" s="76">
        <v>321.6</v>
      </c>
      <c r="H347" s="76"/>
      <c r="I347" s="76"/>
      <c r="J347" s="76">
        <f>G347</f>
        <v>321.6</v>
      </c>
      <c r="K347" s="76"/>
      <c r="L347" s="76"/>
      <c r="M347" s="76"/>
      <c r="N347" s="76">
        <v>321.6</v>
      </c>
      <c r="O347" s="76"/>
      <c r="P347" s="76">
        <f>N347</f>
        <v>321.6</v>
      </c>
      <c r="EB347" s="116"/>
      <c r="EC347" s="116"/>
      <c r="ED347" s="116"/>
      <c r="EE347" s="116"/>
      <c r="EF347" s="116"/>
      <c r="EG347" s="116"/>
    </row>
    <row r="348" spans="1:137" s="115" customFormat="1" ht="21.75" customHeight="1" hidden="1">
      <c r="A348" s="167" t="s">
        <v>227</v>
      </c>
      <c r="B348" s="114"/>
      <c r="C348" s="114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EB348" s="116"/>
      <c r="EC348" s="116"/>
      <c r="ED348" s="116"/>
      <c r="EE348" s="116"/>
      <c r="EF348" s="116"/>
      <c r="EG348" s="116"/>
    </row>
    <row r="349" spans="1:137" s="187" customFormat="1" ht="29.25" customHeight="1" hidden="1">
      <c r="A349" s="74" t="s">
        <v>368</v>
      </c>
      <c r="B349" s="186"/>
      <c r="C349" s="186"/>
      <c r="D349" s="76">
        <f>D345/D347</f>
        <v>2021.1442786069651</v>
      </c>
      <c r="E349" s="76"/>
      <c r="F349" s="76">
        <f>D349</f>
        <v>2021.1442786069651</v>
      </c>
      <c r="G349" s="76">
        <f>G345/G347</f>
        <v>2332.089552238806</v>
      </c>
      <c r="H349" s="76"/>
      <c r="I349" s="76"/>
      <c r="J349" s="76">
        <f>G349</f>
        <v>2332.089552238806</v>
      </c>
      <c r="K349" s="76"/>
      <c r="L349" s="76"/>
      <c r="M349" s="76"/>
      <c r="N349" s="76">
        <f>N345/N347</f>
        <v>2643.0348258706467</v>
      </c>
      <c r="O349" s="76"/>
      <c r="P349" s="76">
        <f>N349</f>
        <v>2643.0348258706467</v>
      </c>
      <c r="EB349" s="188"/>
      <c r="EC349" s="188"/>
      <c r="ED349" s="188"/>
      <c r="EE349" s="188"/>
      <c r="EF349" s="188"/>
      <c r="EG349" s="188"/>
    </row>
    <row r="350" spans="1:137" s="193" customFormat="1" ht="34.5" customHeight="1">
      <c r="A350" s="196" t="s">
        <v>421</v>
      </c>
      <c r="B350" s="192"/>
      <c r="C350" s="192"/>
      <c r="D350" s="195">
        <f>D351+D358+D365+D372+D381+D390+D399+D408+D417+D426+D433</f>
        <v>14231500</v>
      </c>
      <c r="E350" s="195">
        <f aca="true" t="shared" si="25" ref="E350:P350">E351+E358+E365+E372+E381+E390+E399+E408+E417+E426+E433</f>
        <v>0</v>
      </c>
      <c r="F350" s="195">
        <f t="shared" si="25"/>
        <v>14231500</v>
      </c>
      <c r="G350" s="195">
        <f t="shared" si="25"/>
        <v>10806400</v>
      </c>
      <c r="H350" s="195">
        <f t="shared" si="25"/>
        <v>0</v>
      </c>
      <c r="I350" s="195">
        <f t="shared" si="25"/>
        <v>0</v>
      </c>
      <c r="J350" s="195">
        <f t="shared" si="25"/>
        <v>10806400</v>
      </c>
      <c r="K350" s="195" t="e">
        <f t="shared" si="25"/>
        <v>#REF!</v>
      </c>
      <c r="L350" s="195" t="e">
        <f t="shared" si="25"/>
        <v>#REF!</v>
      </c>
      <c r="M350" s="195" t="e">
        <f t="shared" si="25"/>
        <v>#REF!</v>
      </c>
      <c r="N350" s="195">
        <f t="shared" si="25"/>
        <v>11486200</v>
      </c>
      <c r="O350" s="195">
        <f t="shared" si="25"/>
        <v>0</v>
      </c>
      <c r="P350" s="195">
        <f t="shared" si="25"/>
        <v>11486200</v>
      </c>
      <c r="Q350" s="195" t="e">
        <f>Q351+Q358+Q365+#REF!+Q381+Q390+Q399+#REF!+Q417+Q426+Q433+#REF!</f>
        <v>#REF!</v>
      </c>
      <c r="EB350" s="194"/>
      <c r="EC350" s="194"/>
      <c r="ED350" s="194"/>
      <c r="EE350" s="194"/>
      <c r="EF350" s="194"/>
      <c r="EG350" s="194"/>
    </row>
    <row r="351" spans="1:137" s="187" customFormat="1" ht="22.5" hidden="1">
      <c r="A351" s="87" t="s">
        <v>484</v>
      </c>
      <c r="B351" s="186"/>
      <c r="C351" s="186"/>
      <c r="D351" s="83">
        <f>D353</f>
        <v>677400</v>
      </c>
      <c r="E351" s="83"/>
      <c r="F351" s="83">
        <f>D351</f>
        <v>677400</v>
      </c>
      <c r="G351" s="83">
        <f>G353</f>
        <v>755300</v>
      </c>
      <c r="H351" s="83"/>
      <c r="I351" s="83"/>
      <c r="J351" s="83">
        <f>G351</f>
        <v>755300</v>
      </c>
      <c r="K351" s="83"/>
      <c r="L351" s="83"/>
      <c r="M351" s="83"/>
      <c r="N351" s="83">
        <f>N353</f>
        <v>835000</v>
      </c>
      <c r="O351" s="83"/>
      <c r="P351" s="83">
        <f>N351</f>
        <v>835000</v>
      </c>
      <c r="EB351" s="188"/>
      <c r="EC351" s="188"/>
      <c r="ED351" s="188"/>
      <c r="EE351" s="188"/>
      <c r="EF351" s="188"/>
      <c r="EG351" s="188"/>
    </row>
    <row r="352" spans="1:137" s="187" customFormat="1" ht="11.25" hidden="1">
      <c r="A352" s="3" t="s">
        <v>77</v>
      </c>
      <c r="B352" s="186"/>
      <c r="C352" s="18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EB352" s="188"/>
      <c r="EC352" s="188"/>
      <c r="ED352" s="188"/>
      <c r="EE352" s="188"/>
      <c r="EF352" s="188"/>
      <c r="EG352" s="188"/>
    </row>
    <row r="353" spans="1:137" s="187" customFormat="1" ht="33" customHeight="1" hidden="1">
      <c r="A353" s="74" t="s">
        <v>369</v>
      </c>
      <c r="B353" s="186"/>
      <c r="C353" s="186"/>
      <c r="D353" s="76">
        <v>677400</v>
      </c>
      <c r="E353" s="76"/>
      <c r="F353" s="76">
        <f>D353</f>
        <v>677400</v>
      </c>
      <c r="G353" s="76">
        <v>755300</v>
      </c>
      <c r="H353" s="76"/>
      <c r="I353" s="76"/>
      <c r="J353" s="76">
        <f>G353</f>
        <v>755300</v>
      </c>
      <c r="K353" s="76"/>
      <c r="L353" s="76"/>
      <c r="M353" s="76"/>
      <c r="N353" s="76">
        <v>835000</v>
      </c>
      <c r="O353" s="76"/>
      <c r="P353" s="76">
        <f>N353</f>
        <v>835000</v>
      </c>
      <c r="EB353" s="188"/>
      <c r="EC353" s="188"/>
      <c r="ED353" s="188"/>
      <c r="EE353" s="188"/>
      <c r="EF353" s="188"/>
      <c r="EG353" s="188"/>
    </row>
    <row r="354" spans="1:137" s="187" customFormat="1" ht="11.25" hidden="1">
      <c r="A354" s="167" t="s">
        <v>276</v>
      </c>
      <c r="B354" s="186"/>
      <c r="C354" s="18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EB354" s="188"/>
      <c r="EC354" s="188"/>
      <c r="ED354" s="188"/>
      <c r="EE354" s="188"/>
      <c r="EF354" s="188"/>
      <c r="EG354" s="188"/>
    </row>
    <row r="355" spans="1:137" s="187" customFormat="1" ht="33.75" hidden="1">
      <c r="A355" s="74" t="s">
        <v>371</v>
      </c>
      <c r="B355" s="186"/>
      <c r="C355" s="186"/>
      <c r="D355" s="76">
        <v>12</v>
      </c>
      <c r="E355" s="76"/>
      <c r="F355" s="76">
        <f>D355</f>
        <v>12</v>
      </c>
      <c r="G355" s="76">
        <v>12</v>
      </c>
      <c r="H355" s="76"/>
      <c r="I355" s="76"/>
      <c r="J355" s="76">
        <f>G355</f>
        <v>12</v>
      </c>
      <c r="K355" s="76"/>
      <c r="L355" s="76"/>
      <c r="M355" s="76"/>
      <c r="N355" s="76">
        <v>12</v>
      </c>
      <c r="O355" s="76"/>
      <c r="P355" s="76">
        <f>N355</f>
        <v>12</v>
      </c>
      <c r="EB355" s="188"/>
      <c r="EC355" s="188"/>
      <c r="ED355" s="188"/>
      <c r="EE355" s="188"/>
      <c r="EF355" s="188"/>
      <c r="EG355" s="188"/>
    </row>
    <row r="356" spans="1:137" s="187" customFormat="1" ht="11.25" hidden="1">
      <c r="A356" s="167" t="s">
        <v>227</v>
      </c>
      <c r="B356" s="186"/>
      <c r="C356" s="18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EB356" s="188"/>
      <c r="EC356" s="188"/>
      <c r="ED356" s="188"/>
      <c r="EE356" s="188"/>
      <c r="EF356" s="188"/>
      <c r="EG356" s="188"/>
    </row>
    <row r="357" spans="1:137" s="187" customFormat="1" ht="29.25" customHeight="1" hidden="1">
      <c r="A357" s="74" t="s">
        <v>370</v>
      </c>
      <c r="B357" s="186"/>
      <c r="C357" s="186"/>
      <c r="D357" s="76">
        <f>D353/D355</f>
        <v>56450</v>
      </c>
      <c r="E357" s="76"/>
      <c r="F357" s="76">
        <f>D357</f>
        <v>56450</v>
      </c>
      <c r="G357" s="76">
        <f>G353/G355</f>
        <v>62941.666666666664</v>
      </c>
      <c r="H357" s="76"/>
      <c r="I357" s="76"/>
      <c r="J357" s="76">
        <f>G357</f>
        <v>62941.666666666664</v>
      </c>
      <c r="K357" s="76"/>
      <c r="L357" s="76"/>
      <c r="M357" s="76"/>
      <c r="N357" s="76">
        <f>N353/N355</f>
        <v>69583.33333333333</v>
      </c>
      <c r="O357" s="76"/>
      <c r="P357" s="76">
        <f>N357</f>
        <v>69583.33333333333</v>
      </c>
      <c r="EB357" s="188"/>
      <c r="EC357" s="188"/>
      <c r="ED357" s="188"/>
      <c r="EE357" s="188"/>
      <c r="EF357" s="188"/>
      <c r="EG357" s="188"/>
    </row>
    <row r="358" spans="1:137" s="187" customFormat="1" ht="42.75" customHeight="1" hidden="1">
      <c r="A358" s="87" t="s">
        <v>422</v>
      </c>
      <c r="B358" s="186"/>
      <c r="C358" s="186"/>
      <c r="D358" s="83">
        <f>D360</f>
        <v>150000</v>
      </c>
      <c r="E358" s="83"/>
      <c r="F358" s="83">
        <f>D358</f>
        <v>150000</v>
      </c>
      <c r="G358" s="83">
        <f>G360</f>
        <v>115300</v>
      </c>
      <c r="H358" s="83"/>
      <c r="I358" s="83"/>
      <c r="J358" s="83">
        <f>G358</f>
        <v>115300</v>
      </c>
      <c r="K358" s="83"/>
      <c r="L358" s="83"/>
      <c r="M358" s="83"/>
      <c r="N358" s="83">
        <f>N360</f>
        <v>122300</v>
      </c>
      <c r="O358" s="83"/>
      <c r="P358" s="83">
        <f>N358</f>
        <v>122300</v>
      </c>
      <c r="EB358" s="188"/>
      <c r="EC358" s="188"/>
      <c r="ED358" s="188"/>
      <c r="EE358" s="188"/>
      <c r="EF358" s="188"/>
      <c r="EG358" s="188"/>
    </row>
    <row r="359" spans="1:137" s="187" customFormat="1" ht="11.25" hidden="1">
      <c r="A359" s="3" t="s">
        <v>77</v>
      </c>
      <c r="B359" s="186"/>
      <c r="C359" s="18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EB359" s="188"/>
      <c r="EC359" s="188"/>
      <c r="ED359" s="188"/>
      <c r="EE359" s="188"/>
      <c r="EF359" s="188"/>
      <c r="EG359" s="188"/>
    </row>
    <row r="360" spans="1:137" s="187" customFormat="1" ht="51.75" customHeight="1" hidden="1">
      <c r="A360" s="74" t="s">
        <v>372</v>
      </c>
      <c r="B360" s="186"/>
      <c r="C360" s="186"/>
      <c r="D360" s="76">
        <v>150000</v>
      </c>
      <c r="E360" s="76"/>
      <c r="F360" s="76">
        <f>D360</f>
        <v>150000</v>
      </c>
      <c r="G360" s="76">
        <v>115300</v>
      </c>
      <c r="H360" s="76"/>
      <c r="I360" s="76"/>
      <c r="J360" s="76">
        <f>G360</f>
        <v>115300</v>
      </c>
      <c r="K360" s="76"/>
      <c r="L360" s="76"/>
      <c r="M360" s="76"/>
      <c r="N360" s="76">
        <v>122300</v>
      </c>
      <c r="O360" s="76"/>
      <c r="P360" s="76">
        <f>N360</f>
        <v>122300</v>
      </c>
      <c r="EB360" s="188"/>
      <c r="EC360" s="188"/>
      <c r="ED360" s="188"/>
      <c r="EE360" s="188"/>
      <c r="EF360" s="188"/>
      <c r="EG360" s="188"/>
    </row>
    <row r="361" spans="1:137" s="187" customFormat="1" ht="11.25" hidden="1">
      <c r="A361" s="167" t="s">
        <v>276</v>
      </c>
      <c r="B361" s="186"/>
      <c r="C361" s="18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EB361" s="188"/>
      <c r="EC361" s="188"/>
      <c r="ED361" s="188"/>
      <c r="EE361" s="188"/>
      <c r="EF361" s="188"/>
      <c r="EG361" s="188"/>
    </row>
    <row r="362" spans="1:137" s="187" customFormat="1" ht="38.25" customHeight="1" hidden="1">
      <c r="A362" s="74" t="s">
        <v>373</v>
      </c>
      <c r="B362" s="186"/>
      <c r="C362" s="186"/>
      <c r="D362" s="76">
        <v>12</v>
      </c>
      <c r="E362" s="76"/>
      <c r="F362" s="76">
        <f>D362</f>
        <v>12</v>
      </c>
      <c r="G362" s="76">
        <v>12</v>
      </c>
      <c r="H362" s="76"/>
      <c r="I362" s="76"/>
      <c r="J362" s="76">
        <f>G362</f>
        <v>12</v>
      </c>
      <c r="K362" s="76"/>
      <c r="L362" s="76"/>
      <c r="M362" s="76"/>
      <c r="N362" s="76">
        <v>12</v>
      </c>
      <c r="O362" s="76"/>
      <c r="P362" s="76">
        <f>N362</f>
        <v>12</v>
      </c>
      <c r="EB362" s="188"/>
      <c r="EC362" s="188"/>
      <c r="ED362" s="188"/>
      <c r="EE362" s="188"/>
      <c r="EF362" s="188"/>
      <c r="EG362" s="188"/>
    </row>
    <row r="363" spans="1:137" s="187" customFormat="1" ht="29.25" customHeight="1" hidden="1">
      <c r="A363" s="167" t="s">
        <v>227</v>
      </c>
      <c r="B363" s="186"/>
      <c r="C363" s="18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EB363" s="188"/>
      <c r="EC363" s="188"/>
      <c r="ED363" s="188"/>
      <c r="EE363" s="188"/>
      <c r="EF363" s="188"/>
      <c r="EG363" s="188"/>
    </row>
    <row r="364" spans="1:137" s="187" customFormat="1" ht="34.5" customHeight="1" hidden="1">
      <c r="A364" s="74" t="s">
        <v>374</v>
      </c>
      <c r="B364" s="186"/>
      <c r="C364" s="186"/>
      <c r="D364" s="76">
        <f>D360/D362</f>
        <v>12500</v>
      </c>
      <c r="E364" s="76"/>
      <c r="F364" s="76">
        <f>D364</f>
        <v>12500</v>
      </c>
      <c r="G364" s="76">
        <f>G360/G362</f>
        <v>9608.333333333334</v>
      </c>
      <c r="H364" s="76"/>
      <c r="I364" s="76"/>
      <c r="J364" s="76">
        <f>G364</f>
        <v>9608.333333333334</v>
      </c>
      <c r="K364" s="76"/>
      <c r="L364" s="76"/>
      <c r="M364" s="76"/>
      <c r="N364" s="76">
        <f>N360/N362</f>
        <v>10191.666666666666</v>
      </c>
      <c r="O364" s="76"/>
      <c r="P364" s="76">
        <f>N364</f>
        <v>10191.666666666666</v>
      </c>
      <c r="EB364" s="188"/>
      <c r="EC364" s="188"/>
      <c r="ED364" s="188"/>
      <c r="EE364" s="188"/>
      <c r="EF364" s="188"/>
      <c r="EG364" s="188"/>
    </row>
    <row r="365" spans="1:137" s="187" customFormat="1" ht="30.75" customHeight="1" hidden="1">
      <c r="A365" s="87" t="s">
        <v>485</v>
      </c>
      <c r="B365" s="186"/>
      <c r="C365" s="186"/>
      <c r="D365" s="83">
        <f>D367</f>
        <v>110000</v>
      </c>
      <c r="E365" s="83"/>
      <c r="F365" s="83">
        <f>D365</f>
        <v>110000</v>
      </c>
      <c r="G365" s="83">
        <f>G367</f>
        <v>79400</v>
      </c>
      <c r="H365" s="83"/>
      <c r="I365" s="83"/>
      <c r="J365" s="83">
        <f>G365</f>
        <v>79400</v>
      </c>
      <c r="K365" s="83"/>
      <c r="L365" s="83"/>
      <c r="M365" s="83"/>
      <c r="N365" s="83">
        <f>N367</f>
        <v>84200</v>
      </c>
      <c r="O365" s="83"/>
      <c r="P365" s="83">
        <f>N365</f>
        <v>84200</v>
      </c>
      <c r="EB365" s="188"/>
      <c r="EC365" s="188"/>
      <c r="ED365" s="188"/>
      <c r="EE365" s="188"/>
      <c r="EF365" s="188"/>
      <c r="EG365" s="188"/>
    </row>
    <row r="366" spans="1:137" s="187" customFormat="1" ht="18" customHeight="1" hidden="1">
      <c r="A366" s="3" t="s">
        <v>77</v>
      </c>
      <c r="B366" s="186"/>
      <c r="C366" s="18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EB366" s="188"/>
      <c r="EC366" s="188"/>
      <c r="ED366" s="188"/>
      <c r="EE366" s="188"/>
      <c r="EF366" s="188"/>
      <c r="EG366" s="188"/>
    </row>
    <row r="367" spans="1:137" s="187" customFormat="1" ht="26.25" customHeight="1" hidden="1">
      <c r="A367" s="74" t="s">
        <v>458</v>
      </c>
      <c r="B367" s="186"/>
      <c r="C367" s="186"/>
      <c r="D367" s="76">
        <f>74400+35600</f>
        <v>110000</v>
      </c>
      <c r="E367" s="76"/>
      <c r="F367" s="76">
        <f>D367</f>
        <v>110000</v>
      </c>
      <c r="G367" s="76">
        <v>79400</v>
      </c>
      <c r="H367" s="76"/>
      <c r="I367" s="76"/>
      <c r="J367" s="76">
        <f>G367</f>
        <v>79400</v>
      </c>
      <c r="K367" s="76"/>
      <c r="L367" s="76"/>
      <c r="M367" s="76"/>
      <c r="N367" s="76">
        <v>84200</v>
      </c>
      <c r="O367" s="76"/>
      <c r="P367" s="76">
        <f>N367</f>
        <v>84200</v>
      </c>
      <c r="EB367" s="188"/>
      <c r="EC367" s="188"/>
      <c r="ED367" s="188"/>
      <c r="EE367" s="188"/>
      <c r="EF367" s="188"/>
      <c r="EG367" s="188"/>
    </row>
    <row r="368" spans="1:137" s="187" customFormat="1" ht="15.75" customHeight="1" hidden="1">
      <c r="A368" s="167" t="s">
        <v>276</v>
      </c>
      <c r="B368" s="186"/>
      <c r="C368" s="18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EB368" s="188"/>
      <c r="EC368" s="188"/>
      <c r="ED368" s="188"/>
      <c r="EE368" s="188"/>
      <c r="EF368" s="188"/>
      <c r="EG368" s="188"/>
    </row>
    <row r="369" spans="1:137" s="187" customFormat="1" ht="32.25" customHeight="1" hidden="1">
      <c r="A369" s="74" t="s">
        <v>459</v>
      </c>
      <c r="B369" s="186"/>
      <c r="C369" s="186"/>
      <c r="D369" s="178">
        <f>D367/D371</f>
        <v>33950.61728395062</v>
      </c>
      <c r="E369" s="76"/>
      <c r="F369" s="178">
        <f>D369</f>
        <v>33950.61728395062</v>
      </c>
      <c r="G369" s="178">
        <f>G367/G371</f>
        <v>23014.492753623188</v>
      </c>
      <c r="H369" s="178"/>
      <c r="I369" s="178"/>
      <c r="J369" s="178">
        <f>G369</f>
        <v>23014.492753623188</v>
      </c>
      <c r="K369" s="178"/>
      <c r="L369" s="178"/>
      <c r="M369" s="178"/>
      <c r="N369" s="178">
        <f>N367/N371</f>
        <v>23068.49315068493</v>
      </c>
      <c r="O369" s="178"/>
      <c r="P369" s="178">
        <f>N369</f>
        <v>23068.49315068493</v>
      </c>
      <c r="EB369" s="188"/>
      <c r="EC369" s="188"/>
      <c r="ED369" s="188"/>
      <c r="EE369" s="188"/>
      <c r="EF369" s="188"/>
      <c r="EG369" s="188"/>
    </row>
    <row r="370" spans="1:137" s="187" customFormat="1" ht="16.5" customHeight="1" hidden="1">
      <c r="A370" s="167" t="s">
        <v>227</v>
      </c>
      <c r="B370" s="186"/>
      <c r="C370" s="18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EB370" s="188"/>
      <c r="EC370" s="188"/>
      <c r="ED370" s="188"/>
      <c r="EE370" s="188"/>
      <c r="EF370" s="188"/>
      <c r="EG370" s="188"/>
    </row>
    <row r="371" spans="1:137" s="187" customFormat="1" ht="27.75" customHeight="1" hidden="1">
      <c r="A371" s="74" t="s">
        <v>460</v>
      </c>
      <c r="B371" s="186"/>
      <c r="C371" s="186"/>
      <c r="D371" s="76">
        <v>3.24</v>
      </c>
      <c r="E371" s="76"/>
      <c r="F371" s="76">
        <f>D371</f>
        <v>3.24</v>
      </c>
      <c r="G371" s="76">
        <v>3.45</v>
      </c>
      <c r="H371" s="76"/>
      <c r="I371" s="76"/>
      <c r="J371" s="76">
        <f>G371</f>
        <v>3.45</v>
      </c>
      <c r="K371" s="76"/>
      <c r="L371" s="76"/>
      <c r="M371" s="76"/>
      <c r="N371" s="76">
        <v>3.65</v>
      </c>
      <c r="O371" s="76"/>
      <c r="P371" s="76">
        <f>N371</f>
        <v>3.65</v>
      </c>
      <c r="EB371" s="188"/>
      <c r="EC371" s="188"/>
      <c r="ED371" s="188"/>
      <c r="EE371" s="188"/>
      <c r="EF371" s="188"/>
      <c r="EG371" s="188"/>
    </row>
    <row r="372" spans="1:137" s="120" customFormat="1" ht="22.5" hidden="1">
      <c r="A372" s="87" t="s">
        <v>461</v>
      </c>
      <c r="B372" s="79"/>
      <c r="C372" s="79"/>
      <c r="D372" s="83">
        <f>D373*D376+D374*D377</f>
        <v>2564900</v>
      </c>
      <c r="E372" s="83">
        <f>E373*E376+E374*E377</f>
        <v>0</v>
      </c>
      <c r="F372" s="83">
        <f>D372</f>
        <v>2564900</v>
      </c>
      <c r="G372" s="83">
        <f>G373*G376+G374*G377</f>
        <v>3812100</v>
      </c>
      <c r="H372" s="83">
        <f>H373*H376+H374*H377</f>
        <v>0</v>
      </c>
      <c r="I372" s="83">
        <v>0</v>
      </c>
      <c r="J372" s="83">
        <f>G372+H372</f>
        <v>3812100</v>
      </c>
      <c r="K372" s="83" t="e">
        <f>(K373*K376)+(K374*K377)+(#REF!*#REF!)</f>
        <v>#REF!</v>
      </c>
      <c r="L372" s="83" t="e">
        <f>(L373*L376)+(L374*L377)+(#REF!*#REF!)</f>
        <v>#REF!</v>
      </c>
      <c r="M372" s="83" t="e">
        <f>(M373*M376)+(M374*M377)+(#REF!*#REF!)</f>
        <v>#REF!</v>
      </c>
      <c r="N372" s="83">
        <f>N373*N376+N374*N377</f>
        <v>4072100</v>
      </c>
      <c r="O372" s="83">
        <f>O373*O376+O374*O377</f>
        <v>0</v>
      </c>
      <c r="P372" s="83">
        <f>N372+O372</f>
        <v>4072100</v>
      </c>
      <c r="Q372" s="83" t="e">
        <f>(Q373*Q376)+(Q374*Q377)+(#REF!*#REF!)</f>
        <v>#REF!</v>
      </c>
      <c r="EB372" s="89"/>
      <c r="EC372" s="89"/>
      <c r="ED372" s="89"/>
      <c r="EE372" s="89"/>
      <c r="EF372" s="89"/>
      <c r="EG372" s="89"/>
    </row>
    <row r="373" spans="1:137" s="187" customFormat="1" ht="22.5" hidden="1">
      <c r="A373" s="74" t="s">
        <v>55</v>
      </c>
      <c r="B373" s="75"/>
      <c r="C373" s="75"/>
      <c r="D373" s="76">
        <v>5</v>
      </c>
      <c r="E373" s="76"/>
      <c r="F373" s="76">
        <f>D373+E373</f>
        <v>5</v>
      </c>
      <c r="G373" s="76">
        <v>8</v>
      </c>
      <c r="H373" s="76"/>
      <c r="I373" s="76"/>
      <c r="J373" s="76">
        <f>G373+H373</f>
        <v>8</v>
      </c>
      <c r="K373" s="76"/>
      <c r="L373" s="76"/>
      <c r="M373" s="76"/>
      <c r="N373" s="76">
        <v>8</v>
      </c>
      <c r="O373" s="76"/>
      <c r="P373" s="76">
        <f>N373+O373</f>
        <v>8</v>
      </c>
      <c r="EB373" s="188"/>
      <c r="EC373" s="188"/>
      <c r="ED373" s="188"/>
      <c r="EE373" s="188"/>
      <c r="EF373" s="188"/>
      <c r="EG373" s="188"/>
    </row>
    <row r="374" spans="1:137" s="187" customFormat="1" ht="22.5" customHeight="1" hidden="1">
      <c r="A374" s="74" t="s">
        <v>56</v>
      </c>
      <c r="B374" s="75"/>
      <c r="C374" s="75"/>
      <c r="D374" s="76">
        <v>5</v>
      </c>
      <c r="E374" s="76"/>
      <c r="F374" s="76">
        <f>D374+E374</f>
        <v>5</v>
      </c>
      <c r="G374" s="76">
        <f>D374</f>
        <v>5</v>
      </c>
      <c r="H374" s="76"/>
      <c r="I374" s="76"/>
      <c r="J374" s="76">
        <f>G374+H374</f>
        <v>5</v>
      </c>
      <c r="K374" s="76"/>
      <c r="L374" s="76"/>
      <c r="M374" s="76"/>
      <c r="N374" s="76">
        <v>5</v>
      </c>
      <c r="O374" s="76"/>
      <c r="P374" s="76">
        <f>N374+O374</f>
        <v>5</v>
      </c>
      <c r="EB374" s="188"/>
      <c r="EC374" s="188"/>
      <c r="ED374" s="188"/>
      <c r="EE374" s="188"/>
      <c r="EF374" s="188"/>
      <c r="EG374" s="188"/>
    </row>
    <row r="375" spans="1:137" s="187" customFormat="1" ht="12" customHeight="1" hidden="1">
      <c r="A375" s="167" t="s">
        <v>5</v>
      </c>
      <c r="B375" s="85"/>
      <c r="C375" s="85"/>
      <c r="D375" s="86"/>
      <c r="E375" s="86"/>
      <c r="F375" s="76"/>
      <c r="G375" s="86"/>
      <c r="H375" s="86"/>
      <c r="I375" s="76"/>
      <c r="J375" s="76"/>
      <c r="K375" s="76"/>
      <c r="L375" s="76"/>
      <c r="M375" s="76"/>
      <c r="N375" s="86"/>
      <c r="O375" s="86"/>
      <c r="P375" s="76"/>
      <c r="EB375" s="188"/>
      <c r="EC375" s="188"/>
      <c r="ED375" s="188"/>
      <c r="EE375" s="188"/>
      <c r="EF375" s="188"/>
      <c r="EG375" s="188"/>
    </row>
    <row r="376" spans="1:137" s="187" customFormat="1" ht="22.5" customHeight="1" hidden="1">
      <c r="A376" s="74" t="s">
        <v>375</v>
      </c>
      <c r="B376" s="75"/>
      <c r="C376" s="75"/>
      <c r="D376" s="76">
        <v>247980</v>
      </c>
      <c r="E376" s="76"/>
      <c r="F376" s="76">
        <f>D376+E376</f>
        <v>247980</v>
      </c>
      <c r="G376" s="76">
        <v>299790.625</v>
      </c>
      <c r="H376" s="76"/>
      <c r="I376" s="76"/>
      <c r="J376" s="76">
        <f>G376+H376</f>
        <v>299790.625</v>
      </c>
      <c r="K376" s="76"/>
      <c r="L376" s="76"/>
      <c r="M376" s="76"/>
      <c r="N376" s="76">
        <v>321687.3125</v>
      </c>
      <c r="O376" s="76"/>
      <c r="P376" s="76">
        <f>N376+O376</f>
        <v>321687.3125</v>
      </c>
      <c r="EB376" s="188"/>
      <c r="EC376" s="188"/>
      <c r="ED376" s="188"/>
      <c r="EE376" s="188"/>
      <c r="EF376" s="188"/>
      <c r="EG376" s="188"/>
    </row>
    <row r="377" spans="1:137" s="187" customFormat="1" ht="22.5" customHeight="1" hidden="1">
      <c r="A377" s="74" t="s">
        <v>376</v>
      </c>
      <c r="B377" s="75"/>
      <c r="C377" s="75"/>
      <c r="D377" s="76">
        <v>265000</v>
      </c>
      <c r="E377" s="76"/>
      <c r="F377" s="76">
        <f>D377+E377</f>
        <v>265000</v>
      </c>
      <c r="G377" s="76">
        <v>282755</v>
      </c>
      <c r="H377" s="76"/>
      <c r="I377" s="76"/>
      <c r="J377" s="76">
        <f>G377+H377</f>
        <v>282755</v>
      </c>
      <c r="K377" s="76"/>
      <c r="L377" s="76"/>
      <c r="M377" s="76"/>
      <c r="N377" s="76">
        <v>299720.3</v>
      </c>
      <c r="O377" s="76"/>
      <c r="P377" s="76">
        <f>N377+O377</f>
        <v>299720.3</v>
      </c>
      <c r="EB377" s="188"/>
      <c r="EC377" s="188"/>
      <c r="ED377" s="188"/>
      <c r="EE377" s="188"/>
      <c r="EF377" s="188"/>
      <c r="EG377" s="188"/>
    </row>
    <row r="378" spans="1:137" s="187" customFormat="1" ht="11.25" hidden="1">
      <c r="A378" s="167" t="s">
        <v>4</v>
      </c>
      <c r="B378" s="75"/>
      <c r="C378" s="75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EB378" s="188"/>
      <c r="EC378" s="188"/>
      <c r="ED378" s="188"/>
      <c r="EE378" s="188"/>
      <c r="EF378" s="188"/>
      <c r="EG378" s="188"/>
    </row>
    <row r="379" spans="1:137" s="187" customFormat="1" ht="33.75" hidden="1">
      <c r="A379" s="74" t="s">
        <v>57</v>
      </c>
      <c r="B379" s="75"/>
      <c r="C379" s="75"/>
      <c r="D379" s="76"/>
      <c r="E379" s="76"/>
      <c r="F379" s="76">
        <f>D379+E379</f>
        <v>0</v>
      </c>
      <c r="G379" s="76">
        <f>G376/F376*100</f>
        <v>120.89306597306235</v>
      </c>
      <c r="H379" s="76"/>
      <c r="I379" s="76"/>
      <c r="J379" s="76">
        <f>G379+H379</f>
        <v>120.89306597306235</v>
      </c>
      <c r="K379" s="76"/>
      <c r="L379" s="76"/>
      <c r="M379" s="76"/>
      <c r="N379" s="76">
        <f>N376/J376*100</f>
        <v>107.30399341206885</v>
      </c>
      <c r="O379" s="76"/>
      <c r="P379" s="76">
        <f>N379+O379</f>
        <v>107.30399341206885</v>
      </c>
      <c r="EB379" s="188"/>
      <c r="EC379" s="188"/>
      <c r="ED379" s="188"/>
      <c r="EE379" s="188"/>
      <c r="EF379" s="188"/>
      <c r="EG379" s="188"/>
    </row>
    <row r="380" spans="1:137" s="187" customFormat="1" ht="33.75" hidden="1">
      <c r="A380" s="74" t="s">
        <v>58</v>
      </c>
      <c r="B380" s="75"/>
      <c r="C380" s="75"/>
      <c r="D380" s="76"/>
      <c r="E380" s="76"/>
      <c r="F380" s="76">
        <f>D380+E380</f>
        <v>0</v>
      </c>
      <c r="G380" s="76">
        <f>G377/D377*100</f>
        <v>106.69999999999999</v>
      </c>
      <c r="H380" s="76"/>
      <c r="I380" s="76"/>
      <c r="J380" s="76">
        <f>G380+H380</f>
        <v>106.69999999999999</v>
      </c>
      <c r="K380" s="76"/>
      <c r="L380" s="76"/>
      <c r="M380" s="76"/>
      <c r="N380" s="76">
        <f>N377/G377*100</f>
        <v>106</v>
      </c>
      <c r="O380" s="76"/>
      <c r="P380" s="76">
        <f>N380+O380</f>
        <v>106</v>
      </c>
      <c r="EB380" s="188"/>
      <c r="EC380" s="188"/>
      <c r="ED380" s="188"/>
      <c r="EE380" s="188"/>
      <c r="EF380" s="188"/>
      <c r="EG380" s="188"/>
    </row>
    <row r="381" spans="1:137" s="77" customFormat="1" ht="29.25" customHeight="1" hidden="1">
      <c r="A381" s="87" t="s">
        <v>423</v>
      </c>
      <c r="B381" s="75"/>
      <c r="C381" s="75"/>
      <c r="D381" s="83">
        <f>D383</f>
        <v>2140300</v>
      </c>
      <c r="E381" s="83"/>
      <c r="F381" s="83">
        <f>D381</f>
        <v>2140300</v>
      </c>
      <c r="G381" s="83">
        <f>G383</f>
        <v>2216400</v>
      </c>
      <c r="H381" s="83"/>
      <c r="I381" s="83"/>
      <c r="J381" s="83">
        <f>G381</f>
        <v>2216400</v>
      </c>
      <c r="K381" s="83"/>
      <c r="L381" s="83"/>
      <c r="M381" s="83"/>
      <c r="N381" s="83">
        <f>N383</f>
        <v>2289700</v>
      </c>
      <c r="O381" s="83"/>
      <c r="P381" s="83">
        <f>N381</f>
        <v>2289700</v>
      </c>
      <c r="EB381" s="78"/>
      <c r="EC381" s="78"/>
      <c r="ED381" s="78"/>
      <c r="EE381" s="78"/>
      <c r="EF381" s="78"/>
      <c r="EG381" s="78"/>
    </row>
    <row r="382" spans="1:137" s="187" customFormat="1" ht="19.5" customHeight="1" hidden="1">
      <c r="A382" s="3" t="s">
        <v>77</v>
      </c>
      <c r="B382" s="186"/>
      <c r="C382" s="18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EB382" s="188"/>
      <c r="EC382" s="188"/>
      <c r="ED382" s="188"/>
      <c r="EE382" s="188"/>
      <c r="EF382" s="188"/>
      <c r="EG382" s="188"/>
    </row>
    <row r="383" spans="1:137" s="187" customFormat="1" ht="29.25" customHeight="1" hidden="1">
      <c r="A383" s="74" t="s">
        <v>379</v>
      </c>
      <c r="B383" s="186"/>
      <c r="C383" s="186"/>
      <c r="D383" s="76">
        <v>2140300</v>
      </c>
      <c r="E383" s="76"/>
      <c r="F383" s="76">
        <f>D383</f>
        <v>2140300</v>
      </c>
      <c r="G383" s="76">
        <v>2216400</v>
      </c>
      <c r="H383" s="76"/>
      <c r="I383" s="76"/>
      <c r="J383" s="76">
        <f>G383</f>
        <v>2216400</v>
      </c>
      <c r="K383" s="76"/>
      <c r="L383" s="76"/>
      <c r="M383" s="76"/>
      <c r="N383" s="76">
        <v>2289700</v>
      </c>
      <c r="O383" s="76"/>
      <c r="P383" s="76">
        <f>N383</f>
        <v>2289700</v>
      </c>
      <c r="EB383" s="188"/>
      <c r="EC383" s="188"/>
      <c r="ED383" s="188"/>
      <c r="EE383" s="188"/>
      <c r="EF383" s="188"/>
      <c r="EG383" s="188"/>
    </row>
    <row r="384" spans="1:137" s="187" customFormat="1" ht="23.25" customHeight="1" hidden="1">
      <c r="A384" s="167" t="s">
        <v>276</v>
      </c>
      <c r="B384" s="186"/>
      <c r="C384" s="18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EB384" s="188"/>
      <c r="EC384" s="188"/>
      <c r="ED384" s="188"/>
      <c r="EE384" s="188"/>
      <c r="EF384" s="188"/>
      <c r="EG384" s="188"/>
    </row>
    <row r="385" spans="1:137" s="187" customFormat="1" ht="21.75" customHeight="1" hidden="1">
      <c r="A385" s="74" t="s">
        <v>382</v>
      </c>
      <c r="B385" s="186"/>
      <c r="C385" s="186"/>
      <c r="D385" s="76">
        <v>7</v>
      </c>
      <c r="E385" s="76"/>
      <c r="F385" s="76">
        <f>D385</f>
        <v>7</v>
      </c>
      <c r="G385" s="76">
        <v>7</v>
      </c>
      <c r="H385" s="76"/>
      <c r="I385" s="76"/>
      <c r="J385" s="76">
        <f>G385</f>
        <v>7</v>
      </c>
      <c r="K385" s="76"/>
      <c r="L385" s="76"/>
      <c r="M385" s="76"/>
      <c r="N385" s="76">
        <v>7</v>
      </c>
      <c r="O385" s="76"/>
      <c r="P385" s="76">
        <f>N385</f>
        <v>7</v>
      </c>
      <c r="EB385" s="188"/>
      <c r="EC385" s="188"/>
      <c r="ED385" s="188"/>
      <c r="EE385" s="188"/>
      <c r="EF385" s="188"/>
      <c r="EG385" s="188"/>
    </row>
    <row r="386" spans="1:137" s="187" customFormat="1" ht="20.25" customHeight="1" hidden="1">
      <c r="A386" s="167" t="s">
        <v>227</v>
      </c>
      <c r="B386" s="186"/>
      <c r="C386" s="18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EB386" s="188"/>
      <c r="EC386" s="188"/>
      <c r="ED386" s="188"/>
      <c r="EE386" s="188"/>
      <c r="EF386" s="188"/>
      <c r="EG386" s="188"/>
    </row>
    <row r="387" spans="1:137" s="187" customFormat="1" ht="29.25" customHeight="1" hidden="1">
      <c r="A387" s="74" t="s">
        <v>380</v>
      </c>
      <c r="B387" s="186"/>
      <c r="C387" s="186"/>
      <c r="D387" s="76">
        <f>D383/D385</f>
        <v>305757.14285714284</v>
      </c>
      <c r="E387" s="76"/>
      <c r="F387" s="76">
        <f>D387</f>
        <v>305757.14285714284</v>
      </c>
      <c r="G387" s="76">
        <f>G383/G385</f>
        <v>316628.5714285714</v>
      </c>
      <c r="H387" s="76"/>
      <c r="I387" s="76"/>
      <c r="J387" s="76">
        <f>G387</f>
        <v>316628.5714285714</v>
      </c>
      <c r="K387" s="76"/>
      <c r="L387" s="76"/>
      <c r="M387" s="76"/>
      <c r="N387" s="76">
        <f>N383/N385</f>
        <v>327100</v>
      </c>
      <c r="O387" s="76"/>
      <c r="P387" s="76">
        <f>N387</f>
        <v>327100</v>
      </c>
      <c r="EB387" s="188"/>
      <c r="EC387" s="188"/>
      <c r="ED387" s="188"/>
      <c r="EE387" s="188"/>
      <c r="EF387" s="188"/>
      <c r="EG387" s="188"/>
    </row>
    <row r="388" spans="1:137" s="187" customFormat="1" ht="16.5" customHeight="1" hidden="1">
      <c r="A388" s="167" t="s">
        <v>378</v>
      </c>
      <c r="B388" s="186"/>
      <c r="C388" s="18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EB388" s="188"/>
      <c r="EC388" s="188"/>
      <c r="ED388" s="188"/>
      <c r="EE388" s="188"/>
      <c r="EF388" s="188"/>
      <c r="EG388" s="188"/>
    </row>
    <row r="389" spans="1:137" s="187" customFormat="1" ht="33" customHeight="1" hidden="1">
      <c r="A389" s="74" t="s">
        <v>381</v>
      </c>
      <c r="B389" s="186"/>
      <c r="C389" s="186"/>
      <c r="D389" s="76"/>
      <c r="E389" s="76"/>
      <c r="F389" s="76"/>
      <c r="G389" s="76">
        <f>G387/D387*100</f>
        <v>103.55557632107649</v>
      </c>
      <c r="H389" s="76"/>
      <c r="I389" s="76"/>
      <c r="J389" s="76">
        <f>G389</f>
        <v>103.55557632107649</v>
      </c>
      <c r="K389" s="76"/>
      <c r="L389" s="76"/>
      <c r="M389" s="76"/>
      <c r="N389" s="76">
        <f>N387/G387*100</f>
        <v>103.30716477170185</v>
      </c>
      <c r="O389" s="76"/>
      <c r="P389" s="76">
        <f>N389</f>
        <v>103.30716477170185</v>
      </c>
      <c r="EB389" s="188"/>
      <c r="EC389" s="188"/>
      <c r="ED389" s="188"/>
      <c r="EE389" s="188"/>
      <c r="EF389" s="188"/>
      <c r="EG389" s="188"/>
    </row>
    <row r="390" spans="1:137" s="187" customFormat="1" ht="21" customHeight="1" hidden="1">
      <c r="A390" s="87" t="s">
        <v>424</v>
      </c>
      <c r="B390" s="186"/>
      <c r="C390" s="186"/>
      <c r="D390" s="83">
        <f>D392</f>
        <v>500000</v>
      </c>
      <c r="E390" s="83"/>
      <c r="F390" s="83">
        <f>D390</f>
        <v>500000</v>
      </c>
      <c r="G390" s="83">
        <f>G392</f>
        <v>550000</v>
      </c>
      <c r="H390" s="83"/>
      <c r="I390" s="83"/>
      <c r="J390" s="83">
        <f>G390</f>
        <v>550000</v>
      </c>
      <c r="K390" s="83"/>
      <c r="L390" s="83"/>
      <c r="M390" s="83"/>
      <c r="N390" s="83">
        <f>N392</f>
        <v>600000</v>
      </c>
      <c r="O390" s="83"/>
      <c r="P390" s="83">
        <f>N390</f>
        <v>600000</v>
      </c>
      <c r="EB390" s="188"/>
      <c r="EC390" s="188"/>
      <c r="ED390" s="188"/>
      <c r="EE390" s="188"/>
      <c r="EF390" s="188"/>
      <c r="EG390" s="188"/>
    </row>
    <row r="391" spans="1:137" s="187" customFormat="1" ht="16.5" customHeight="1" hidden="1">
      <c r="A391" s="3" t="s">
        <v>77</v>
      </c>
      <c r="B391" s="186"/>
      <c r="C391" s="18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EB391" s="188"/>
      <c r="EC391" s="188"/>
      <c r="ED391" s="188"/>
      <c r="EE391" s="188"/>
      <c r="EF391" s="188"/>
      <c r="EG391" s="188"/>
    </row>
    <row r="392" spans="1:137" s="187" customFormat="1" ht="29.25" customHeight="1" hidden="1">
      <c r="A392" s="74" t="s">
        <v>383</v>
      </c>
      <c r="B392" s="186"/>
      <c r="C392" s="186"/>
      <c r="D392" s="76">
        <v>500000</v>
      </c>
      <c r="E392" s="76"/>
      <c r="F392" s="76">
        <f>D392</f>
        <v>500000</v>
      </c>
      <c r="G392" s="76">
        <v>550000</v>
      </c>
      <c r="H392" s="76"/>
      <c r="I392" s="76"/>
      <c r="J392" s="76">
        <f>G392</f>
        <v>550000</v>
      </c>
      <c r="K392" s="76"/>
      <c r="L392" s="76"/>
      <c r="M392" s="76"/>
      <c r="N392" s="76">
        <v>600000</v>
      </c>
      <c r="O392" s="76"/>
      <c r="P392" s="76">
        <f>N392</f>
        <v>600000</v>
      </c>
      <c r="EB392" s="188"/>
      <c r="EC392" s="188"/>
      <c r="ED392" s="188"/>
      <c r="EE392" s="188"/>
      <c r="EF392" s="188"/>
      <c r="EG392" s="188"/>
    </row>
    <row r="393" spans="1:137" s="187" customFormat="1" ht="18.75" customHeight="1" hidden="1">
      <c r="A393" s="167" t="s">
        <v>276</v>
      </c>
      <c r="B393" s="186"/>
      <c r="C393" s="18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EB393" s="188"/>
      <c r="EC393" s="188"/>
      <c r="ED393" s="188"/>
      <c r="EE393" s="188"/>
      <c r="EF393" s="188"/>
      <c r="EG393" s="188"/>
    </row>
    <row r="394" spans="1:137" s="187" customFormat="1" ht="33" customHeight="1" hidden="1">
      <c r="A394" s="74" t="s">
        <v>386</v>
      </c>
      <c r="B394" s="186"/>
      <c r="C394" s="186"/>
      <c r="D394" s="76">
        <f>D392/D396</f>
        <v>35971.22302158273</v>
      </c>
      <c r="E394" s="76"/>
      <c r="F394" s="76">
        <f>D394</f>
        <v>35971.22302158273</v>
      </c>
      <c r="G394" s="76">
        <v>35971.22</v>
      </c>
      <c r="H394" s="76"/>
      <c r="I394" s="76"/>
      <c r="J394" s="76">
        <f>G394</f>
        <v>35971.22</v>
      </c>
      <c r="K394" s="76"/>
      <c r="L394" s="76"/>
      <c r="M394" s="76"/>
      <c r="N394" s="76">
        <v>35971.22</v>
      </c>
      <c r="O394" s="76"/>
      <c r="P394" s="76">
        <f>N394</f>
        <v>35971.22</v>
      </c>
      <c r="EB394" s="188"/>
      <c r="EC394" s="188"/>
      <c r="ED394" s="188"/>
      <c r="EE394" s="188"/>
      <c r="EF394" s="188"/>
      <c r="EG394" s="188"/>
    </row>
    <row r="395" spans="1:137" s="187" customFormat="1" ht="21" customHeight="1" hidden="1">
      <c r="A395" s="167" t="s">
        <v>227</v>
      </c>
      <c r="B395" s="186"/>
      <c r="C395" s="18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EB395" s="188"/>
      <c r="EC395" s="188"/>
      <c r="ED395" s="188"/>
      <c r="EE395" s="188"/>
      <c r="EF395" s="188"/>
      <c r="EG395" s="188"/>
    </row>
    <row r="396" spans="1:137" s="187" customFormat="1" ht="24" customHeight="1" hidden="1">
      <c r="A396" s="74" t="s">
        <v>384</v>
      </c>
      <c r="B396" s="186"/>
      <c r="C396" s="186"/>
      <c r="D396" s="76">
        <v>13.9</v>
      </c>
      <c r="E396" s="76"/>
      <c r="F396" s="76">
        <f>D396</f>
        <v>13.9</v>
      </c>
      <c r="G396" s="76">
        <f>G392/G394</f>
        <v>15.290001284360107</v>
      </c>
      <c r="H396" s="76"/>
      <c r="I396" s="76"/>
      <c r="J396" s="76">
        <f>G396</f>
        <v>15.290001284360107</v>
      </c>
      <c r="K396" s="76"/>
      <c r="L396" s="76"/>
      <c r="M396" s="76"/>
      <c r="N396" s="76">
        <f>N392/N394</f>
        <v>16.680001401120116</v>
      </c>
      <c r="O396" s="76"/>
      <c r="P396" s="76">
        <f>N396</f>
        <v>16.680001401120116</v>
      </c>
      <c r="EB396" s="188"/>
      <c r="EC396" s="188"/>
      <c r="ED396" s="188"/>
      <c r="EE396" s="188"/>
      <c r="EF396" s="188"/>
      <c r="EG396" s="188"/>
    </row>
    <row r="397" spans="1:137" s="187" customFormat="1" ht="20.25" customHeight="1" hidden="1">
      <c r="A397" s="167" t="s">
        <v>378</v>
      </c>
      <c r="B397" s="186"/>
      <c r="C397" s="18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EB397" s="188"/>
      <c r="EC397" s="188"/>
      <c r="ED397" s="188"/>
      <c r="EE397" s="188"/>
      <c r="EF397" s="188"/>
      <c r="EG397" s="188"/>
    </row>
    <row r="398" spans="1:137" s="187" customFormat="1" ht="29.25" customHeight="1" hidden="1">
      <c r="A398" s="74" t="s">
        <v>385</v>
      </c>
      <c r="B398" s="186"/>
      <c r="C398" s="186"/>
      <c r="D398" s="76"/>
      <c r="E398" s="76"/>
      <c r="F398" s="76"/>
      <c r="G398" s="76">
        <f>G396/D396*100</f>
        <v>110.00000924000078</v>
      </c>
      <c r="H398" s="76"/>
      <c r="I398" s="76"/>
      <c r="J398" s="76">
        <f>G398</f>
        <v>110.00000924000078</v>
      </c>
      <c r="K398" s="76"/>
      <c r="L398" s="76"/>
      <c r="M398" s="76"/>
      <c r="N398" s="76">
        <f>N396/G396*100</f>
        <v>109.09090909090908</v>
      </c>
      <c r="O398" s="76"/>
      <c r="P398" s="76">
        <f>N398</f>
        <v>109.09090909090908</v>
      </c>
      <c r="EB398" s="188"/>
      <c r="EC398" s="188"/>
      <c r="ED398" s="188"/>
      <c r="EE398" s="188"/>
      <c r="EF398" s="188"/>
      <c r="EG398" s="188"/>
    </row>
    <row r="399" spans="1:137" s="77" customFormat="1" ht="29.25" customHeight="1" hidden="1">
      <c r="A399" s="87" t="s">
        <v>425</v>
      </c>
      <c r="B399" s="75"/>
      <c r="C399" s="75"/>
      <c r="D399" s="83">
        <f>D401</f>
        <v>6150100</v>
      </c>
      <c r="E399" s="83"/>
      <c r="F399" s="83">
        <f>D399</f>
        <v>6150100</v>
      </c>
      <c r="G399" s="83">
        <f>G401</f>
        <v>2423200</v>
      </c>
      <c r="H399" s="83"/>
      <c r="I399" s="83"/>
      <c r="J399" s="83">
        <f>G399</f>
        <v>2423200</v>
      </c>
      <c r="K399" s="83"/>
      <c r="L399" s="83"/>
      <c r="M399" s="83"/>
      <c r="N399" s="83">
        <f>N401</f>
        <v>2568600</v>
      </c>
      <c r="O399" s="83"/>
      <c r="P399" s="83">
        <f>N399</f>
        <v>2568600</v>
      </c>
      <c r="EB399" s="78"/>
      <c r="EC399" s="78"/>
      <c r="ED399" s="78"/>
      <c r="EE399" s="78"/>
      <c r="EF399" s="78"/>
      <c r="EG399" s="78"/>
    </row>
    <row r="400" spans="1:137" s="187" customFormat="1" ht="20.25" customHeight="1" hidden="1">
      <c r="A400" s="3" t="s">
        <v>77</v>
      </c>
      <c r="B400" s="186"/>
      <c r="C400" s="18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EB400" s="188"/>
      <c r="EC400" s="188"/>
      <c r="ED400" s="188"/>
      <c r="EE400" s="188"/>
      <c r="EF400" s="188"/>
      <c r="EG400" s="188"/>
    </row>
    <row r="401" spans="1:137" s="187" customFormat="1" ht="29.25" customHeight="1" hidden="1">
      <c r="A401" s="74" t="s">
        <v>387</v>
      </c>
      <c r="B401" s="186"/>
      <c r="C401" s="186"/>
      <c r="D401" s="76">
        <f>2271100+300000+3579000</f>
        <v>6150100</v>
      </c>
      <c r="E401" s="76"/>
      <c r="F401" s="76">
        <f>D401</f>
        <v>6150100</v>
      </c>
      <c r="G401" s="76">
        <v>2423200</v>
      </c>
      <c r="H401" s="76"/>
      <c r="I401" s="76"/>
      <c r="J401" s="76">
        <f>G401</f>
        <v>2423200</v>
      </c>
      <c r="K401" s="76"/>
      <c r="L401" s="76"/>
      <c r="M401" s="76"/>
      <c r="N401" s="76">
        <v>2568600</v>
      </c>
      <c r="O401" s="76"/>
      <c r="P401" s="76">
        <f>N401</f>
        <v>2568600</v>
      </c>
      <c r="EB401" s="188"/>
      <c r="EC401" s="188"/>
      <c r="ED401" s="188"/>
      <c r="EE401" s="188"/>
      <c r="EF401" s="188"/>
      <c r="EG401" s="188"/>
    </row>
    <row r="402" spans="1:137" s="187" customFormat="1" ht="20.25" customHeight="1" hidden="1">
      <c r="A402" s="167" t="s">
        <v>276</v>
      </c>
      <c r="B402" s="186"/>
      <c r="C402" s="18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EB402" s="188"/>
      <c r="EC402" s="188"/>
      <c r="ED402" s="188"/>
      <c r="EE402" s="188"/>
      <c r="EF402" s="188"/>
      <c r="EG402" s="188"/>
    </row>
    <row r="403" spans="1:137" s="187" customFormat="1" ht="29.25" customHeight="1" hidden="1">
      <c r="A403" s="74" t="s">
        <v>388</v>
      </c>
      <c r="B403" s="186"/>
      <c r="C403" s="186"/>
      <c r="D403" s="76">
        <v>186</v>
      </c>
      <c r="E403" s="76"/>
      <c r="F403" s="76">
        <f>D403</f>
        <v>186</v>
      </c>
      <c r="G403" s="76">
        <v>186</v>
      </c>
      <c r="H403" s="76"/>
      <c r="I403" s="76"/>
      <c r="J403" s="76">
        <f>G403</f>
        <v>186</v>
      </c>
      <c r="K403" s="76"/>
      <c r="L403" s="76"/>
      <c r="M403" s="76"/>
      <c r="N403" s="76">
        <v>186</v>
      </c>
      <c r="O403" s="76"/>
      <c r="P403" s="76">
        <f>N403</f>
        <v>186</v>
      </c>
      <c r="EB403" s="188"/>
      <c r="EC403" s="188"/>
      <c r="ED403" s="188"/>
      <c r="EE403" s="188"/>
      <c r="EF403" s="188"/>
      <c r="EG403" s="188"/>
    </row>
    <row r="404" spans="1:137" s="187" customFormat="1" ht="20.25" customHeight="1" hidden="1">
      <c r="A404" s="167" t="s">
        <v>227</v>
      </c>
      <c r="B404" s="186"/>
      <c r="C404" s="18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EB404" s="188"/>
      <c r="EC404" s="188"/>
      <c r="ED404" s="188"/>
      <c r="EE404" s="188"/>
      <c r="EF404" s="188"/>
      <c r="EG404" s="188"/>
    </row>
    <row r="405" spans="1:137" s="187" customFormat="1" ht="29.25" customHeight="1" hidden="1">
      <c r="A405" s="74" t="s">
        <v>389</v>
      </c>
      <c r="B405" s="186"/>
      <c r="C405" s="186"/>
      <c r="D405" s="76">
        <f>D401/D403</f>
        <v>33065.05376344086</v>
      </c>
      <c r="E405" s="76"/>
      <c r="F405" s="76">
        <f>D405</f>
        <v>33065.05376344086</v>
      </c>
      <c r="G405" s="76">
        <f>G401/G403</f>
        <v>13027.956989247312</v>
      </c>
      <c r="H405" s="76"/>
      <c r="I405" s="76"/>
      <c r="J405" s="76">
        <f>G405</f>
        <v>13027.956989247312</v>
      </c>
      <c r="K405" s="76"/>
      <c r="L405" s="76"/>
      <c r="M405" s="76"/>
      <c r="N405" s="76">
        <f>N401/N403</f>
        <v>13809.677419354839</v>
      </c>
      <c r="O405" s="76"/>
      <c r="P405" s="76">
        <f>N405</f>
        <v>13809.677419354839</v>
      </c>
      <c r="EB405" s="188"/>
      <c r="EC405" s="188"/>
      <c r="ED405" s="188"/>
      <c r="EE405" s="188"/>
      <c r="EF405" s="188"/>
      <c r="EG405" s="188"/>
    </row>
    <row r="406" spans="1:137" s="187" customFormat="1" ht="20.25" customHeight="1" hidden="1">
      <c r="A406" s="167" t="s">
        <v>378</v>
      </c>
      <c r="B406" s="186"/>
      <c r="C406" s="18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EB406" s="188"/>
      <c r="EC406" s="188"/>
      <c r="ED406" s="188"/>
      <c r="EE406" s="188"/>
      <c r="EF406" s="188"/>
      <c r="EG406" s="188"/>
    </row>
    <row r="407" spans="1:137" s="187" customFormat="1" ht="42" customHeight="1" hidden="1">
      <c r="A407" s="74" t="s">
        <v>390</v>
      </c>
      <c r="B407" s="186"/>
      <c r="C407" s="186"/>
      <c r="D407" s="76"/>
      <c r="E407" s="76"/>
      <c r="F407" s="76"/>
      <c r="G407" s="76">
        <f>G405/D405*100</f>
        <v>39.40098534983171</v>
      </c>
      <c r="H407" s="76"/>
      <c r="I407" s="76"/>
      <c r="J407" s="76">
        <f>G407</f>
        <v>39.40098534983171</v>
      </c>
      <c r="K407" s="76"/>
      <c r="L407" s="76"/>
      <c r="M407" s="76"/>
      <c r="N407" s="76">
        <f>N405/G405*100</f>
        <v>106.00033014196104</v>
      </c>
      <c r="O407" s="76"/>
      <c r="P407" s="76">
        <f>N407</f>
        <v>106.00033014196104</v>
      </c>
      <c r="EB407" s="188"/>
      <c r="EC407" s="188"/>
      <c r="ED407" s="188"/>
      <c r="EE407" s="188"/>
      <c r="EF407" s="188"/>
      <c r="EG407" s="188"/>
    </row>
    <row r="408" spans="1:137" s="187" customFormat="1" ht="24" customHeight="1" hidden="1">
      <c r="A408" s="87" t="s">
        <v>462</v>
      </c>
      <c r="B408" s="186"/>
      <c r="C408" s="186"/>
      <c r="D408" s="83">
        <f>D410</f>
        <v>350000</v>
      </c>
      <c r="E408" s="83"/>
      <c r="F408" s="83">
        <f>D408</f>
        <v>350000</v>
      </c>
      <c r="G408" s="83">
        <f>G410</f>
        <v>350000</v>
      </c>
      <c r="H408" s="83"/>
      <c r="I408" s="83"/>
      <c r="J408" s="83">
        <f>G408</f>
        <v>350000</v>
      </c>
      <c r="K408" s="83"/>
      <c r="L408" s="83"/>
      <c r="M408" s="83"/>
      <c r="N408" s="83">
        <f>N410</f>
        <v>350000</v>
      </c>
      <c r="O408" s="83"/>
      <c r="P408" s="83">
        <f>N408</f>
        <v>350000</v>
      </c>
      <c r="Q408" s="77"/>
      <c r="R408" s="77"/>
      <c r="EB408" s="188"/>
      <c r="EC408" s="188"/>
      <c r="ED408" s="188"/>
      <c r="EE408" s="188"/>
      <c r="EF408" s="188"/>
      <c r="EG408" s="188"/>
    </row>
    <row r="409" spans="1:137" s="187" customFormat="1" ht="21.75" customHeight="1" hidden="1">
      <c r="A409" s="3" t="s">
        <v>77</v>
      </c>
      <c r="B409" s="186"/>
      <c r="C409" s="18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EB409" s="188"/>
      <c r="EC409" s="188"/>
      <c r="ED409" s="188"/>
      <c r="EE409" s="188"/>
      <c r="EF409" s="188"/>
      <c r="EG409" s="188"/>
    </row>
    <row r="410" spans="1:137" s="187" customFormat="1" ht="27.75" customHeight="1" hidden="1">
      <c r="A410" s="74" t="s">
        <v>377</v>
      </c>
      <c r="B410" s="186"/>
      <c r="C410" s="186"/>
      <c r="D410" s="76">
        <v>350000</v>
      </c>
      <c r="E410" s="76"/>
      <c r="F410" s="76">
        <f>D410</f>
        <v>350000</v>
      </c>
      <c r="G410" s="76">
        <v>350000</v>
      </c>
      <c r="H410" s="76"/>
      <c r="I410" s="76"/>
      <c r="J410" s="76">
        <f>G410</f>
        <v>350000</v>
      </c>
      <c r="K410" s="76"/>
      <c r="L410" s="76"/>
      <c r="M410" s="76"/>
      <c r="N410" s="76">
        <v>350000</v>
      </c>
      <c r="O410" s="76"/>
      <c r="P410" s="76">
        <f>N410</f>
        <v>350000</v>
      </c>
      <c r="EB410" s="188"/>
      <c r="EC410" s="188"/>
      <c r="ED410" s="188"/>
      <c r="EE410" s="188"/>
      <c r="EF410" s="188"/>
      <c r="EG410" s="188"/>
    </row>
    <row r="411" spans="1:137" s="187" customFormat="1" ht="21" customHeight="1" hidden="1">
      <c r="A411" s="167" t="s">
        <v>276</v>
      </c>
      <c r="B411" s="186"/>
      <c r="C411" s="18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EB411" s="188"/>
      <c r="EC411" s="188"/>
      <c r="ED411" s="188"/>
      <c r="EE411" s="188"/>
      <c r="EF411" s="188"/>
      <c r="EG411" s="188"/>
    </row>
    <row r="412" spans="1:137" s="187" customFormat="1" ht="23.25" customHeight="1" hidden="1">
      <c r="A412" s="74" t="s">
        <v>82</v>
      </c>
      <c r="B412" s="186"/>
      <c r="C412" s="186"/>
      <c r="D412" s="76">
        <v>97</v>
      </c>
      <c r="E412" s="76"/>
      <c r="F412" s="76">
        <f>D412</f>
        <v>97</v>
      </c>
      <c r="G412" s="76">
        <v>90</v>
      </c>
      <c r="H412" s="76"/>
      <c r="I412" s="76"/>
      <c r="J412" s="76">
        <f>G412</f>
        <v>90</v>
      </c>
      <c r="K412" s="76"/>
      <c r="L412" s="76"/>
      <c r="M412" s="76"/>
      <c r="N412" s="76">
        <v>85</v>
      </c>
      <c r="O412" s="76"/>
      <c r="P412" s="76">
        <f>N412</f>
        <v>85</v>
      </c>
      <c r="EB412" s="188"/>
      <c r="EC412" s="188"/>
      <c r="ED412" s="188"/>
      <c r="EE412" s="188"/>
      <c r="EF412" s="188"/>
      <c r="EG412" s="188"/>
    </row>
    <row r="413" spans="1:137" s="187" customFormat="1" ht="15.75" customHeight="1" hidden="1">
      <c r="A413" s="167" t="s">
        <v>227</v>
      </c>
      <c r="B413" s="186"/>
      <c r="C413" s="18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EB413" s="188"/>
      <c r="EC413" s="188"/>
      <c r="ED413" s="188"/>
      <c r="EE413" s="188"/>
      <c r="EF413" s="188"/>
      <c r="EG413" s="188"/>
    </row>
    <row r="414" spans="1:137" s="187" customFormat="1" ht="29.25" customHeight="1" hidden="1">
      <c r="A414" s="74" t="s">
        <v>102</v>
      </c>
      <c r="B414" s="186"/>
      <c r="C414" s="186"/>
      <c r="D414" s="76">
        <f>D410/D412</f>
        <v>3608.2474226804125</v>
      </c>
      <c r="E414" s="76"/>
      <c r="F414" s="76">
        <f>D414</f>
        <v>3608.2474226804125</v>
      </c>
      <c r="G414" s="76">
        <f>G410/G412</f>
        <v>3888.8888888888887</v>
      </c>
      <c r="H414" s="76"/>
      <c r="I414" s="76"/>
      <c r="J414" s="76">
        <f>G414</f>
        <v>3888.8888888888887</v>
      </c>
      <c r="K414" s="76"/>
      <c r="L414" s="76"/>
      <c r="M414" s="76"/>
      <c r="N414" s="76">
        <f>N410/N412</f>
        <v>4117.64705882353</v>
      </c>
      <c r="O414" s="76"/>
      <c r="P414" s="76">
        <f>N414</f>
        <v>4117.64705882353</v>
      </c>
      <c r="EB414" s="188"/>
      <c r="EC414" s="188"/>
      <c r="ED414" s="188"/>
      <c r="EE414" s="188"/>
      <c r="EF414" s="188"/>
      <c r="EG414" s="188"/>
    </row>
    <row r="415" spans="1:137" s="187" customFormat="1" ht="15.75" customHeight="1" hidden="1">
      <c r="A415" s="167" t="s">
        <v>378</v>
      </c>
      <c r="B415" s="186"/>
      <c r="C415" s="18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EB415" s="188"/>
      <c r="EC415" s="188"/>
      <c r="ED415" s="188"/>
      <c r="EE415" s="188"/>
      <c r="EF415" s="188"/>
      <c r="EG415" s="188"/>
    </row>
    <row r="416" spans="1:137" s="187" customFormat="1" ht="29.25" customHeight="1" hidden="1">
      <c r="A416" s="74" t="s">
        <v>120</v>
      </c>
      <c r="B416" s="186"/>
      <c r="C416" s="186"/>
      <c r="D416" s="76"/>
      <c r="E416" s="76"/>
      <c r="F416" s="76"/>
      <c r="G416" s="76">
        <f>G414/D414*100</f>
        <v>107.77777777777777</v>
      </c>
      <c r="H416" s="76"/>
      <c r="I416" s="76"/>
      <c r="J416" s="76">
        <f>G416</f>
        <v>107.77777777777777</v>
      </c>
      <c r="K416" s="76"/>
      <c r="L416" s="76"/>
      <c r="M416" s="76"/>
      <c r="N416" s="76">
        <f>N414/G414*100</f>
        <v>105.88235294117649</v>
      </c>
      <c r="O416" s="76"/>
      <c r="P416" s="76">
        <f>N416</f>
        <v>105.88235294117649</v>
      </c>
      <c r="EB416" s="188"/>
      <c r="EC416" s="188"/>
      <c r="ED416" s="188"/>
      <c r="EE416" s="188"/>
      <c r="EF416" s="188"/>
      <c r="EG416" s="188"/>
    </row>
    <row r="417" spans="1:137" s="77" customFormat="1" ht="34.5" customHeight="1" hidden="1">
      <c r="A417" s="87" t="s">
        <v>515</v>
      </c>
      <c r="B417" s="75"/>
      <c r="C417" s="75"/>
      <c r="D417" s="83">
        <f>D419</f>
        <v>447100</v>
      </c>
      <c r="E417" s="83"/>
      <c r="F417" s="83">
        <f>D417</f>
        <v>447100</v>
      </c>
      <c r="G417" s="83">
        <f>G419</f>
        <v>504700</v>
      </c>
      <c r="H417" s="83"/>
      <c r="I417" s="83"/>
      <c r="J417" s="83">
        <f>G417</f>
        <v>504700</v>
      </c>
      <c r="K417" s="83"/>
      <c r="L417" s="83"/>
      <c r="M417" s="83"/>
      <c r="N417" s="83">
        <f>N419</f>
        <v>564300</v>
      </c>
      <c r="O417" s="83"/>
      <c r="P417" s="83">
        <f>N417</f>
        <v>564300</v>
      </c>
      <c r="EB417" s="78"/>
      <c r="EC417" s="78"/>
      <c r="ED417" s="78"/>
      <c r="EE417" s="78"/>
      <c r="EF417" s="78"/>
      <c r="EG417" s="78"/>
    </row>
    <row r="418" spans="1:137" s="187" customFormat="1" ht="24" customHeight="1" hidden="1">
      <c r="A418" s="3" t="s">
        <v>77</v>
      </c>
      <c r="B418" s="186"/>
      <c r="C418" s="18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EB418" s="188"/>
      <c r="EC418" s="188"/>
      <c r="ED418" s="188"/>
      <c r="EE418" s="188"/>
      <c r="EF418" s="188"/>
      <c r="EG418" s="188"/>
    </row>
    <row r="419" spans="1:137" s="187" customFormat="1" ht="36" customHeight="1" hidden="1">
      <c r="A419" s="74" t="s">
        <v>395</v>
      </c>
      <c r="B419" s="186"/>
      <c r="C419" s="186"/>
      <c r="D419" s="76">
        <v>447100</v>
      </c>
      <c r="E419" s="76"/>
      <c r="F419" s="76">
        <f>D419</f>
        <v>447100</v>
      </c>
      <c r="G419" s="76">
        <v>504700</v>
      </c>
      <c r="H419" s="76"/>
      <c r="I419" s="76"/>
      <c r="J419" s="76">
        <f>G419</f>
        <v>504700</v>
      </c>
      <c r="K419" s="76"/>
      <c r="L419" s="76"/>
      <c r="M419" s="76"/>
      <c r="N419" s="76">
        <v>564300</v>
      </c>
      <c r="O419" s="76"/>
      <c r="P419" s="76">
        <f>N419</f>
        <v>564300</v>
      </c>
      <c r="EB419" s="188"/>
      <c r="EC419" s="188"/>
      <c r="ED419" s="188"/>
      <c r="EE419" s="188"/>
      <c r="EF419" s="188"/>
      <c r="EG419" s="188"/>
    </row>
    <row r="420" spans="1:137" s="187" customFormat="1" ht="20.25" customHeight="1" hidden="1">
      <c r="A420" s="167" t="s">
        <v>276</v>
      </c>
      <c r="B420" s="186"/>
      <c r="C420" s="18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EB420" s="188"/>
      <c r="EC420" s="188"/>
      <c r="ED420" s="188"/>
      <c r="EE420" s="188"/>
      <c r="EF420" s="188"/>
      <c r="EG420" s="188"/>
    </row>
    <row r="421" spans="1:137" s="187" customFormat="1" ht="23.25" customHeight="1" hidden="1">
      <c r="A421" s="6" t="s">
        <v>396</v>
      </c>
      <c r="B421" s="186"/>
      <c r="C421" s="186"/>
      <c r="D421" s="76">
        <v>1</v>
      </c>
      <c r="E421" s="76"/>
      <c r="F421" s="76">
        <f>D421</f>
        <v>1</v>
      </c>
      <c r="G421" s="76">
        <v>1</v>
      </c>
      <c r="H421" s="76"/>
      <c r="I421" s="76"/>
      <c r="J421" s="76">
        <f>G421</f>
        <v>1</v>
      </c>
      <c r="K421" s="76"/>
      <c r="L421" s="76"/>
      <c r="M421" s="76"/>
      <c r="N421" s="76">
        <v>1</v>
      </c>
      <c r="O421" s="76"/>
      <c r="P421" s="76">
        <f>N421</f>
        <v>1</v>
      </c>
      <c r="EB421" s="188"/>
      <c r="EC421" s="188"/>
      <c r="ED421" s="188"/>
      <c r="EE421" s="188"/>
      <c r="EF421" s="188"/>
      <c r="EG421" s="188"/>
    </row>
    <row r="422" spans="1:137" s="187" customFormat="1" ht="26.25" customHeight="1" hidden="1">
      <c r="A422" s="167" t="s">
        <v>227</v>
      </c>
      <c r="B422" s="186"/>
      <c r="C422" s="18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EB422" s="188"/>
      <c r="EC422" s="188"/>
      <c r="ED422" s="188"/>
      <c r="EE422" s="188"/>
      <c r="EF422" s="188"/>
      <c r="EG422" s="188"/>
    </row>
    <row r="423" spans="1:137" s="187" customFormat="1" ht="33.75" customHeight="1" hidden="1">
      <c r="A423" s="74" t="s">
        <v>397</v>
      </c>
      <c r="B423" s="186"/>
      <c r="C423" s="186"/>
      <c r="D423" s="76">
        <f>D419/D421/12</f>
        <v>37258.333333333336</v>
      </c>
      <c r="E423" s="76"/>
      <c r="F423" s="76">
        <f>D423</f>
        <v>37258.333333333336</v>
      </c>
      <c r="G423" s="76">
        <f>G419/G421/12</f>
        <v>42058.333333333336</v>
      </c>
      <c r="H423" s="76"/>
      <c r="I423" s="76"/>
      <c r="J423" s="76">
        <f>G423</f>
        <v>42058.333333333336</v>
      </c>
      <c r="K423" s="76"/>
      <c r="L423" s="76"/>
      <c r="M423" s="76"/>
      <c r="N423" s="76">
        <f>N419/N421/12</f>
        <v>47025</v>
      </c>
      <c r="O423" s="76"/>
      <c r="P423" s="76">
        <f>N423</f>
        <v>47025</v>
      </c>
      <c r="EB423" s="188"/>
      <c r="EC423" s="188"/>
      <c r="ED423" s="188"/>
      <c r="EE423" s="188"/>
      <c r="EF423" s="188"/>
      <c r="EG423" s="188"/>
    </row>
    <row r="424" spans="1:137" s="187" customFormat="1" ht="24" customHeight="1" hidden="1">
      <c r="A424" s="167" t="s">
        <v>378</v>
      </c>
      <c r="B424" s="186"/>
      <c r="C424" s="18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EB424" s="188"/>
      <c r="EC424" s="188"/>
      <c r="ED424" s="188"/>
      <c r="EE424" s="188"/>
      <c r="EF424" s="188"/>
      <c r="EG424" s="188"/>
    </row>
    <row r="425" spans="1:137" s="187" customFormat="1" ht="34.5" customHeight="1" hidden="1">
      <c r="A425" s="74" t="s">
        <v>398</v>
      </c>
      <c r="B425" s="186"/>
      <c r="C425" s="186"/>
      <c r="D425" s="76"/>
      <c r="E425" s="76"/>
      <c r="F425" s="76"/>
      <c r="G425" s="76">
        <f>G423/D423*100</f>
        <v>112.88302393200627</v>
      </c>
      <c r="H425" s="76"/>
      <c r="I425" s="76"/>
      <c r="J425" s="76">
        <f>G425</f>
        <v>112.88302393200627</v>
      </c>
      <c r="K425" s="76"/>
      <c r="L425" s="76"/>
      <c r="M425" s="76"/>
      <c r="N425" s="76">
        <f>N423/G423*100</f>
        <v>111.80899544283733</v>
      </c>
      <c r="O425" s="76"/>
      <c r="P425" s="76">
        <f>N425</f>
        <v>111.80899544283733</v>
      </c>
      <c r="EB425" s="188"/>
      <c r="EC425" s="188"/>
      <c r="ED425" s="188"/>
      <c r="EE425" s="188"/>
      <c r="EF425" s="188"/>
      <c r="EG425" s="188"/>
    </row>
    <row r="426" spans="1:137" s="77" customFormat="1" ht="34.5" customHeight="1" hidden="1">
      <c r="A426" s="87" t="s">
        <v>516</v>
      </c>
      <c r="B426" s="75"/>
      <c r="C426" s="75"/>
      <c r="D426" s="83">
        <f>D428</f>
        <v>341700</v>
      </c>
      <c r="E426" s="83"/>
      <c r="F426" s="83">
        <f>D426</f>
        <v>341700</v>
      </c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EB426" s="78"/>
      <c r="EC426" s="78"/>
      <c r="ED426" s="78"/>
      <c r="EE426" s="78"/>
      <c r="EF426" s="78"/>
      <c r="EG426" s="78"/>
    </row>
    <row r="427" spans="1:137" s="187" customFormat="1" ht="23.25" customHeight="1" hidden="1">
      <c r="A427" s="3" t="s">
        <v>77</v>
      </c>
      <c r="B427" s="186"/>
      <c r="C427" s="18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EB427" s="188"/>
      <c r="EC427" s="188"/>
      <c r="ED427" s="188"/>
      <c r="EE427" s="188"/>
      <c r="EF427" s="188"/>
      <c r="EG427" s="188"/>
    </row>
    <row r="428" spans="1:137" s="187" customFormat="1" ht="34.5" customHeight="1" hidden="1">
      <c r="A428" s="74" t="s">
        <v>399</v>
      </c>
      <c r="B428" s="186"/>
      <c r="C428" s="186"/>
      <c r="D428" s="76">
        <v>341700</v>
      </c>
      <c r="E428" s="76"/>
      <c r="F428" s="76">
        <f>D428</f>
        <v>341700</v>
      </c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EB428" s="188"/>
      <c r="EC428" s="188"/>
      <c r="ED428" s="188"/>
      <c r="EE428" s="188"/>
      <c r="EF428" s="188"/>
      <c r="EG428" s="188"/>
    </row>
    <row r="429" spans="1:137" s="187" customFormat="1" ht="19.5" customHeight="1" hidden="1">
      <c r="A429" s="167" t="s">
        <v>276</v>
      </c>
      <c r="B429" s="186"/>
      <c r="C429" s="18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EB429" s="188"/>
      <c r="EC429" s="188"/>
      <c r="ED429" s="188"/>
      <c r="EE429" s="188"/>
      <c r="EF429" s="188"/>
      <c r="EG429" s="188"/>
    </row>
    <row r="430" spans="1:137" s="187" customFormat="1" ht="28.5" customHeight="1" hidden="1">
      <c r="A430" s="6" t="s">
        <v>400</v>
      </c>
      <c r="B430" s="186"/>
      <c r="C430" s="186"/>
      <c r="D430" s="76">
        <v>7</v>
      </c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EB430" s="188"/>
      <c r="EC430" s="188"/>
      <c r="ED430" s="188"/>
      <c r="EE430" s="188"/>
      <c r="EF430" s="188"/>
      <c r="EG430" s="188"/>
    </row>
    <row r="431" spans="1:137" s="187" customFormat="1" ht="23.25" customHeight="1" hidden="1">
      <c r="A431" s="167" t="s">
        <v>227</v>
      </c>
      <c r="B431" s="186"/>
      <c r="C431" s="18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EB431" s="188"/>
      <c r="EC431" s="188"/>
      <c r="ED431" s="188"/>
      <c r="EE431" s="188"/>
      <c r="EF431" s="188"/>
      <c r="EG431" s="188"/>
    </row>
    <row r="432" spans="1:137" s="187" customFormat="1" ht="34.5" customHeight="1" hidden="1">
      <c r="A432" s="74" t="s">
        <v>401</v>
      </c>
      <c r="B432" s="186"/>
      <c r="C432" s="186"/>
      <c r="D432" s="5">
        <f>D428/D430</f>
        <v>48814.28571428572</v>
      </c>
      <c r="E432" s="5"/>
      <c r="F432" s="5">
        <f>D432</f>
        <v>48814.28571428572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EB432" s="188"/>
      <c r="EC432" s="188"/>
      <c r="ED432" s="188"/>
      <c r="EE432" s="188"/>
      <c r="EF432" s="188"/>
      <c r="EG432" s="188"/>
    </row>
    <row r="433" spans="1:137" s="187" customFormat="1" ht="36.75" customHeight="1" hidden="1">
      <c r="A433" s="87" t="s">
        <v>517</v>
      </c>
      <c r="B433" s="186"/>
      <c r="C433" s="186"/>
      <c r="D433" s="86">
        <f>D435</f>
        <v>800000</v>
      </c>
      <c r="E433" s="86"/>
      <c r="F433" s="86">
        <f>D433</f>
        <v>800000</v>
      </c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EB433" s="188"/>
      <c r="EC433" s="188"/>
      <c r="ED433" s="188"/>
      <c r="EE433" s="188"/>
      <c r="EF433" s="188"/>
      <c r="EG433" s="188"/>
    </row>
    <row r="434" spans="1:137" s="187" customFormat="1" ht="22.5" customHeight="1" hidden="1">
      <c r="A434" s="3" t="s">
        <v>77</v>
      </c>
      <c r="B434" s="186"/>
      <c r="C434" s="18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EB434" s="188"/>
      <c r="EC434" s="188"/>
      <c r="ED434" s="188"/>
      <c r="EE434" s="188"/>
      <c r="EF434" s="188"/>
      <c r="EG434" s="188"/>
    </row>
    <row r="435" spans="1:137" s="187" customFormat="1" ht="34.5" customHeight="1" hidden="1">
      <c r="A435" s="74" t="s">
        <v>402</v>
      </c>
      <c r="B435" s="186"/>
      <c r="C435" s="186"/>
      <c r="D435" s="76">
        <v>800000</v>
      </c>
      <c r="E435" s="76"/>
      <c r="F435" s="76">
        <f>D435</f>
        <v>800000</v>
      </c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EB435" s="188"/>
      <c r="EC435" s="188"/>
      <c r="ED435" s="188"/>
      <c r="EE435" s="188"/>
      <c r="EF435" s="188"/>
      <c r="EG435" s="188"/>
    </row>
    <row r="436" spans="1:137" s="187" customFormat="1" ht="21" customHeight="1" hidden="1">
      <c r="A436" s="167" t="s">
        <v>276</v>
      </c>
      <c r="B436" s="186"/>
      <c r="C436" s="18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EB436" s="188"/>
      <c r="EC436" s="188"/>
      <c r="ED436" s="188"/>
      <c r="EE436" s="188"/>
      <c r="EF436" s="188"/>
      <c r="EG436" s="188"/>
    </row>
    <row r="437" spans="1:137" s="187" customFormat="1" ht="30" customHeight="1" hidden="1">
      <c r="A437" s="6" t="s">
        <v>403</v>
      </c>
      <c r="B437" s="186"/>
      <c r="C437" s="186"/>
      <c r="D437" s="76">
        <v>1</v>
      </c>
      <c r="E437" s="76"/>
      <c r="F437" s="76">
        <f>D437</f>
        <v>1</v>
      </c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EB437" s="188"/>
      <c r="EC437" s="188"/>
      <c r="ED437" s="188"/>
      <c r="EE437" s="188"/>
      <c r="EF437" s="188"/>
      <c r="EG437" s="188"/>
    </row>
    <row r="438" spans="1:137" s="187" customFormat="1" ht="23.25" customHeight="1" hidden="1">
      <c r="A438" s="167" t="s">
        <v>227</v>
      </c>
      <c r="B438" s="186"/>
      <c r="C438" s="18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EB438" s="188"/>
      <c r="EC438" s="188"/>
      <c r="ED438" s="188"/>
      <c r="EE438" s="188"/>
      <c r="EF438" s="188"/>
      <c r="EG438" s="188"/>
    </row>
    <row r="439" spans="1:137" s="187" customFormat="1" ht="34.5" customHeight="1" hidden="1">
      <c r="A439" s="74" t="s">
        <v>404</v>
      </c>
      <c r="B439" s="186"/>
      <c r="C439" s="186"/>
      <c r="D439" s="76">
        <f>D435/D437</f>
        <v>800000</v>
      </c>
      <c r="E439" s="76"/>
      <c r="F439" s="76">
        <f>D439</f>
        <v>800000</v>
      </c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EB439" s="188"/>
      <c r="EC439" s="188"/>
      <c r="ED439" s="188"/>
      <c r="EE439" s="188"/>
      <c r="EF439" s="188"/>
      <c r="EG439" s="188"/>
    </row>
    <row r="440" spans="1:137" s="118" customFormat="1" ht="35.25" customHeight="1" hidden="1">
      <c r="A440" s="196" t="s">
        <v>426</v>
      </c>
      <c r="B440" s="117"/>
      <c r="C440" s="117"/>
      <c r="D440" s="195">
        <v>1775300</v>
      </c>
      <c r="E440" s="195"/>
      <c r="F440" s="195">
        <f>D440</f>
        <v>1775300</v>
      </c>
      <c r="G440" s="195">
        <v>1894300</v>
      </c>
      <c r="H440" s="195"/>
      <c r="I440" s="195"/>
      <c r="J440" s="195">
        <f>G440</f>
        <v>1894300</v>
      </c>
      <c r="K440" s="195">
        <f>(K442*K444)</f>
        <v>0</v>
      </c>
      <c r="L440" s="195">
        <f>(L442*L444)</f>
        <v>0</v>
      </c>
      <c r="M440" s="195">
        <f>(M442*M444)</f>
        <v>0</v>
      </c>
      <c r="N440" s="195">
        <v>2007900</v>
      </c>
      <c r="O440" s="195"/>
      <c r="P440" s="195">
        <f>N440</f>
        <v>2007900</v>
      </c>
      <c r="EB440" s="119"/>
      <c r="EC440" s="119"/>
      <c r="ED440" s="119"/>
      <c r="EE440" s="119"/>
      <c r="EF440" s="119"/>
      <c r="EG440" s="119"/>
    </row>
    <row r="441" spans="1:137" s="15" customFormat="1" ht="11.25" hidden="1">
      <c r="A441" s="3" t="s">
        <v>3</v>
      </c>
      <c r="B441" s="4"/>
      <c r="C441" s="4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EB441" s="34"/>
      <c r="EC441" s="34"/>
      <c r="ED441" s="34"/>
      <c r="EE441" s="34"/>
      <c r="EF441" s="34"/>
      <c r="EG441" s="34"/>
    </row>
    <row r="442" spans="1:137" s="15" customFormat="1" ht="33.75" hidden="1">
      <c r="A442" s="6" t="s">
        <v>126</v>
      </c>
      <c r="B442" s="4"/>
      <c r="C442" s="4"/>
      <c r="D442" s="5">
        <v>750</v>
      </c>
      <c r="E442" s="5"/>
      <c r="F442" s="5">
        <f>D442</f>
        <v>750</v>
      </c>
      <c r="G442" s="5">
        <v>700</v>
      </c>
      <c r="H442" s="5"/>
      <c r="I442" s="5"/>
      <c r="J442" s="5">
        <f>G442</f>
        <v>700</v>
      </c>
      <c r="K442" s="5"/>
      <c r="L442" s="5"/>
      <c r="M442" s="5"/>
      <c r="N442" s="5">
        <v>650</v>
      </c>
      <c r="O442" s="5"/>
      <c r="P442" s="5">
        <f>N442</f>
        <v>650</v>
      </c>
      <c r="EB442" s="34"/>
      <c r="EC442" s="34"/>
      <c r="ED442" s="34"/>
      <c r="EE442" s="34"/>
      <c r="EF442" s="34"/>
      <c r="EG442" s="34"/>
    </row>
    <row r="443" spans="1:137" s="15" customFormat="1" ht="11.25" hidden="1">
      <c r="A443" s="3" t="s">
        <v>5</v>
      </c>
      <c r="B443" s="4"/>
      <c r="C443" s="4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EB443" s="34"/>
      <c r="EC443" s="34"/>
      <c r="ED443" s="34"/>
      <c r="EE443" s="34"/>
      <c r="EF443" s="34"/>
      <c r="EG443" s="34"/>
    </row>
    <row r="444" spans="1:137" s="15" customFormat="1" ht="22.5" customHeight="1" hidden="1">
      <c r="A444" s="6" t="s">
        <v>127</v>
      </c>
      <c r="B444" s="4"/>
      <c r="C444" s="4"/>
      <c r="D444" s="5">
        <f>D440/D442</f>
        <v>2367.0666666666666</v>
      </c>
      <c r="E444" s="5"/>
      <c r="F444" s="5">
        <f>D444</f>
        <v>2367.0666666666666</v>
      </c>
      <c r="G444" s="5">
        <f>G440/G442</f>
        <v>2706.1428571428573</v>
      </c>
      <c r="H444" s="5"/>
      <c r="I444" s="5"/>
      <c r="J444" s="5">
        <f>G444</f>
        <v>2706.1428571428573</v>
      </c>
      <c r="K444" s="5"/>
      <c r="L444" s="5"/>
      <c r="M444" s="5"/>
      <c r="N444" s="5">
        <f>N440/N442</f>
        <v>3089.076923076923</v>
      </c>
      <c r="O444" s="5"/>
      <c r="P444" s="5">
        <f>N444</f>
        <v>3089.076923076923</v>
      </c>
      <c r="EB444" s="34"/>
      <c r="EC444" s="34"/>
      <c r="ED444" s="34"/>
      <c r="EE444" s="34"/>
      <c r="EF444" s="34"/>
      <c r="EG444" s="34"/>
    </row>
    <row r="445" spans="1:137" s="15" customFormat="1" ht="11.25" hidden="1">
      <c r="A445" s="3" t="s">
        <v>4</v>
      </c>
      <c r="B445" s="4"/>
      <c r="C445" s="4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EB445" s="34"/>
      <c r="EC445" s="34"/>
      <c r="ED445" s="34"/>
      <c r="EE445" s="34"/>
      <c r="EF445" s="34"/>
      <c r="EG445" s="34"/>
    </row>
    <row r="446" spans="1:137" s="15" customFormat="1" ht="24" customHeight="1" hidden="1">
      <c r="A446" s="6" t="s">
        <v>96</v>
      </c>
      <c r="B446" s="4"/>
      <c r="C446" s="4"/>
      <c r="D446" s="5"/>
      <c r="E446" s="5"/>
      <c r="F446" s="5"/>
      <c r="G446" s="5">
        <f>G442/D442*100</f>
        <v>93.33333333333333</v>
      </c>
      <c r="H446" s="5"/>
      <c r="I446" s="5"/>
      <c r="J446" s="5">
        <f>G446</f>
        <v>93.33333333333333</v>
      </c>
      <c r="K446" s="5"/>
      <c r="L446" s="5"/>
      <c r="M446" s="5"/>
      <c r="N446" s="5">
        <f>N442/G442*100</f>
        <v>92.85714285714286</v>
      </c>
      <c r="O446" s="5"/>
      <c r="P446" s="5">
        <f>N446</f>
        <v>92.85714285714286</v>
      </c>
      <c r="EB446" s="34"/>
      <c r="EC446" s="34"/>
      <c r="ED446" s="34"/>
      <c r="EE446" s="34"/>
      <c r="EF446" s="34"/>
      <c r="EG446" s="34"/>
    </row>
    <row r="447" spans="1:137" s="15" customFormat="1" ht="31.5" customHeight="1" hidden="1">
      <c r="A447" s="6" t="s">
        <v>97</v>
      </c>
      <c r="B447" s="4"/>
      <c r="C447" s="4"/>
      <c r="D447" s="5"/>
      <c r="E447" s="5"/>
      <c r="F447" s="5"/>
      <c r="G447" s="5">
        <f>G444/D444*100</f>
        <v>114.32474189473008</v>
      </c>
      <c r="H447" s="5"/>
      <c r="I447" s="5"/>
      <c r="J447" s="5">
        <f>G447</f>
        <v>114.32474189473008</v>
      </c>
      <c r="K447" s="5"/>
      <c r="L447" s="5"/>
      <c r="M447" s="5"/>
      <c r="N447" s="5">
        <f>N444/G444*100</f>
        <v>114.15054881242916</v>
      </c>
      <c r="O447" s="5"/>
      <c r="P447" s="5">
        <f>N447</f>
        <v>114.15054881242916</v>
      </c>
      <c r="EB447" s="34"/>
      <c r="EC447" s="34"/>
      <c r="ED447" s="34"/>
      <c r="EE447" s="34"/>
      <c r="EF447" s="34"/>
      <c r="EG447" s="34"/>
    </row>
    <row r="448" spans="1:137" s="198" customFormat="1" ht="36" customHeight="1" hidden="1">
      <c r="A448" s="196" t="s">
        <v>427</v>
      </c>
      <c r="B448" s="197"/>
      <c r="C448" s="197"/>
      <c r="D448" s="195"/>
      <c r="E448" s="195">
        <v>19786700</v>
      </c>
      <c r="F448" s="195">
        <f>E448</f>
        <v>19786700</v>
      </c>
      <c r="G448" s="195">
        <f>G450*G452</f>
        <v>0</v>
      </c>
      <c r="H448" s="195">
        <v>21112400</v>
      </c>
      <c r="I448" s="195">
        <f>I450*I452</f>
        <v>0</v>
      </c>
      <c r="J448" s="195">
        <f>G448+H448</f>
        <v>21112400</v>
      </c>
      <c r="K448" s="195">
        <f>K450*K452</f>
        <v>0</v>
      </c>
      <c r="L448" s="195">
        <f>L450*L452</f>
        <v>0</v>
      </c>
      <c r="M448" s="195">
        <f>M450*M452</f>
        <v>0</v>
      </c>
      <c r="N448" s="195">
        <f>N450*N452</f>
        <v>0</v>
      </c>
      <c r="O448" s="195">
        <v>22379100</v>
      </c>
      <c r="P448" s="195">
        <f>N448+O448</f>
        <v>22379100</v>
      </c>
      <c r="EB448" s="199"/>
      <c r="EC448" s="199"/>
      <c r="ED448" s="199"/>
      <c r="EE448" s="199"/>
      <c r="EF448" s="199"/>
      <c r="EG448" s="199"/>
    </row>
    <row r="449" spans="1:137" s="15" customFormat="1" ht="11.25" hidden="1">
      <c r="A449" s="3" t="s">
        <v>3</v>
      </c>
      <c r="B449" s="25"/>
      <c r="C449" s="25"/>
      <c r="D449" s="18"/>
      <c r="E449" s="18"/>
      <c r="F449" s="5"/>
      <c r="G449" s="18"/>
      <c r="H449" s="18"/>
      <c r="I449" s="18"/>
      <c r="J449" s="5"/>
      <c r="K449" s="5"/>
      <c r="L449" s="5"/>
      <c r="M449" s="5"/>
      <c r="N449" s="18"/>
      <c r="O449" s="18"/>
      <c r="P449" s="5"/>
      <c r="EB449" s="34"/>
      <c r="EC449" s="34"/>
      <c r="ED449" s="34"/>
      <c r="EE449" s="34"/>
      <c r="EF449" s="34"/>
      <c r="EG449" s="34"/>
    </row>
    <row r="450" spans="1:137" s="15" customFormat="1" ht="21.75" customHeight="1" hidden="1">
      <c r="A450" s="6" t="s">
        <v>59</v>
      </c>
      <c r="B450" s="4"/>
      <c r="C450" s="4"/>
      <c r="D450" s="5"/>
      <c r="E450" s="5">
        <f>20+6</f>
        <v>26</v>
      </c>
      <c r="F450" s="5">
        <f>E450</f>
        <v>26</v>
      </c>
      <c r="G450" s="5"/>
      <c r="H450" s="5">
        <v>18</v>
      </c>
      <c r="I450" s="5"/>
      <c r="J450" s="5">
        <f>G450+H450</f>
        <v>18</v>
      </c>
      <c r="K450" s="5"/>
      <c r="L450" s="5"/>
      <c r="M450" s="5"/>
      <c r="N450" s="5"/>
      <c r="O450" s="5">
        <v>15</v>
      </c>
      <c r="P450" s="5">
        <f>O450</f>
        <v>15</v>
      </c>
      <c r="EB450" s="34"/>
      <c r="EC450" s="34"/>
      <c r="ED450" s="34"/>
      <c r="EE450" s="34"/>
      <c r="EF450" s="34"/>
      <c r="EG450" s="34"/>
    </row>
    <row r="451" spans="1:137" s="15" customFormat="1" ht="11.25" hidden="1">
      <c r="A451" s="3" t="s">
        <v>5</v>
      </c>
      <c r="B451" s="25"/>
      <c r="C451" s="25"/>
      <c r="D451" s="18"/>
      <c r="E451" s="18"/>
      <c r="F451" s="5"/>
      <c r="G451" s="18"/>
      <c r="H451" s="18"/>
      <c r="I451" s="18"/>
      <c r="J451" s="5"/>
      <c r="K451" s="5"/>
      <c r="L451" s="5"/>
      <c r="M451" s="5"/>
      <c r="N451" s="18"/>
      <c r="O451" s="18"/>
      <c r="P451" s="5"/>
      <c r="EB451" s="34"/>
      <c r="EC451" s="34"/>
      <c r="ED451" s="34"/>
      <c r="EE451" s="34"/>
      <c r="EF451" s="34"/>
      <c r="EG451" s="34"/>
    </row>
    <row r="452" spans="1:137" s="15" customFormat="1" ht="23.25" customHeight="1" hidden="1">
      <c r="A452" s="6" t="s">
        <v>60</v>
      </c>
      <c r="B452" s="4"/>
      <c r="C452" s="4"/>
      <c r="D452" s="5"/>
      <c r="E452" s="5">
        <f>E448/E450</f>
        <v>761026.9230769231</v>
      </c>
      <c r="F452" s="5">
        <f>E452</f>
        <v>761026.9230769231</v>
      </c>
      <c r="G452" s="5"/>
      <c r="H452" s="5">
        <f>H448/H450</f>
        <v>1172911.111111111</v>
      </c>
      <c r="I452" s="5"/>
      <c r="J452" s="5">
        <f>G452+H452</f>
        <v>1172911.111111111</v>
      </c>
      <c r="K452" s="5"/>
      <c r="L452" s="5"/>
      <c r="M452" s="5"/>
      <c r="N452" s="5"/>
      <c r="O452" s="5">
        <f>O448/O450</f>
        <v>1491940</v>
      </c>
      <c r="P452" s="5">
        <f>O452</f>
        <v>1491940</v>
      </c>
      <c r="EB452" s="34"/>
      <c r="EC452" s="34"/>
      <c r="ED452" s="34"/>
      <c r="EE452" s="34"/>
      <c r="EF452" s="34"/>
      <c r="EG452" s="34"/>
    </row>
    <row r="453" spans="1:137" s="15" customFormat="1" ht="11.25" hidden="1">
      <c r="A453" s="3" t="s">
        <v>4</v>
      </c>
      <c r="B453" s="4"/>
      <c r="C453" s="4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EB453" s="34"/>
      <c r="EC453" s="34"/>
      <c r="ED453" s="34"/>
      <c r="EE453" s="34"/>
      <c r="EF453" s="34"/>
      <c r="EG453" s="34"/>
    </row>
    <row r="454" spans="1:137" s="15" customFormat="1" ht="35.25" customHeight="1" hidden="1">
      <c r="A454" s="6" t="s">
        <v>61</v>
      </c>
      <c r="B454" s="4"/>
      <c r="C454" s="4"/>
      <c r="D454" s="5"/>
      <c r="E454" s="5">
        <v>0</v>
      </c>
      <c r="F454" s="5">
        <v>0</v>
      </c>
      <c r="G454" s="5"/>
      <c r="H454" s="5">
        <f>H452/E452*100</f>
        <v>154.12215725153203</v>
      </c>
      <c r="I454" s="5"/>
      <c r="J454" s="5">
        <f>G454+H454</f>
        <v>154.12215725153203</v>
      </c>
      <c r="K454" s="5"/>
      <c r="L454" s="5"/>
      <c r="M454" s="5"/>
      <c r="N454" s="5"/>
      <c r="O454" s="5">
        <f>O452/H452*100</f>
        <v>127.19974991000551</v>
      </c>
      <c r="P454" s="5">
        <f>O454</f>
        <v>127.19974991000551</v>
      </c>
      <c r="EB454" s="34"/>
      <c r="EC454" s="34"/>
      <c r="ED454" s="34"/>
      <c r="EE454" s="34"/>
      <c r="EF454" s="34"/>
      <c r="EG454" s="34"/>
    </row>
    <row r="455" spans="1:131" s="205" customFormat="1" ht="30" customHeight="1" hidden="1">
      <c r="A455" s="202" t="s">
        <v>250</v>
      </c>
      <c r="B455" s="202"/>
      <c r="C455" s="202"/>
      <c r="D455" s="203">
        <f>D457</f>
        <v>0</v>
      </c>
      <c r="E455" s="203">
        <f aca="true" t="shared" si="26" ref="E455:P455">E457</f>
        <v>18435300</v>
      </c>
      <c r="F455" s="203">
        <f t="shared" si="26"/>
        <v>18435300</v>
      </c>
      <c r="G455" s="203">
        <f t="shared" si="26"/>
        <v>0</v>
      </c>
      <c r="H455" s="203">
        <f t="shared" si="26"/>
        <v>19670400</v>
      </c>
      <c r="I455" s="203">
        <f t="shared" si="26"/>
        <v>0</v>
      </c>
      <c r="J455" s="203">
        <f t="shared" si="26"/>
        <v>19670400</v>
      </c>
      <c r="K455" s="203">
        <f t="shared" si="26"/>
        <v>10670.951545555365</v>
      </c>
      <c r="L455" s="203">
        <f t="shared" si="26"/>
        <v>1</v>
      </c>
      <c r="M455" s="203">
        <f t="shared" si="26"/>
        <v>1</v>
      </c>
      <c r="N455" s="203">
        <f t="shared" si="26"/>
        <v>0</v>
      </c>
      <c r="O455" s="203">
        <f t="shared" si="26"/>
        <v>20850600</v>
      </c>
      <c r="P455" s="203">
        <f t="shared" si="26"/>
        <v>20850600</v>
      </c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/>
      <c r="AH455" s="204"/>
      <c r="AI455" s="204"/>
      <c r="AJ455" s="204"/>
      <c r="AK455" s="204"/>
      <c r="AL455" s="204"/>
      <c r="AM455" s="204"/>
      <c r="AN455" s="204"/>
      <c r="AO455" s="204"/>
      <c r="AP455" s="204"/>
      <c r="AQ455" s="204"/>
      <c r="AR455" s="204"/>
      <c r="AS455" s="204"/>
      <c r="AT455" s="204"/>
      <c r="AU455" s="204"/>
      <c r="AV455" s="204"/>
      <c r="AW455" s="204"/>
      <c r="AX455" s="204"/>
      <c r="AY455" s="204"/>
      <c r="AZ455" s="204"/>
      <c r="BA455" s="204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  <c r="BZ455" s="204"/>
      <c r="CA455" s="204"/>
      <c r="CB455" s="204"/>
      <c r="CC455" s="204"/>
      <c r="CD455" s="204"/>
      <c r="CE455" s="204"/>
      <c r="CF455" s="204"/>
      <c r="CG455" s="204"/>
      <c r="CH455" s="204"/>
      <c r="CI455" s="204"/>
      <c r="CJ455" s="204"/>
      <c r="CK455" s="204"/>
      <c r="CL455" s="204"/>
      <c r="CM455" s="204"/>
      <c r="CN455" s="204"/>
      <c r="CO455" s="204"/>
      <c r="CP455" s="204"/>
      <c r="CQ455" s="204"/>
      <c r="CR455" s="204"/>
      <c r="CS455" s="204"/>
      <c r="CT455" s="204"/>
      <c r="CU455" s="204"/>
      <c r="CV455" s="204"/>
      <c r="CW455" s="204"/>
      <c r="CX455" s="204"/>
      <c r="CY455" s="204"/>
      <c r="CZ455" s="204"/>
      <c r="DA455" s="204"/>
      <c r="DB455" s="204"/>
      <c r="DC455" s="204"/>
      <c r="DD455" s="204"/>
      <c r="DE455" s="204"/>
      <c r="DF455" s="204"/>
      <c r="DG455" s="204"/>
      <c r="DH455" s="204"/>
      <c r="DI455" s="204"/>
      <c r="DJ455" s="204"/>
      <c r="DK455" s="204"/>
      <c r="DL455" s="204"/>
      <c r="DM455" s="204"/>
      <c r="DN455" s="204"/>
      <c r="DO455" s="204"/>
      <c r="DP455" s="204"/>
      <c r="DQ455" s="204"/>
      <c r="DR455" s="204"/>
      <c r="DS455" s="204"/>
      <c r="DT455" s="204"/>
      <c r="DU455" s="204"/>
      <c r="DV455" s="204"/>
      <c r="DW455" s="204"/>
      <c r="DX455" s="204"/>
      <c r="DY455" s="204"/>
      <c r="DZ455" s="204"/>
      <c r="EA455" s="204"/>
    </row>
    <row r="456" spans="1:16" ht="56.25" customHeight="1" hidden="1">
      <c r="A456" s="22" t="s">
        <v>251</v>
      </c>
      <c r="B456" s="4"/>
      <c r="C456" s="4"/>
      <c r="D456" s="5"/>
      <c r="E456" s="24"/>
      <c r="F456" s="24"/>
      <c r="G456" s="5"/>
      <c r="H456" s="24"/>
      <c r="I456" s="24"/>
      <c r="J456" s="24"/>
      <c r="K456" s="5" t="e">
        <f>H456/E456*100</f>
        <v>#DIV/0!</v>
      </c>
      <c r="L456" s="24"/>
      <c r="M456" s="24"/>
      <c r="N456" s="5"/>
      <c r="O456" s="24"/>
      <c r="P456" s="24"/>
    </row>
    <row r="457" spans="1:16" ht="32.25" customHeight="1" hidden="1">
      <c r="A457" s="190" t="s">
        <v>463</v>
      </c>
      <c r="B457" s="4"/>
      <c r="C457" s="4"/>
      <c r="D457" s="195">
        <f>D458+D467</f>
        <v>0</v>
      </c>
      <c r="E457" s="195">
        <f aca="true" t="shared" si="27" ref="E457:O457">E458+E467</f>
        <v>18435300</v>
      </c>
      <c r="F457" s="195">
        <f>D457+E457</f>
        <v>18435300</v>
      </c>
      <c r="G457" s="195">
        <f t="shared" si="27"/>
        <v>0</v>
      </c>
      <c r="H457" s="195">
        <f>H458+H467</f>
        <v>19670400</v>
      </c>
      <c r="I457" s="195">
        <f t="shared" si="27"/>
        <v>0</v>
      </c>
      <c r="J457" s="195">
        <f>G457+H457</f>
        <v>19670400</v>
      </c>
      <c r="K457" s="195">
        <f t="shared" si="27"/>
        <v>10670.951545555365</v>
      </c>
      <c r="L457" s="195">
        <f t="shared" si="27"/>
        <v>1</v>
      </c>
      <c r="M457" s="195">
        <f t="shared" si="27"/>
        <v>1</v>
      </c>
      <c r="N457" s="195">
        <f t="shared" si="27"/>
        <v>0</v>
      </c>
      <c r="O457" s="195">
        <f t="shared" si="27"/>
        <v>20850600</v>
      </c>
      <c r="P457" s="195">
        <f>N457+O457</f>
        <v>20850600</v>
      </c>
    </row>
    <row r="458" spans="1:131" s="89" customFormat="1" ht="22.5" hidden="1">
      <c r="A458" s="87" t="s">
        <v>429</v>
      </c>
      <c r="B458" s="79"/>
      <c r="C458" s="79"/>
      <c r="D458" s="83"/>
      <c r="E458" s="83">
        <v>13435300</v>
      </c>
      <c r="F458" s="83">
        <f>E458</f>
        <v>13435300</v>
      </c>
      <c r="G458" s="83"/>
      <c r="H458" s="83">
        <v>14335400</v>
      </c>
      <c r="I458" s="83"/>
      <c r="J458" s="83">
        <f>H458</f>
        <v>14335400</v>
      </c>
      <c r="K458" s="83">
        <f>K462*K464</f>
        <v>10669.951545555365</v>
      </c>
      <c r="L458" s="83">
        <f>L462*L464</f>
        <v>0</v>
      </c>
      <c r="M458" s="83">
        <f>M462*M464</f>
        <v>0</v>
      </c>
      <c r="N458" s="83"/>
      <c r="O458" s="83">
        <v>15195500</v>
      </c>
      <c r="P458" s="83">
        <f>N458+O458</f>
        <v>15195500</v>
      </c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  <c r="AY458" s="120"/>
      <c r="AZ458" s="120"/>
      <c r="BA458" s="120"/>
      <c r="BB458" s="120"/>
      <c r="BC458" s="120"/>
      <c r="BD458" s="120"/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20"/>
      <c r="BS458" s="120"/>
      <c r="BT458" s="120"/>
      <c r="BU458" s="120"/>
      <c r="BV458" s="120"/>
      <c r="BW458" s="120"/>
      <c r="BX458" s="120"/>
      <c r="BY458" s="120"/>
      <c r="BZ458" s="120"/>
      <c r="CA458" s="120"/>
      <c r="CB458" s="120"/>
      <c r="CC458" s="120"/>
      <c r="CD458" s="120"/>
      <c r="CE458" s="120"/>
      <c r="CF458" s="120"/>
      <c r="CG458" s="120"/>
      <c r="CH458" s="120"/>
      <c r="CI458" s="120"/>
      <c r="CJ458" s="120"/>
      <c r="CK458" s="120"/>
      <c r="CL458" s="120"/>
      <c r="CM458" s="120"/>
      <c r="CN458" s="120"/>
      <c r="CO458" s="120"/>
      <c r="CP458" s="120"/>
      <c r="CQ458" s="120"/>
      <c r="CR458" s="120"/>
      <c r="CS458" s="120"/>
      <c r="CT458" s="120"/>
      <c r="CU458" s="120"/>
      <c r="CV458" s="120"/>
      <c r="CW458" s="120"/>
      <c r="CX458" s="120"/>
      <c r="CY458" s="120"/>
      <c r="CZ458" s="120"/>
      <c r="DA458" s="120"/>
      <c r="DB458" s="120"/>
      <c r="DC458" s="120"/>
      <c r="DD458" s="120"/>
      <c r="DE458" s="120"/>
      <c r="DF458" s="120"/>
      <c r="DG458" s="120"/>
      <c r="DH458" s="120"/>
      <c r="DI458" s="120"/>
      <c r="DJ458" s="120"/>
      <c r="DK458" s="120"/>
      <c r="DL458" s="120"/>
      <c r="DM458" s="120"/>
      <c r="DN458" s="120"/>
      <c r="DO458" s="120"/>
      <c r="DP458" s="120"/>
      <c r="DQ458" s="120"/>
      <c r="DR458" s="120"/>
      <c r="DS458" s="120"/>
      <c r="DT458" s="120"/>
      <c r="DU458" s="120"/>
      <c r="DV458" s="120"/>
      <c r="DW458" s="120"/>
      <c r="DX458" s="120"/>
      <c r="DY458" s="120"/>
      <c r="DZ458" s="120"/>
      <c r="EA458" s="120"/>
    </row>
    <row r="459" spans="1:16" ht="11.25" hidden="1">
      <c r="A459" s="3" t="s">
        <v>2</v>
      </c>
      <c r="B459" s="25"/>
      <c r="C459" s="25"/>
      <c r="D459" s="5"/>
      <c r="E459" s="24"/>
      <c r="F459" s="24"/>
      <c r="G459" s="5"/>
      <c r="H459" s="24"/>
      <c r="I459" s="24"/>
      <c r="J459" s="24"/>
      <c r="K459" s="5"/>
      <c r="L459" s="24"/>
      <c r="M459" s="24"/>
      <c r="N459" s="5"/>
      <c r="O459" s="24"/>
      <c r="P459" s="24"/>
    </row>
    <row r="460" spans="1:16" ht="22.5" hidden="1">
      <c r="A460" s="6" t="s">
        <v>62</v>
      </c>
      <c r="B460" s="4"/>
      <c r="C460" s="4"/>
      <c r="D460" s="5"/>
      <c r="E460" s="76">
        <v>1032</v>
      </c>
      <c r="F460" s="76">
        <f>E460</f>
        <v>1032</v>
      </c>
      <c r="G460" s="76"/>
      <c r="H460" s="76">
        <v>1012</v>
      </c>
      <c r="I460" s="76"/>
      <c r="J460" s="76">
        <f>H460</f>
        <v>1012</v>
      </c>
      <c r="K460" s="177"/>
      <c r="L460" s="73"/>
      <c r="M460" s="73"/>
      <c r="N460" s="76"/>
      <c r="O460" s="76">
        <v>992</v>
      </c>
      <c r="P460" s="76">
        <f>O460</f>
        <v>992</v>
      </c>
    </row>
    <row r="461" spans="1:16" ht="11.25" hidden="1">
      <c r="A461" s="3" t="s">
        <v>3</v>
      </c>
      <c r="B461" s="25"/>
      <c r="C461" s="25"/>
      <c r="D461" s="5"/>
      <c r="E461" s="18"/>
      <c r="F461" s="18"/>
      <c r="G461" s="5"/>
      <c r="H461" s="18"/>
      <c r="I461" s="18"/>
      <c r="J461" s="18"/>
      <c r="K461" s="5" t="e">
        <f>H461/E461*100</f>
        <v>#DIV/0!</v>
      </c>
      <c r="L461" s="18"/>
      <c r="M461" s="18"/>
      <c r="N461" s="5"/>
      <c r="O461" s="18"/>
      <c r="P461" s="18"/>
    </row>
    <row r="462" spans="1:16" ht="22.5" hidden="1">
      <c r="A462" s="6" t="s">
        <v>63</v>
      </c>
      <c r="B462" s="4"/>
      <c r="C462" s="4"/>
      <c r="D462" s="5"/>
      <c r="E462" s="5">
        <v>20</v>
      </c>
      <c r="F462" s="5">
        <f>E462</f>
        <v>20</v>
      </c>
      <c r="G462" s="5"/>
      <c r="H462" s="5">
        <v>20</v>
      </c>
      <c r="I462" s="5"/>
      <c r="J462" s="5">
        <f>H462</f>
        <v>20</v>
      </c>
      <c r="K462" s="5">
        <f>H462/E462*100</f>
        <v>100</v>
      </c>
      <c r="L462" s="5"/>
      <c r="M462" s="5"/>
      <c r="N462" s="5"/>
      <c r="O462" s="5">
        <v>20</v>
      </c>
      <c r="P462" s="5">
        <f>O462</f>
        <v>20</v>
      </c>
    </row>
    <row r="463" spans="1:16" ht="11.25" hidden="1">
      <c r="A463" s="3" t="s">
        <v>5</v>
      </c>
      <c r="B463" s="25"/>
      <c r="C463" s="25"/>
      <c r="D463" s="5"/>
      <c r="E463" s="18"/>
      <c r="F463" s="18"/>
      <c r="G463" s="5"/>
      <c r="H463" s="18"/>
      <c r="I463" s="18"/>
      <c r="J463" s="18"/>
      <c r="K463" s="5" t="e">
        <f>H463/E463*100</f>
        <v>#DIV/0!</v>
      </c>
      <c r="L463" s="18"/>
      <c r="M463" s="18"/>
      <c r="N463" s="5"/>
      <c r="O463" s="18"/>
      <c r="P463" s="18"/>
    </row>
    <row r="464" spans="1:16" ht="24" customHeight="1" hidden="1">
      <c r="A464" s="6" t="s">
        <v>64</v>
      </c>
      <c r="B464" s="4"/>
      <c r="C464" s="4"/>
      <c r="D464" s="5"/>
      <c r="E464" s="5">
        <f>E458/E462</f>
        <v>671765</v>
      </c>
      <c r="F464" s="5">
        <f>E464</f>
        <v>671765</v>
      </c>
      <c r="G464" s="5"/>
      <c r="H464" s="5">
        <f>H458/H462</f>
        <v>716770</v>
      </c>
      <c r="I464" s="5"/>
      <c r="J464" s="5">
        <f>H464</f>
        <v>716770</v>
      </c>
      <c r="K464" s="5">
        <f>H464/E464*100</f>
        <v>106.69951545555365</v>
      </c>
      <c r="L464" s="5"/>
      <c r="M464" s="5"/>
      <c r="N464" s="5"/>
      <c r="O464" s="5">
        <f>O458/O462</f>
        <v>759775</v>
      </c>
      <c r="P464" s="5">
        <f>O464</f>
        <v>759775</v>
      </c>
    </row>
    <row r="465" spans="1:16" ht="11.25" hidden="1">
      <c r="A465" s="3" t="s">
        <v>4</v>
      </c>
      <c r="B465" s="25"/>
      <c r="C465" s="2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50.25" customHeight="1" hidden="1">
      <c r="A466" s="6" t="s">
        <v>65</v>
      </c>
      <c r="B466" s="4"/>
      <c r="C466" s="4"/>
      <c r="D466" s="5"/>
      <c r="E466" s="5">
        <f>E462/E460*100</f>
        <v>1.937984496124031</v>
      </c>
      <c r="F466" s="5">
        <f>D466+E466</f>
        <v>1.937984496124031</v>
      </c>
      <c r="G466" s="5"/>
      <c r="H466" s="5">
        <f>H462/H460*100</f>
        <v>1.9762845849802373</v>
      </c>
      <c r="I466" s="5"/>
      <c r="J466" s="5">
        <f>J462/J460*100</f>
        <v>1.9762845849802373</v>
      </c>
      <c r="K466" s="5" t="e">
        <f>K462/K460*100</f>
        <v>#DIV/0!</v>
      </c>
      <c r="L466" s="5" t="e">
        <f>L462/L460*100</f>
        <v>#DIV/0!</v>
      </c>
      <c r="M466" s="5" t="e">
        <f>M462/M460*100</f>
        <v>#DIV/0!</v>
      </c>
      <c r="N466" s="5"/>
      <c r="O466" s="5">
        <f>O462/O460*100</f>
        <v>2.0161290322580645</v>
      </c>
      <c r="P466" s="5">
        <f>P462/P460*100</f>
        <v>2.0161290322580645</v>
      </c>
    </row>
    <row r="467" spans="1:131" s="89" customFormat="1" ht="41.25" customHeight="1" hidden="1">
      <c r="A467" s="87" t="s">
        <v>430</v>
      </c>
      <c r="B467" s="79"/>
      <c r="C467" s="79"/>
      <c r="D467" s="83"/>
      <c r="E467" s="83">
        <f>E471*E473</f>
        <v>5000000</v>
      </c>
      <c r="F467" s="83">
        <f>F471*F473</f>
        <v>5000000</v>
      </c>
      <c r="G467" s="83"/>
      <c r="H467" s="83">
        <f>H471*H473</f>
        <v>5335000</v>
      </c>
      <c r="I467" s="83"/>
      <c r="J467" s="83">
        <f>H467</f>
        <v>5335000</v>
      </c>
      <c r="K467" s="83">
        <f>K471*K473+1</f>
        <v>1</v>
      </c>
      <c r="L467" s="83">
        <f>L471*L473+1</f>
        <v>1</v>
      </c>
      <c r="M467" s="83">
        <f>M471*M473+1</f>
        <v>1</v>
      </c>
      <c r="N467" s="83"/>
      <c r="O467" s="83">
        <f>O469</f>
        <v>5655100</v>
      </c>
      <c r="P467" s="83">
        <f>O467</f>
        <v>5655100</v>
      </c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20"/>
      <c r="AV467" s="120"/>
      <c r="AW467" s="120"/>
      <c r="AX467" s="120"/>
      <c r="AY467" s="120"/>
      <c r="AZ467" s="120"/>
      <c r="BA467" s="120"/>
      <c r="BB467" s="120"/>
      <c r="BC467" s="120"/>
      <c r="BD467" s="120"/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20"/>
      <c r="BS467" s="120"/>
      <c r="BT467" s="120"/>
      <c r="BU467" s="120"/>
      <c r="BV467" s="120"/>
      <c r="BW467" s="120"/>
      <c r="BX467" s="120"/>
      <c r="BY467" s="120"/>
      <c r="BZ467" s="120"/>
      <c r="CA467" s="120"/>
      <c r="CB467" s="120"/>
      <c r="CC467" s="120"/>
      <c r="CD467" s="120"/>
      <c r="CE467" s="120"/>
      <c r="CF467" s="120"/>
      <c r="CG467" s="120"/>
      <c r="CH467" s="120"/>
      <c r="CI467" s="120"/>
      <c r="CJ467" s="120"/>
      <c r="CK467" s="120"/>
      <c r="CL467" s="120"/>
      <c r="CM467" s="120"/>
      <c r="CN467" s="120"/>
      <c r="CO467" s="120"/>
      <c r="CP467" s="120"/>
      <c r="CQ467" s="120"/>
      <c r="CR467" s="120"/>
      <c r="CS467" s="120"/>
      <c r="CT467" s="120"/>
      <c r="CU467" s="120"/>
      <c r="CV467" s="120"/>
      <c r="CW467" s="120"/>
      <c r="CX467" s="120"/>
      <c r="CY467" s="120"/>
      <c r="CZ467" s="120"/>
      <c r="DA467" s="120"/>
      <c r="DB467" s="120"/>
      <c r="DC467" s="120"/>
      <c r="DD467" s="120"/>
      <c r="DE467" s="120"/>
      <c r="DF467" s="120"/>
      <c r="DG467" s="120"/>
      <c r="DH467" s="120"/>
      <c r="DI467" s="120"/>
      <c r="DJ467" s="120"/>
      <c r="DK467" s="120"/>
      <c r="DL467" s="120"/>
      <c r="DM467" s="120"/>
      <c r="DN467" s="120"/>
      <c r="DO467" s="120"/>
      <c r="DP467" s="120"/>
      <c r="DQ467" s="120"/>
      <c r="DR467" s="120"/>
      <c r="DS467" s="120"/>
      <c r="DT467" s="120"/>
      <c r="DU467" s="120"/>
      <c r="DV467" s="120"/>
      <c r="DW467" s="120"/>
      <c r="DX467" s="120"/>
      <c r="DY467" s="120"/>
      <c r="DZ467" s="120"/>
      <c r="EA467" s="120"/>
    </row>
    <row r="468" spans="1:131" s="78" customFormat="1" ht="11.25" hidden="1">
      <c r="A468" s="167" t="s">
        <v>2</v>
      </c>
      <c r="B468" s="75"/>
      <c r="C468" s="75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</row>
    <row r="469" spans="1:131" s="78" customFormat="1" ht="22.5" hidden="1">
      <c r="A469" s="74" t="s">
        <v>252</v>
      </c>
      <c r="B469" s="75"/>
      <c r="C469" s="75"/>
      <c r="D469" s="76"/>
      <c r="E469" s="76">
        <v>5000000</v>
      </c>
      <c r="F469" s="76">
        <f>E469</f>
        <v>5000000</v>
      </c>
      <c r="G469" s="76"/>
      <c r="H469" s="76">
        <v>5335000</v>
      </c>
      <c r="I469" s="76"/>
      <c r="J469" s="76">
        <f>H469</f>
        <v>5335000</v>
      </c>
      <c r="K469" s="76"/>
      <c r="L469" s="76"/>
      <c r="M469" s="76"/>
      <c r="N469" s="76"/>
      <c r="O469" s="76">
        <v>5655100</v>
      </c>
      <c r="P469" s="76">
        <f>O469</f>
        <v>5655100</v>
      </c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</row>
    <row r="470" spans="1:131" s="78" customFormat="1" ht="11.25" hidden="1">
      <c r="A470" s="167" t="s">
        <v>3</v>
      </c>
      <c r="B470" s="75"/>
      <c r="C470" s="75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</row>
    <row r="471" spans="1:131" s="78" customFormat="1" ht="22.5" hidden="1">
      <c r="A471" s="74" t="s">
        <v>109</v>
      </c>
      <c r="B471" s="75"/>
      <c r="C471" s="75"/>
      <c r="D471" s="76"/>
      <c r="E471" s="76">
        <f>E469/E473</f>
        <v>20</v>
      </c>
      <c r="F471" s="76">
        <f>E471</f>
        <v>20</v>
      </c>
      <c r="G471" s="76"/>
      <c r="H471" s="76">
        <f>H469/H473</f>
        <v>20</v>
      </c>
      <c r="I471" s="76"/>
      <c r="J471" s="76">
        <f>H471</f>
        <v>20</v>
      </c>
      <c r="K471" s="76"/>
      <c r="L471" s="76"/>
      <c r="M471" s="76"/>
      <c r="N471" s="76"/>
      <c r="O471" s="76">
        <f>O469/O473</f>
        <v>20</v>
      </c>
      <c r="P471" s="76">
        <f>O471</f>
        <v>20</v>
      </c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</row>
    <row r="472" spans="1:131" s="78" customFormat="1" ht="11.25" hidden="1">
      <c r="A472" s="167" t="s">
        <v>5</v>
      </c>
      <c r="B472" s="75"/>
      <c r="C472" s="75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</row>
    <row r="473" spans="1:131" s="78" customFormat="1" ht="22.5" hidden="1">
      <c r="A473" s="74" t="s">
        <v>64</v>
      </c>
      <c r="B473" s="75"/>
      <c r="C473" s="75"/>
      <c r="D473" s="76"/>
      <c r="E473" s="76">
        <v>250000</v>
      </c>
      <c r="F473" s="76">
        <f>E473</f>
        <v>250000</v>
      </c>
      <c r="G473" s="76"/>
      <c r="H473" s="76">
        <v>266750</v>
      </c>
      <c r="I473" s="76"/>
      <c r="J473" s="76">
        <f>H473</f>
        <v>266750</v>
      </c>
      <c r="K473" s="76"/>
      <c r="L473" s="76"/>
      <c r="M473" s="76"/>
      <c r="N473" s="76"/>
      <c r="O473" s="76">
        <v>282755</v>
      </c>
      <c r="P473" s="76">
        <f>O473</f>
        <v>282755</v>
      </c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</row>
    <row r="474" spans="1:131" s="205" customFormat="1" ht="33" customHeight="1" hidden="1">
      <c r="A474" s="202" t="s">
        <v>226</v>
      </c>
      <c r="B474" s="202"/>
      <c r="C474" s="202"/>
      <c r="D474" s="203">
        <f>D475+D476</f>
        <v>10873324</v>
      </c>
      <c r="E474" s="203">
        <f aca="true" t="shared" si="28" ref="E474:P474">E475+E476</f>
        <v>1924540</v>
      </c>
      <c r="F474" s="203">
        <f t="shared" si="28"/>
        <v>12797864</v>
      </c>
      <c r="G474" s="203">
        <f t="shared" si="28"/>
        <v>6442527</v>
      </c>
      <c r="H474" s="203">
        <f t="shared" si="28"/>
        <v>630370</v>
      </c>
      <c r="I474" s="203">
        <f t="shared" si="28"/>
        <v>0</v>
      </c>
      <c r="J474" s="203">
        <f t="shared" si="28"/>
        <v>7072897</v>
      </c>
      <c r="K474" s="203" t="e">
        <f t="shared" si="28"/>
        <v>#REF!</v>
      </c>
      <c r="L474" s="203" t="e">
        <f t="shared" si="28"/>
        <v>#REF!</v>
      </c>
      <c r="M474" s="203" t="e">
        <f t="shared" si="28"/>
        <v>#REF!</v>
      </c>
      <c r="N474" s="203">
        <f t="shared" si="28"/>
        <v>6701983</v>
      </c>
      <c r="O474" s="203">
        <f t="shared" si="28"/>
        <v>664380</v>
      </c>
      <c r="P474" s="203">
        <f t="shared" si="28"/>
        <v>7366363</v>
      </c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4"/>
      <c r="AT474" s="204"/>
      <c r="AU474" s="204"/>
      <c r="AV474" s="204"/>
      <c r="AW474" s="204"/>
      <c r="AX474" s="204"/>
      <c r="AY474" s="204"/>
      <c r="AZ474" s="204"/>
      <c r="BA474" s="204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  <c r="BZ474" s="204"/>
      <c r="CA474" s="204"/>
      <c r="CB474" s="204"/>
      <c r="CC474" s="204"/>
      <c r="CD474" s="204"/>
      <c r="CE474" s="204"/>
      <c r="CF474" s="204"/>
      <c r="CG474" s="204"/>
      <c r="CH474" s="204"/>
      <c r="CI474" s="204"/>
      <c r="CJ474" s="204"/>
      <c r="CK474" s="204"/>
      <c r="CL474" s="204"/>
      <c r="CM474" s="204"/>
      <c r="CN474" s="204"/>
      <c r="CO474" s="204"/>
      <c r="CP474" s="204"/>
      <c r="CQ474" s="204"/>
      <c r="CR474" s="204"/>
      <c r="CS474" s="204"/>
      <c r="CT474" s="204"/>
      <c r="CU474" s="204"/>
      <c r="CV474" s="204"/>
      <c r="CW474" s="204"/>
      <c r="CX474" s="204"/>
      <c r="CY474" s="204"/>
      <c r="CZ474" s="204"/>
      <c r="DA474" s="204"/>
      <c r="DB474" s="204"/>
      <c r="DC474" s="204"/>
      <c r="DD474" s="204"/>
      <c r="DE474" s="204"/>
      <c r="DF474" s="204"/>
      <c r="DG474" s="204"/>
      <c r="DH474" s="204"/>
      <c r="DI474" s="204"/>
      <c r="DJ474" s="204"/>
      <c r="DK474" s="204"/>
      <c r="DL474" s="204"/>
      <c r="DM474" s="204"/>
      <c r="DN474" s="204"/>
      <c r="DO474" s="204"/>
      <c r="DP474" s="204"/>
      <c r="DQ474" s="204"/>
      <c r="DR474" s="204"/>
      <c r="DS474" s="204"/>
      <c r="DT474" s="204"/>
      <c r="DU474" s="204"/>
      <c r="DV474" s="204"/>
      <c r="DW474" s="204"/>
      <c r="DX474" s="204"/>
      <c r="DY474" s="204"/>
      <c r="DZ474" s="204"/>
      <c r="EA474" s="204"/>
    </row>
    <row r="475" spans="1:16" ht="13.5" customHeight="1" hidden="1">
      <c r="A475" s="25" t="s">
        <v>31</v>
      </c>
      <c r="B475" s="25"/>
      <c r="C475" s="25"/>
      <c r="D475" s="18">
        <f>D478+D485</f>
        <v>10568084</v>
      </c>
      <c r="E475" s="18">
        <f aca="true" t="shared" si="29" ref="E475:O475">E478+E485</f>
        <v>1330000</v>
      </c>
      <c r="F475" s="18">
        <f>D475+E475</f>
        <v>11898084</v>
      </c>
      <c r="G475" s="18">
        <f t="shared" si="29"/>
        <v>6128797</v>
      </c>
      <c r="H475" s="18">
        <f t="shared" si="29"/>
        <v>0</v>
      </c>
      <c r="I475" s="18">
        <f t="shared" si="29"/>
        <v>0</v>
      </c>
      <c r="J475" s="18">
        <f>G475+H475</f>
        <v>6128797</v>
      </c>
      <c r="K475" s="18">
        <f t="shared" si="29"/>
        <v>0</v>
      </c>
      <c r="L475" s="18">
        <f t="shared" si="29"/>
        <v>0</v>
      </c>
      <c r="M475" s="18">
        <f t="shared" si="29"/>
        <v>0</v>
      </c>
      <c r="N475" s="18">
        <f t="shared" si="29"/>
        <v>6379973</v>
      </c>
      <c r="O475" s="18">
        <f t="shared" si="29"/>
        <v>0</v>
      </c>
      <c r="P475" s="18">
        <f>N475+O475</f>
        <v>6379973</v>
      </c>
    </row>
    <row r="476" spans="1:131" s="78" customFormat="1" ht="11.25" hidden="1">
      <c r="A476" s="85" t="s">
        <v>106</v>
      </c>
      <c r="B476" s="85"/>
      <c r="C476" s="85"/>
      <c r="D476" s="86">
        <f>D619</f>
        <v>305240</v>
      </c>
      <c r="E476" s="86">
        <f>E619</f>
        <v>594540</v>
      </c>
      <c r="F476" s="86">
        <f aca="true" t="shared" si="30" ref="F476:P476">F619</f>
        <v>899780</v>
      </c>
      <c r="G476" s="86">
        <f t="shared" si="30"/>
        <v>313730</v>
      </c>
      <c r="H476" s="86">
        <f t="shared" si="30"/>
        <v>630370</v>
      </c>
      <c r="I476" s="86">
        <f t="shared" si="30"/>
        <v>0</v>
      </c>
      <c r="J476" s="86">
        <f t="shared" si="30"/>
        <v>944100</v>
      </c>
      <c r="K476" s="86" t="e">
        <f t="shared" si="30"/>
        <v>#REF!</v>
      </c>
      <c r="L476" s="86" t="e">
        <f t="shared" si="30"/>
        <v>#REF!</v>
      </c>
      <c r="M476" s="86" t="e">
        <f t="shared" si="30"/>
        <v>#REF!</v>
      </c>
      <c r="N476" s="86">
        <f t="shared" si="30"/>
        <v>322010</v>
      </c>
      <c r="O476" s="86">
        <f t="shared" si="30"/>
        <v>664380</v>
      </c>
      <c r="P476" s="86">
        <f t="shared" si="30"/>
        <v>986390</v>
      </c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</row>
    <row r="477" spans="1:16" ht="51.75" customHeight="1" hidden="1">
      <c r="A477" s="6" t="s">
        <v>249</v>
      </c>
      <c r="B477" s="4"/>
      <c r="C477" s="4"/>
      <c r="D477" s="24"/>
      <c r="E477" s="24"/>
      <c r="F477" s="24"/>
      <c r="G477" s="24"/>
      <c r="H477" s="24"/>
      <c r="I477" s="24"/>
      <c r="J477" s="24"/>
      <c r="K477" s="5"/>
      <c r="L477" s="24"/>
      <c r="M477" s="24"/>
      <c r="N477" s="24"/>
      <c r="O477" s="24"/>
      <c r="P477" s="24"/>
    </row>
    <row r="478" spans="1:131" s="199" customFormat="1" ht="71.25" customHeight="1" hidden="1">
      <c r="A478" s="196" t="s">
        <v>431</v>
      </c>
      <c r="B478" s="197"/>
      <c r="C478" s="197"/>
      <c r="D478" s="195">
        <f>D480</f>
        <v>3544000</v>
      </c>
      <c r="E478" s="195">
        <f>E480</f>
        <v>1330000</v>
      </c>
      <c r="F478" s="195">
        <f>D478+E478</f>
        <v>4874000</v>
      </c>
      <c r="G478" s="195">
        <f>G480</f>
        <v>2995300</v>
      </c>
      <c r="H478" s="195"/>
      <c r="I478" s="195"/>
      <c r="J478" s="195">
        <f>J480</f>
        <v>2995300</v>
      </c>
      <c r="K478" s="195"/>
      <c r="L478" s="195"/>
      <c r="M478" s="195"/>
      <c r="N478" s="195">
        <f>N480</f>
        <v>3248700</v>
      </c>
      <c r="O478" s="195"/>
      <c r="P478" s="195">
        <f>N478</f>
        <v>3248700</v>
      </c>
      <c r="Q478" s="198"/>
      <c r="R478" s="198"/>
      <c r="S478" s="198"/>
      <c r="T478" s="198"/>
      <c r="U478" s="198"/>
      <c r="V478" s="198"/>
      <c r="W478" s="198"/>
      <c r="X478" s="198"/>
      <c r="Y478" s="198"/>
      <c r="Z478" s="198"/>
      <c r="AA478" s="198"/>
      <c r="AB478" s="198"/>
      <c r="AC478" s="198"/>
      <c r="AD478" s="198"/>
      <c r="AE478" s="198"/>
      <c r="AF478" s="198"/>
      <c r="AG478" s="198"/>
      <c r="AH478" s="198"/>
      <c r="AI478" s="198"/>
      <c r="AJ478" s="198"/>
      <c r="AK478" s="198"/>
      <c r="AL478" s="198"/>
      <c r="AM478" s="198"/>
      <c r="AN478" s="198"/>
      <c r="AO478" s="198"/>
      <c r="AP478" s="198"/>
      <c r="AQ478" s="198"/>
      <c r="AR478" s="198"/>
      <c r="AS478" s="198"/>
      <c r="AT478" s="198"/>
      <c r="AU478" s="198"/>
      <c r="AV478" s="198"/>
      <c r="AW478" s="198"/>
      <c r="AX478" s="198"/>
      <c r="AY478" s="198"/>
      <c r="AZ478" s="19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  <c r="BZ478" s="198"/>
      <c r="CA478" s="198"/>
      <c r="CB478" s="198"/>
      <c r="CC478" s="198"/>
      <c r="CD478" s="198"/>
      <c r="CE478" s="198"/>
      <c r="CF478" s="198"/>
      <c r="CG478" s="198"/>
      <c r="CH478" s="198"/>
      <c r="CI478" s="198"/>
      <c r="CJ478" s="198"/>
      <c r="CK478" s="198"/>
      <c r="CL478" s="198"/>
      <c r="CM478" s="198"/>
      <c r="CN478" s="198"/>
      <c r="CO478" s="198"/>
      <c r="CP478" s="198"/>
      <c r="CQ478" s="198"/>
      <c r="CR478" s="198"/>
      <c r="CS478" s="198"/>
      <c r="CT478" s="198"/>
      <c r="CU478" s="198"/>
      <c r="CV478" s="198"/>
      <c r="CW478" s="198"/>
      <c r="CX478" s="198"/>
      <c r="CY478" s="198"/>
      <c r="CZ478" s="198"/>
      <c r="DA478" s="198"/>
      <c r="DB478" s="198"/>
      <c r="DC478" s="198"/>
      <c r="DD478" s="198"/>
      <c r="DE478" s="198"/>
      <c r="DF478" s="198"/>
      <c r="DG478" s="198"/>
      <c r="DH478" s="198"/>
      <c r="DI478" s="198"/>
      <c r="DJ478" s="198"/>
      <c r="DK478" s="198"/>
      <c r="DL478" s="198"/>
      <c r="DM478" s="198"/>
      <c r="DN478" s="198"/>
      <c r="DO478" s="198"/>
      <c r="DP478" s="198"/>
      <c r="DQ478" s="198"/>
      <c r="DR478" s="198"/>
      <c r="DS478" s="198"/>
      <c r="DT478" s="198"/>
      <c r="DU478" s="198"/>
      <c r="DV478" s="198"/>
      <c r="DW478" s="198"/>
      <c r="DX478" s="198"/>
      <c r="DY478" s="198"/>
      <c r="DZ478" s="198"/>
      <c r="EA478" s="198"/>
    </row>
    <row r="479" spans="1:16" ht="11.25" hidden="1">
      <c r="A479" s="3" t="s">
        <v>20</v>
      </c>
      <c r="B479" s="25"/>
      <c r="C479" s="25"/>
      <c r="D479" s="18"/>
      <c r="E479" s="18"/>
      <c r="F479" s="83"/>
      <c r="G479" s="18"/>
      <c r="H479" s="18"/>
      <c r="I479" s="18"/>
      <c r="J479" s="18"/>
      <c r="K479" s="5"/>
      <c r="L479" s="18"/>
      <c r="M479" s="18"/>
      <c r="N479" s="18"/>
      <c r="O479" s="18"/>
      <c r="P479" s="18"/>
    </row>
    <row r="480" spans="1:16" ht="23.25" customHeight="1" hidden="1">
      <c r="A480" s="6" t="s">
        <v>141</v>
      </c>
      <c r="B480" s="4"/>
      <c r="C480" s="4"/>
      <c r="D480" s="5">
        <v>3544000</v>
      </c>
      <c r="E480" s="5">
        <v>1330000</v>
      </c>
      <c r="F480" s="83">
        <f>D480+E480</f>
        <v>4874000</v>
      </c>
      <c r="G480" s="5">
        <v>2995300</v>
      </c>
      <c r="H480" s="5"/>
      <c r="I480" s="5"/>
      <c r="J480" s="5">
        <f>G480</f>
        <v>2995300</v>
      </c>
      <c r="K480" s="5">
        <f>G480/D480*100</f>
        <v>84.51749435665914</v>
      </c>
      <c r="L480" s="5"/>
      <c r="M480" s="5"/>
      <c r="N480" s="5">
        <v>3248700</v>
      </c>
      <c r="O480" s="5"/>
      <c r="P480" s="5">
        <f>N480</f>
        <v>3248700</v>
      </c>
    </row>
    <row r="481" spans="1:16" ht="11.25" hidden="1">
      <c r="A481" s="3" t="s">
        <v>3</v>
      </c>
      <c r="B481" s="25"/>
      <c r="C481" s="25"/>
      <c r="D481" s="18"/>
      <c r="E481" s="18"/>
      <c r="F481" s="83"/>
      <c r="G481" s="18"/>
      <c r="H481" s="18"/>
      <c r="I481" s="18"/>
      <c r="J481" s="5"/>
      <c r="K481" s="5"/>
      <c r="L481" s="18"/>
      <c r="M481" s="18"/>
      <c r="N481" s="18"/>
      <c r="O481" s="18"/>
      <c r="P481" s="5"/>
    </row>
    <row r="482" spans="1:16" ht="22.5" hidden="1">
      <c r="A482" s="6" t="s">
        <v>140</v>
      </c>
      <c r="B482" s="4"/>
      <c r="C482" s="4"/>
      <c r="D482" s="76">
        <v>10</v>
      </c>
      <c r="E482" s="5">
        <v>2</v>
      </c>
      <c r="F482" s="83">
        <f>D482+E482</f>
        <v>12</v>
      </c>
      <c r="G482" s="5">
        <v>10</v>
      </c>
      <c r="H482" s="5"/>
      <c r="I482" s="5"/>
      <c r="J482" s="5">
        <f>G482</f>
        <v>10</v>
      </c>
      <c r="K482" s="5">
        <f>G482/D482*100</f>
        <v>100</v>
      </c>
      <c r="L482" s="5"/>
      <c r="M482" s="5"/>
      <c r="N482" s="5">
        <v>10</v>
      </c>
      <c r="O482" s="5"/>
      <c r="P482" s="5">
        <f>N482</f>
        <v>10</v>
      </c>
    </row>
    <row r="483" spans="1:16" ht="11.25" hidden="1">
      <c r="A483" s="3" t="s">
        <v>5</v>
      </c>
      <c r="B483" s="25"/>
      <c r="C483" s="25"/>
      <c r="D483" s="18"/>
      <c r="E483" s="18"/>
      <c r="F483" s="83"/>
      <c r="G483" s="18"/>
      <c r="H483" s="18"/>
      <c r="I483" s="18"/>
      <c r="J483" s="5"/>
      <c r="K483" s="5"/>
      <c r="L483" s="18"/>
      <c r="M483" s="18"/>
      <c r="N483" s="18"/>
      <c r="O483" s="18"/>
      <c r="P483" s="5"/>
    </row>
    <row r="484" spans="1:16" ht="22.5" hidden="1">
      <c r="A484" s="206" t="s">
        <v>142</v>
      </c>
      <c r="B484" s="207"/>
      <c r="C484" s="207"/>
      <c r="D484" s="13">
        <f>D480/D482</f>
        <v>354400</v>
      </c>
      <c r="E484" s="13">
        <f>E480/E482</f>
        <v>665000</v>
      </c>
      <c r="F484" s="208">
        <f>D484+E484</f>
        <v>1019400</v>
      </c>
      <c r="G484" s="13">
        <f>G480/G482</f>
        <v>299530</v>
      </c>
      <c r="H484" s="13"/>
      <c r="I484" s="13"/>
      <c r="J484" s="13">
        <f>G484</f>
        <v>299530</v>
      </c>
      <c r="K484" s="13">
        <f>G484/D484*100</f>
        <v>84.51749435665914</v>
      </c>
      <c r="L484" s="13"/>
      <c r="M484" s="13"/>
      <c r="N484" s="13">
        <f>N480/N482</f>
        <v>324870</v>
      </c>
      <c r="O484" s="13"/>
      <c r="P484" s="13">
        <f>N484</f>
        <v>324870</v>
      </c>
    </row>
    <row r="485" spans="1:131" s="210" customFormat="1" ht="40.5" customHeight="1" hidden="1">
      <c r="A485" s="196" t="s">
        <v>535</v>
      </c>
      <c r="B485" s="197"/>
      <c r="C485" s="197"/>
      <c r="D485" s="195">
        <f>D486+D493+D500+D507+D512+D519+D526+D533+D540+D547+D554+D561+D568+D575+D582+D589+D596+D603+D610</f>
        <v>7024084</v>
      </c>
      <c r="E485" s="195">
        <f aca="true" t="shared" si="31" ref="E485:P485">E486+E493+E500+E507+E512+E519+E526+E533+E540+E547+E554+E561+E568+E575+E582+E589+E596+E603+E610</f>
        <v>0</v>
      </c>
      <c r="F485" s="195">
        <f t="shared" si="31"/>
        <v>7024084</v>
      </c>
      <c r="G485" s="195">
        <f t="shared" si="31"/>
        <v>3133497</v>
      </c>
      <c r="H485" s="195">
        <f t="shared" si="31"/>
        <v>0</v>
      </c>
      <c r="I485" s="195">
        <f t="shared" si="31"/>
        <v>0</v>
      </c>
      <c r="J485" s="195">
        <f t="shared" si="31"/>
        <v>3133497</v>
      </c>
      <c r="K485" s="195">
        <f t="shared" si="31"/>
        <v>0</v>
      </c>
      <c r="L485" s="195">
        <f t="shared" si="31"/>
        <v>0</v>
      </c>
      <c r="M485" s="195">
        <f t="shared" si="31"/>
        <v>0</v>
      </c>
      <c r="N485" s="195">
        <f t="shared" si="31"/>
        <v>3131273</v>
      </c>
      <c r="O485" s="195">
        <f t="shared" si="31"/>
        <v>0</v>
      </c>
      <c r="P485" s="195">
        <f t="shared" si="31"/>
        <v>3131273</v>
      </c>
      <c r="Q485" s="195">
        <f>Q486+Q493+Q500+Q507+Q512+Q519+Q526+Q533+Q540+Q547+Q554+Q561+Q568+Q575+Q582+Q589+Q596+Q603</f>
        <v>0</v>
      </c>
      <c r="R485" s="209"/>
      <c r="S485" s="209"/>
      <c r="T485" s="209"/>
      <c r="U485" s="209"/>
      <c r="V485" s="209"/>
      <c r="W485" s="209"/>
      <c r="X485" s="209"/>
      <c r="Y485" s="209"/>
      <c r="Z485" s="209"/>
      <c r="AA485" s="209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09"/>
      <c r="AP485" s="209"/>
      <c r="AQ485" s="209"/>
      <c r="AR485" s="209"/>
      <c r="AS485" s="209"/>
      <c r="AT485" s="209"/>
      <c r="AU485" s="209"/>
      <c r="AV485" s="209"/>
      <c r="AW485" s="209"/>
      <c r="AX485" s="209"/>
      <c r="AY485" s="209"/>
      <c r="AZ485" s="209"/>
      <c r="BA485" s="209"/>
      <c r="BB485" s="209"/>
      <c r="BC485" s="209"/>
      <c r="BD485" s="209"/>
      <c r="BE485" s="209"/>
      <c r="BF485" s="209"/>
      <c r="BG485" s="209"/>
      <c r="BH485" s="209"/>
      <c r="BI485" s="209"/>
      <c r="BJ485" s="209"/>
      <c r="BK485" s="209"/>
      <c r="BL485" s="209"/>
      <c r="BM485" s="209"/>
      <c r="BN485" s="209"/>
      <c r="BO485" s="209"/>
      <c r="BP485" s="209"/>
      <c r="BQ485" s="209"/>
      <c r="BR485" s="209"/>
      <c r="BS485" s="209"/>
      <c r="BT485" s="209"/>
      <c r="BU485" s="209"/>
      <c r="BV485" s="209"/>
      <c r="BW485" s="209"/>
      <c r="BX485" s="209"/>
      <c r="BY485" s="209"/>
      <c r="BZ485" s="209"/>
      <c r="CA485" s="209"/>
      <c r="CB485" s="209"/>
      <c r="CC485" s="209"/>
      <c r="CD485" s="209"/>
      <c r="CE485" s="209"/>
      <c r="CF485" s="209"/>
      <c r="CG485" s="209"/>
      <c r="CH485" s="209"/>
      <c r="CI485" s="209"/>
      <c r="CJ485" s="209"/>
      <c r="CK485" s="209"/>
      <c r="CL485" s="209"/>
      <c r="CM485" s="209"/>
      <c r="CN485" s="209"/>
      <c r="CO485" s="209"/>
      <c r="CP485" s="209"/>
      <c r="CQ485" s="209"/>
      <c r="CR485" s="209"/>
      <c r="CS485" s="209"/>
      <c r="CT485" s="209"/>
      <c r="CU485" s="209"/>
      <c r="CV485" s="209"/>
      <c r="CW485" s="209"/>
      <c r="CX485" s="209"/>
      <c r="CY485" s="209"/>
      <c r="CZ485" s="209"/>
      <c r="DA485" s="209"/>
      <c r="DB485" s="209"/>
      <c r="DC485" s="209"/>
      <c r="DD485" s="209"/>
      <c r="DE485" s="209"/>
      <c r="DF485" s="209"/>
      <c r="DG485" s="209"/>
      <c r="DH485" s="209"/>
      <c r="DI485" s="209"/>
      <c r="DJ485" s="209"/>
      <c r="DK485" s="209"/>
      <c r="DL485" s="209"/>
      <c r="DM485" s="209"/>
      <c r="DN485" s="209"/>
      <c r="DO485" s="209"/>
      <c r="DP485" s="209"/>
      <c r="DQ485" s="209"/>
      <c r="DR485" s="209"/>
      <c r="DS485" s="209"/>
      <c r="DT485" s="209"/>
      <c r="DU485" s="209"/>
      <c r="DV485" s="209"/>
      <c r="DW485" s="209"/>
      <c r="DX485" s="209"/>
      <c r="DY485" s="209"/>
      <c r="DZ485" s="209"/>
      <c r="EA485" s="209"/>
    </row>
    <row r="486" spans="1:131" s="27" customFormat="1" ht="39" customHeight="1" hidden="1">
      <c r="A486" s="22" t="s">
        <v>464</v>
      </c>
      <c r="B486" s="7"/>
      <c r="C486" s="7"/>
      <c r="D486" s="8">
        <f>D488</f>
        <v>338500</v>
      </c>
      <c r="E486" s="8"/>
      <c r="F486" s="8">
        <f>D486</f>
        <v>338500</v>
      </c>
      <c r="G486" s="8">
        <f>G488</f>
        <v>382200</v>
      </c>
      <c r="H486" s="8"/>
      <c r="I486" s="8"/>
      <c r="J486" s="8">
        <f>G486</f>
        <v>382200</v>
      </c>
      <c r="K486" s="8"/>
      <c r="L486" s="8"/>
      <c r="M486" s="8"/>
      <c r="N486" s="8">
        <f>N488</f>
        <v>427300</v>
      </c>
      <c r="O486" s="8"/>
      <c r="P486" s="8">
        <f>N486</f>
        <v>427300</v>
      </c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</row>
    <row r="487" spans="1:16" ht="11.25" hidden="1">
      <c r="A487" s="3" t="s">
        <v>2</v>
      </c>
      <c r="B487" s="9"/>
      <c r="C487" s="9"/>
      <c r="D487" s="29"/>
      <c r="E487" s="29"/>
      <c r="F487" s="29"/>
      <c r="G487" s="29"/>
      <c r="H487" s="29"/>
      <c r="I487" s="29"/>
      <c r="J487" s="29"/>
      <c r="K487" s="36"/>
      <c r="L487" s="36"/>
      <c r="M487" s="36"/>
      <c r="N487" s="29"/>
      <c r="O487" s="29"/>
      <c r="P487" s="29"/>
    </row>
    <row r="488" spans="1:16" ht="11.25" hidden="1">
      <c r="A488" s="6" t="s">
        <v>23</v>
      </c>
      <c r="B488" s="9"/>
      <c r="C488" s="9"/>
      <c r="D488" s="36">
        <v>338500</v>
      </c>
      <c r="E488" s="36"/>
      <c r="F488" s="36">
        <f>D488</f>
        <v>338500</v>
      </c>
      <c r="G488" s="29">
        <v>382200</v>
      </c>
      <c r="H488" s="29"/>
      <c r="I488" s="29"/>
      <c r="J488" s="29">
        <f>G488</f>
        <v>382200</v>
      </c>
      <c r="K488" s="36"/>
      <c r="L488" s="36"/>
      <c r="M488" s="36"/>
      <c r="N488" s="29">
        <v>427300</v>
      </c>
      <c r="O488" s="29"/>
      <c r="P488" s="29">
        <f>N488</f>
        <v>427300</v>
      </c>
    </row>
    <row r="489" spans="1:16" ht="11.25" hidden="1">
      <c r="A489" s="3" t="s">
        <v>3</v>
      </c>
      <c r="B489" s="9"/>
      <c r="C489" s="9"/>
      <c r="D489" s="36"/>
      <c r="E489" s="36"/>
      <c r="F489" s="36"/>
      <c r="G489" s="29"/>
      <c r="H489" s="29"/>
      <c r="I489" s="29"/>
      <c r="J489" s="29"/>
      <c r="K489" s="36"/>
      <c r="L489" s="36"/>
      <c r="M489" s="36"/>
      <c r="N489" s="29"/>
      <c r="O489" s="29"/>
      <c r="P489" s="29"/>
    </row>
    <row r="490" spans="1:16" ht="11.25" hidden="1">
      <c r="A490" s="6" t="s">
        <v>173</v>
      </c>
      <c r="B490" s="9"/>
      <c r="C490" s="9"/>
      <c r="D490" s="36">
        <v>500</v>
      </c>
      <c r="E490" s="36"/>
      <c r="F490" s="36">
        <f>D490</f>
        <v>500</v>
      </c>
      <c r="G490" s="37">
        <f>G488/G492</f>
        <v>529.1430153675758</v>
      </c>
      <c r="H490" s="29"/>
      <c r="I490" s="29"/>
      <c r="J490" s="37">
        <f>G490</f>
        <v>529.1430153675758</v>
      </c>
      <c r="K490" s="36"/>
      <c r="L490" s="36"/>
      <c r="M490" s="36"/>
      <c r="N490" s="37">
        <f>N488/N492</f>
        <v>558.1243469174503</v>
      </c>
      <c r="O490" s="37"/>
      <c r="P490" s="37">
        <f>N490</f>
        <v>558.1243469174503</v>
      </c>
    </row>
    <row r="491" spans="1:16" ht="11.25" hidden="1">
      <c r="A491" s="3" t="s">
        <v>5</v>
      </c>
      <c r="B491" s="9"/>
      <c r="C491" s="9"/>
      <c r="D491" s="36"/>
      <c r="E491" s="36"/>
      <c r="F491" s="36"/>
      <c r="G491" s="29"/>
      <c r="H491" s="29"/>
      <c r="I491" s="29"/>
      <c r="J491" s="29"/>
      <c r="K491" s="36"/>
      <c r="L491" s="36"/>
      <c r="M491" s="36"/>
      <c r="N491" s="29"/>
      <c r="O491" s="29"/>
      <c r="P491" s="29"/>
    </row>
    <row r="492" spans="1:16" ht="11.25" hidden="1">
      <c r="A492" s="6" t="s">
        <v>154</v>
      </c>
      <c r="B492" s="9"/>
      <c r="C492" s="9"/>
      <c r="D492" s="36">
        <f>D488/D490</f>
        <v>677</v>
      </c>
      <c r="E492" s="36"/>
      <c r="F492" s="36">
        <f>D492</f>
        <v>677</v>
      </c>
      <c r="G492" s="29">
        <v>722.3</v>
      </c>
      <c r="H492" s="29"/>
      <c r="I492" s="29"/>
      <c r="J492" s="29">
        <f>G492</f>
        <v>722.3</v>
      </c>
      <c r="K492" s="36"/>
      <c r="L492" s="36"/>
      <c r="M492" s="36"/>
      <c r="N492" s="29">
        <v>765.6</v>
      </c>
      <c r="O492" s="29"/>
      <c r="P492" s="29">
        <f>N492</f>
        <v>765.6</v>
      </c>
    </row>
    <row r="493" spans="1:131" s="33" customFormat="1" ht="33.75" hidden="1">
      <c r="A493" s="256" t="s">
        <v>465</v>
      </c>
      <c r="B493" s="10"/>
      <c r="C493" s="10"/>
      <c r="D493" s="8">
        <v>4000</v>
      </c>
      <c r="E493" s="8"/>
      <c r="F493" s="8">
        <f>D493</f>
        <v>4000</v>
      </c>
      <c r="G493" s="8">
        <v>4000</v>
      </c>
      <c r="H493" s="8"/>
      <c r="I493" s="8"/>
      <c r="J493" s="8">
        <f>G493</f>
        <v>4000</v>
      </c>
      <c r="K493" s="211"/>
      <c r="L493" s="211"/>
      <c r="M493" s="211"/>
      <c r="N493" s="8">
        <v>4000</v>
      </c>
      <c r="O493" s="8"/>
      <c r="P493" s="8">
        <f>N493</f>
        <v>4000</v>
      </c>
      <c r="Q493" s="212"/>
      <c r="R493" s="212"/>
      <c r="S493" s="212"/>
      <c r="T493" s="212"/>
      <c r="U493" s="212"/>
      <c r="V493" s="212"/>
      <c r="W493" s="212"/>
      <c r="X493" s="212"/>
      <c r="Y493" s="212"/>
      <c r="Z493" s="212"/>
      <c r="AA493" s="212"/>
      <c r="AB493" s="212"/>
      <c r="AC493" s="212"/>
      <c r="AD493" s="212"/>
      <c r="AE493" s="212"/>
      <c r="AF493" s="212"/>
      <c r="AG493" s="212"/>
      <c r="AH493" s="212"/>
      <c r="AI493" s="212"/>
      <c r="AJ493" s="212"/>
      <c r="AK493" s="212"/>
      <c r="AL493" s="212"/>
      <c r="AM493" s="212"/>
      <c r="AN493" s="212"/>
      <c r="AO493" s="212"/>
      <c r="AP493" s="212"/>
      <c r="AQ493" s="212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D493" s="212"/>
      <c r="BE493" s="212"/>
      <c r="BF493" s="212"/>
      <c r="BG493" s="212"/>
      <c r="BH493" s="212"/>
      <c r="BI493" s="212"/>
      <c r="BJ493" s="212"/>
      <c r="BK493" s="212"/>
      <c r="BL493" s="212"/>
      <c r="BM493" s="212"/>
      <c r="BN493" s="212"/>
      <c r="BO493" s="212"/>
      <c r="BP493" s="212"/>
      <c r="BQ493" s="212"/>
      <c r="BR493" s="212"/>
      <c r="BS493" s="212"/>
      <c r="BT493" s="212"/>
      <c r="BU493" s="212"/>
      <c r="BV493" s="212"/>
      <c r="BW493" s="212"/>
      <c r="BX493" s="212"/>
      <c r="BY493" s="212"/>
      <c r="BZ493" s="212"/>
      <c r="CA493" s="212"/>
      <c r="CB493" s="212"/>
      <c r="CC493" s="212"/>
      <c r="CD493" s="212"/>
      <c r="CE493" s="212"/>
      <c r="CF493" s="212"/>
      <c r="CG493" s="212"/>
      <c r="CH493" s="212"/>
      <c r="CI493" s="212"/>
      <c r="CJ493" s="212"/>
      <c r="CK493" s="212"/>
      <c r="CL493" s="212"/>
      <c r="CM493" s="212"/>
      <c r="CN493" s="212"/>
      <c r="CO493" s="212"/>
      <c r="CP493" s="212"/>
      <c r="CQ493" s="212"/>
      <c r="CR493" s="212"/>
      <c r="CS493" s="212"/>
      <c r="CT493" s="212"/>
      <c r="CU493" s="212"/>
      <c r="CV493" s="212"/>
      <c r="CW493" s="212"/>
      <c r="CX493" s="212"/>
      <c r="CY493" s="212"/>
      <c r="CZ493" s="212"/>
      <c r="DA493" s="212"/>
      <c r="DB493" s="212"/>
      <c r="DC493" s="212"/>
      <c r="DD493" s="212"/>
      <c r="DE493" s="212"/>
      <c r="DF493" s="212"/>
      <c r="DG493" s="212"/>
      <c r="DH493" s="212"/>
      <c r="DI493" s="212"/>
      <c r="DJ493" s="212"/>
      <c r="DK493" s="212"/>
      <c r="DL493" s="212"/>
      <c r="DM493" s="212"/>
      <c r="DN493" s="212"/>
      <c r="DO493" s="212"/>
      <c r="DP493" s="212"/>
      <c r="DQ493" s="212"/>
      <c r="DR493" s="212"/>
      <c r="DS493" s="212"/>
      <c r="DT493" s="212"/>
      <c r="DU493" s="212"/>
      <c r="DV493" s="212"/>
      <c r="DW493" s="212"/>
      <c r="DX493" s="212"/>
      <c r="DY493" s="212"/>
      <c r="DZ493" s="212"/>
      <c r="EA493" s="212"/>
    </row>
    <row r="494" spans="1:131" s="171" customFormat="1" ht="11.25" hidden="1">
      <c r="A494" s="167" t="s">
        <v>2</v>
      </c>
      <c r="B494" s="168"/>
      <c r="C494" s="168"/>
      <c r="D494" s="84"/>
      <c r="E494" s="84"/>
      <c r="F494" s="84"/>
      <c r="G494" s="84"/>
      <c r="H494" s="84"/>
      <c r="I494" s="84"/>
      <c r="J494" s="84"/>
      <c r="K494" s="169"/>
      <c r="L494" s="169"/>
      <c r="M494" s="169"/>
      <c r="N494" s="84"/>
      <c r="O494" s="84"/>
      <c r="P494" s="84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  <c r="AK494" s="170"/>
      <c r="AL494" s="170"/>
      <c r="AM494" s="170"/>
      <c r="AN494" s="170"/>
      <c r="AO494" s="170"/>
      <c r="AP494" s="170"/>
      <c r="AQ494" s="170"/>
      <c r="AR494" s="170"/>
      <c r="AS494" s="170"/>
      <c r="AT494" s="170"/>
      <c r="AU494" s="170"/>
      <c r="AV494" s="170"/>
      <c r="AW494" s="170"/>
      <c r="AX494" s="170"/>
      <c r="AY494" s="170"/>
      <c r="AZ494" s="170"/>
      <c r="BA494" s="170"/>
      <c r="BB494" s="170"/>
      <c r="BC494" s="170"/>
      <c r="BD494" s="170"/>
      <c r="BE494" s="170"/>
      <c r="BF494" s="170"/>
      <c r="BG494" s="170"/>
      <c r="BH494" s="170"/>
      <c r="BI494" s="170"/>
      <c r="BJ494" s="170"/>
      <c r="BK494" s="170"/>
      <c r="BL494" s="170"/>
      <c r="BM494" s="170"/>
      <c r="BN494" s="170"/>
      <c r="BO494" s="170"/>
      <c r="BP494" s="170"/>
      <c r="BQ494" s="170"/>
      <c r="BR494" s="170"/>
      <c r="BS494" s="170"/>
      <c r="BT494" s="170"/>
      <c r="BU494" s="170"/>
      <c r="BV494" s="170"/>
      <c r="BW494" s="170"/>
      <c r="BX494" s="170"/>
      <c r="BY494" s="170"/>
      <c r="BZ494" s="170"/>
      <c r="CA494" s="170"/>
      <c r="CB494" s="170"/>
      <c r="CC494" s="170"/>
      <c r="CD494" s="170"/>
      <c r="CE494" s="170"/>
      <c r="CF494" s="170"/>
      <c r="CG494" s="170"/>
      <c r="CH494" s="170"/>
      <c r="CI494" s="170"/>
      <c r="CJ494" s="170"/>
      <c r="CK494" s="170"/>
      <c r="CL494" s="170"/>
      <c r="CM494" s="170"/>
      <c r="CN494" s="170"/>
      <c r="CO494" s="170"/>
      <c r="CP494" s="170"/>
      <c r="CQ494" s="170"/>
      <c r="CR494" s="170"/>
      <c r="CS494" s="170"/>
      <c r="CT494" s="170"/>
      <c r="CU494" s="170"/>
      <c r="CV494" s="170"/>
      <c r="CW494" s="170"/>
      <c r="CX494" s="170"/>
      <c r="CY494" s="170"/>
      <c r="CZ494" s="170"/>
      <c r="DA494" s="170"/>
      <c r="DB494" s="170"/>
      <c r="DC494" s="170"/>
      <c r="DD494" s="170"/>
      <c r="DE494" s="170"/>
      <c r="DF494" s="170"/>
      <c r="DG494" s="170"/>
      <c r="DH494" s="170"/>
      <c r="DI494" s="170"/>
      <c r="DJ494" s="170"/>
      <c r="DK494" s="170"/>
      <c r="DL494" s="170"/>
      <c r="DM494" s="170"/>
      <c r="DN494" s="170"/>
      <c r="DO494" s="170"/>
      <c r="DP494" s="170"/>
      <c r="DQ494" s="170"/>
      <c r="DR494" s="170"/>
      <c r="DS494" s="170"/>
      <c r="DT494" s="170"/>
      <c r="DU494" s="170"/>
      <c r="DV494" s="170"/>
      <c r="DW494" s="170"/>
      <c r="DX494" s="170"/>
      <c r="DY494" s="170"/>
      <c r="DZ494" s="170"/>
      <c r="EA494" s="170"/>
    </row>
    <row r="495" spans="1:131" s="171" customFormat="1" ht="11.25" hidden="1">
      <c r="A495" s="74" t="s">
        <v>23</v>
      </c>
      <c r="B495" s="168"/>
      <c r="C495" s="168"/>
      <c r="D495" s="165">
        <f>D493</f>
        <v>4000</v>
      </c>
      <c r="E495" s="165"/>
      <c r="F495" s="165">
        <f>D495</f>
        <v>4000</v>
      </c>
      <c r="G495" s="165">
        <f>G493</f>
        <v>4000</v>
      </c>
      <c r="H495" s="165"/>
      <c r="I495" s="165"/>
      <c r="J495" s="165">
        <f>G495</f>
        <v>4000</v>
      </c>
      <c r="K495" s="165"/>
      <c r="L495" s="165"/>
      <c r="M495" s="165"/>
      <c r="N495" s="165">
        <f>N493</f>
        <v>4000</v>
      </c>
      <c r="O495" s="165"/>
      <c r="P495" s="165">
        <f>P493</f>
        <v>4000</v>
      </c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170"/>
      <c r="AM495" s="170"/>
      <c r="AN495" s="170"/>
      <c r="AO495" s="170"/>
      <c r="AP495" s="170"/>
      <c r="AQ495" s="170"/>
      <c r="AR495" s="170"/>
      <c r="AS495" s="170"/>
      <c r="AT495" s="170"/>
      <c r="AU495" s="170"/>
      <c r="AV495" s="170"/>
      <c r="AW495" s="170"/>
      <c r="AX495" s="170"/>
      <c r="AY495" s="170"/>
      <c r="AZ495" s="170"/>
      <c r="BA495" s="170"/>
      <c r="BB495" s="170"/>
      <c r="BC495" s="170"/>
      <c r="BD495" s="170"/>
      <c r="BE495" s="170"/>
      <c r="BF495" s="170"/>
      <c r="BG495" s="170"/>
      <c r="BH495" s="170"/>
      <c r="BI495" s="170"/>
      <c r="BJ495" s="170"/>
      <c r="BK495" s="170"/>
      <c r="BL495" s="170"/>
      <c r="BM495" s="170"/>
      <c r="BN495" s="170"/>
      <c r="BO495" s="170"/>
      <c r="BP495" s="170"/>
      <c r="BQ495" s="170"/>
      <c r="BR495" s="170"/>
      <c r="BS495" s="170"/>
      <c r="BT495" s="170"/>
      <c r="BU495" s="170"/>
      <c r="BV495" s="170"/>
      <c r="BW495" s="170"/>
      <c r="BX495" s="170"/>
      <c r="BY495" s="170"/>
      <c r="BZ495" s="170"/>
      <c r="CA495" s="170"/>
      <c r="CB495" s="170"/>
      <c r="CC495" s="170"/>
      <c r="CD495" s="170"/>
      <c r="CE495" s="170"/>
      <c r="CF495" s="170"/>
      <c r="CG495" s="170"/>
      <c r="CH495" s="170"/>
      <c r="CI495" s="170"/>
      <c r="CJ495" s="170"/>
      <c r="CK495" s="170"/>
      <c r="CL495" s="170"/>
      <c r="CM495" s="170"/>
      <c r="CN495" s="170"/>
      <c r="CO495" s="170"/>
      <c r="CP495" s="170"/>
      <c r="CQ495" s="170"/>
      <c r="CR495" s="170"/>
      <c r="CS495" s="170"/>
      <c r="CT495" s="170"/>
      <c r="CU495" s="170"/>
      <c r="CV495" s="170"/>
      <c r="CW495" s="170"/>
      <c r="CX495" s="170"/>
      <c r="CY495" s="170"/>
      <c r="CZ495" s="170"/>
      <c r="DA495" s="170"/>
      <c r="DB495" s="170"/>
      <c r="DC495" s="170"/>
      <c r="DD495" s="170"/>
      <c r="DE495" s="170"/>
      <c r="DF495" s="170"/>
      <c r="DG495" s="170"/>
      <c r="DH495" s="170"/>
      <c r="DI495" s="170"/>
      <c r="DJ495" s="170"/>
      <c r="DK495" s="170"/>
      <c r="DL495" s="170"/>
      <c r="DM495" s="170"/>
      <c r="DN495" s="170"/>
      <c r="DO495" s="170"/>
      <c r="DP495" s="170"/>
      <c r="DQ495" s="170"/>
      <c r="DR495" s="170"/>
      <c r="DS495" s="170"/>
      <c r="DT495" s="170"/>
      <c r="DU495" s="170"/>
      <c r="DV495" s="170"/>
      <c r="DW495" s="170"/>
      <c r="DX495" s="170"/>
      <c r="DY495" s="170"/>
      <c r="DZ495" s="170"/>
      <c r="EA495" s="170"/>
    </row>
    <row r="496" spans="1:16" ht="11.25" hidden="1">
      <c r="A496" s="3" t="s">
        <v>3</v>
      </c>
      <c r="B496" s="9"/>
      <c r="C496" s="9"/>
      <c r="D496" s="29"/>
      <c r="E496" s="29"/>
      <c r="F496" s="29"/>
      <c r="G496" s="29"/>
      <c r="H496" s="29"/>
      <c r="I496" s="29"/>
      <c r="J496" s="29"/>
      <c r="K496" s="36"/>
      <c r="L496" s="36"/>
      <c r="M496" s="36"/>
      <c r="N496" s="29"/>
      <c r="O496" s="29"/>
      <c r="P496" s="29"/>
    </row>
    <row r="497" spans="1:16" ht="33.75" hidden="1">
      <c r="A497" s="257" t="s">
        <v>121</v>
      </c>
      <c r="B497" s="9"/>
      <c r="C497" s="9"/>
      <c r="D497" s="29">
        <v>12</v>
      </c>
      <c r="E497" s="29"/>
      <c r="F497" s="29">
        <f>D497</f>
        <v>12</v>
      </c>
      <c r="G497" s="29">
        <v>12</v>
      </c>
      <c r="H497" s="29"/>
      <c r="I497" s="29"/>
      <c r="J497" s="29">
        <f>G497</f>
        <v>12</v>
      </c>
      <c r="K497" s="36"/>
      <c r="L497" s="36"/>
      <c r="M497" s="36"/>
      <c r="N497" s="29">
        <v>12</v>
      </c>
      <c r="O497" s="29"/>
      <c r="P497" s="29">
        <f>N497</f>
        <v>12</v>
      </c>
    </row>
    <row r="498" spans="1:16" ht="11.25" hidden="1">
      <c r="A498" s="10" t="s">
        <v>227</v>
      </c>
      <c r="B498" s="9"/>
      <c r="C498" s="9"/>
      <c r="D498" s="29"/>
      <c r="E498" s="29"/>
      <c r="F498" s="29"/>
      <c r="G498" s="29"/>
      <c r="H498" s="29"/>
      <c r="I498" s="29"/>
      <c r="J498" s="29"/>
      <c r="K498" s="36"/>
      <c r="L498" s="36"/>
      <c r="M498" s="36"/>
      <c r="N498" s="29"/>
      <c r="O498" s="29"/>
      <c r="P498" s="29"/>
    </row>
    <row r="499" spans="1:16" ht="22.5" hidden="1">
      <c r="A499" s="258" t="s">
        <v>228</v>
      </c>
      <c r="B499" s="9"/>
      <c r="C499" s="9"/>
      <c r="D499" s="29">
        <f>D493/D497</f>
        <v>333.3333333333333</v>
      </c>
      <c r="E499" s="29"/>
      <c r="F499" s="29">
        <f>D499</f>
        <v>333.3333333333333</v>
      </c>
      <c r="G499" s="29">
        <f>G493/G497</f>
        <v>333.3333333333333</v>
      </c>
      <c r="H499" s="29"/>
      <c r="I499" s="29"/>
      <c r="J499" s="29">
        <f>G499</f>
        <v>333.3333333333333</v>
      </c>
      <c r="K499" s="36"/>
      <c r="L499" s="36"/>
      <c r="M499" s="36"/>
      <c r="N499" s="29">
        <f>N493/N497</f>
        <v>333.3333333333333</v>
      </c>
      <c r="O499" s="29"/>
      <c r="P499" s="29">
        <f>N499</f>
        <v>333.3333333333333</v>
      </c>
    </row>
    <row r="500" spans="1:16" ht="34.5" customHeight="1" hidden="1">
      <c r="A500" s="7" t="s">
        <v>466</v>
      </c>
      <c r="B500" s="9"/>
      <c r="C500" s="9"/>
      <c r="D500" s="8">
        <v>96000</v>
      </c>
      <c r="E500" s="8"/>
      <c r="F500" s="8">
        <f>D500</f>
        <v>96000</v>
      </c>
      <c r="G500" s="8">
        <v>101728</v>
      </c>
      <c r="H500" s="8"/>
      <c r="I500" s="8"/>
      <c r="J500" s="8">
        <f>G500</f>
        <v>101728</v>
      </c>
      <c r="K500" s="36"/>
      <c r="L500" s="36"/>
      <c r="M500" s="36"/>
      <c r="N500" s="29"/>
      <c r="O500" s="29"/>
      <c r="P500" s="29"/>
    </row>
    <row r="501" spans="1:131" s="78" customFormat="1" ht="11.25" hidden="1">
      <c r="A501" s="3" t="s">
        <v>2</v>
      </c>
      <c r="B501" s="164"/>
      <c r="C501" s="164"/>
      <c r="D501" s="84"/>
      <c r="E501" s="84"/>
      <c r="F501" s="84"/>
      <c r="G501" s="84"/>
      <c r="H501" s="84"/>
      <c r="I501" s="84"/>
      <c r="J501" s="84"/>
      <c r="K501" s="165"/>
      <c r="L501" s="165"/>
      <c r="M501" s="165"/>
      <c r="N501" s="166"/>
      <c r="O501" s="166"/>
      <c r="P501" s="166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  <c r="DL501" s="77"/>
      <c r="DM501" s="77"/>
      <c r="DN501" s="77"/>
      <c r="DO501" s="77"/>
      <c r="DP501" s="77"/>
      <c r="DQ501" s="77"/>
      <c r="DR501" s="77"/>
      <c r="DS501" s="77"/>
      <c r="DT501" s="77"/>
      <c r="DU501" s="77"/>
      <c r="DV501" s="77"/>
      <c r="DW501" s="77"/>
      <c r="DX501" s="77"/>
      <c r="DY501" s="77"/>
      <c r="DZ501" s="77"/>
      <c r="EA501" s="77"/>
    </row>
    <row r="502" spans="1:131" s="78" customFormat="1" ht="11.25" hidden="1">
      <c r="A502" s="6" t="s">
        <v>23</v>
      </c>
      <c r="B502" s="164"/>
      <c r="C502" s="164"/>
      <c r="D502" s="165">
        <f>D500</f>
        <v>96000</v>
      </c>
      <c r="E502" s="165"/>
      <c r="F502" s="165">
        <f>D502</f>
        <v>96000</v>
      </c>
      <c r="G502" s="165">
        <f>G500</f>
        <v>101728</v>
      </c>
      <c r="H502" s="165"/>
      <c r="I502" s="165"/>
      <c r="J502" s="165">
        <f>G502</f>
        <v>101728</v>
      </c>
      <c r="K502" s="165"/>
      <c r="L502" s="165"/>
      <c r="M502" s="165"/>
      <c r="N502" s="166"/>
      <c r="O502" s="166"/>
      <c r="P502" s="166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  <c r="DL502" s="77"/>
      <c r="DM502" s="77"/>
      <c r="DN502" s="77"/>
      <c r="DO502" s="77"/>
      <c r="DP502" s="77"/>
      <c r="DQ502" s="77"/>
      <c r="DR502" s="77"/>
      <c r="DS502" s="77"/>
      <c r="DT502" s="77"/>
      <c r="DU502" s="77"/>
      <c r="DV502" s="77"/>
      <c r="DW502" s="77"/>
      <c r="DX502" s="77"/>
      <c r="DY502" s="77"/>
      <c r="DZ502" s="77"/>
      <c r="EA502" s="77"/>
    </row>
    <row r="503" spans="1:16" ht="11.25" hidden="1">
      <c r="A503" s="3" t="s">
        <v>3</v>
      </c>
      <c r="B503" s="9"/>
      <c r="C503" s="9"/>
      <c r="D503" s="29"/>
      <c r="E503" s="29"/>
      <c r="F503" s="29"/>
      <c r="G503" s="29"/>
      <c r="H503" s="29"/>
      <c r="I503" s="29"/>
      <c r="J503" s="29"/>
      <c r="K503" s="36"/>
      <c r="L503" s="36"/>
      <c r="M503" s="36"/>
      <c r="N503" s="29"/>
      <c r="O503" s="29"/>
      <c r="P503" s="29"/>
    </row>
    <row r="504" spans="1:16" ht="22.5" hidden="1">
      <c r="A504" s="6" t="s">
        <v>170</v>
      </c>
      <c r="B504" s="9"/>
      <c r="C504" s="9"/>
      <c r="D504" s="29">
        <v>9</v>
      </c>
      <c r="E504" s="29"/>
      <c r="F504" s="29">
        <f>D504</f>
        <v>9</v>
      </c>
      <c r="G504" s="29">
        <v>9</v>
      </c>
      <c r="H504" s="29"/>
      <c r="I504" s="29"/>
      <c r="J504" s="29">
        <f>G504</f>
        <v>9</v>
      </c>
      <c r="K504" s="36"/>
      <c r="L504" s="36"/>
      <c r="M504" s="36"/>
      <c r="N504" s="29"/>
      <c r="O504" s="29"/>
      <c r="P504" s="29"/>
    </row>
    <row r="505" spans="1:16" ht="11.25" hidden="1">
      <c r="A505" s="10" t="s">
        <v>5</v>
      </c>
      <c r="B505" s="9"/>
      <c r="C505" s="9"/>
      <c r="D505" s="29"/>
      <c r="E505" s="29"/>
      <c r="F505" s="29"/>
      <c r="G505" s="29"/>
      <c r="H505" s="29"/>
      <c r="I505" s="29"/>
      <c r="J505" s="29"/>
      <c r="K505" s="36"/>
      <c r="L505" s="36"/>
      <c r="M505" s="36"/>
      <c r="N505" s="29"/>
      <c r="O505" s="29"/>
      <c r="P505" s="29"/>
    </row>
    <row r="506" spans="1:16" ht="15.75" customHeight="1" hidden="1">
      <c r="A506" s="9" t="s">
        <v>171</v>
      </c>
      <c r="B506" s="9"/>
      <c r="C506" s="9"/>
      <c r="D506" s="29">
        <f>D500/D504</f>
        <v>10666.666666666666</v>
      </c>
      <c r="E506" s="29"/>
      <c r="F506" s="29">
        <f>D506</f>
        <v>10666.666666666666</v>
      </c>
      <c r="G506" s="29">
        <f>G500/G504</f>
        <v>11303.111111111111</v>
      </c>
      <c r="H506" s="29"/>
      <c r="I506" s="29"/>
      <c r="J506" s="29">
        <f>G506</f>
        <v>11303.111111111111</v>
      </c>
      <c r="K506" s="36"/>
      <c r="L506" s="36"/>
      <c r="M506" s="36"/>
      <c r="N506" s="29"/>
      <c r="O506" s="29"/>
      <c r="P506" s="29"/>
    </row>
    <row r="507" spans="1:131" s="27" customFormat="1" ht="24.75" customHeight="1" hidden="1">
      <c r="A507" s="7" t="s">
        <v>467</v>
      </c>
      <c r="B507" s="7"/>
      <c r="C507" s="7"/>
      <c r="D507" s="8">
        <v>24500</v>
      </c>
      <c r="E507" s="8"/>
      <c r="F507" s="8">
        <f>D507</f>
        <v>24500</v>
      </c>
      <c r="G507" s="8">
        <v>26144</v>
      </c>
      <c r="H507" s="8"/>
      <c r="I507" s="8"/>
      <c r="J507" s="8">
        <f>G507</f>
        <v>26144</v>
      </c>
      <c r="K507" s="8"/>
      <c r="L507" s="8"/>
      <c r="M507" s="8"/>
      <c r="N507" s="8">
        <v>27700</v>
      </c>
      <c r="O507" s="8"/>
      <c r="P507" s="8">
        <f>N507</f>
        <v>27700</v>
      </c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</row>
    <row r="508" spans="1:16" ht="12.75" customHeight="1" hidden="1">
      <c r="A508" s="10" t="s">
        <v>77</v>
      </c>
      <c r="B508" s="7"/>
      <c r="C508" s="7"/>
      <c r="D508" s="8"/>
      <c r="E508" s="8"/>
      <c r="F508" s="8"/>
      <c r="G508" s="8"/>
      <c r="H508" s="8"/>
      <c r="I508" s="8"/>
      <c r="J508" s="8"/>
      <c r="K508" s="36"/>
      <c r="L508" s="8"/>
      <c r="M508" s="8"/>
      <c r="N508" s="8"/>
      <c r="O508" s="8"/>
      <c r="P508" s="8"/>
    </row>
    <row r="509" spans="1:16" ht="24" customHeight="1" hidden="1">
      <c r="A509" s="6" t="s">
        <v>76</v>
      </c>
      <c r="B509" s="9"/>
      <c r="C509" s="9"/>
      <c r="D509" s="29">
        <v>3350</v>
      </c>
      <c r="E509" s="29"/>
      <c r="F509" s="29">
        <f>D509</f>
        <v>3350</v>
      </c>
      <c r="G509" s="29">
        <v>3350</v>
      </c>
      <c r="H509" s="29"/>
      <c r="I509" s="29"/>
      <c r="J509" s="29">
        <f>G509</f>
        <v>3350</v>
      </c>
      <c r="K509" s="36"/>
      <c r="L509" s="36"/>
      <c r="M509" s="36"/>
      <c r="N509" s="29">
        <v>3350</v>
      </c>
      <c r="O509" s="29"/>
      <c r="P509" s="29">
        <f>N509</f>
        <v>3350</v>
      </c>
    </row>
    <row r="510" spans="1:16" ht="11.25" hidden="1">
      <c r="A510" s="10" t="s">
        <v>286</v>
      </c>
      <c r="B510" s="9"/>
      <c r="C510" s="9"/>
      <c r="D510" s="29"/>
      <c r="E510" s="29"/>
      <c r="F510" s="29"/>
      <c r="G510" s="29"/>
      <c r="H510" s="29"/>
      <c r="I510" s="29"/>
      <c r="J510" s="29"/>
      <c r="K510" s="36"/>
      <c r="L510" s="36"/>
      <c r="M510" s="36"/>
      <c r="N510" s="29"/>
      <c r="O510" s="29"/>
      <c r="P510" s="29"/>
    </row>
    <row r="511" spans="1:131" s="78" customFormat="1" ht="26.25" customHeight="1" hidden="1">
      <c r="A511" s="179" t="s">
        <v>285</v>
      </c>
      <c r="B511" s="179"/>
      <c r="C511" s="179"/>
      <c r="D511" s="180">
        <f>D507/D509</f>
        <v>7.313432835820896</v>
      </c>
      <c r="E511" s="180"/>
      <c r="F511" s="180">
        <f>D511</f>
        <v>7.313432835820896</v>
      </c>
      <c r="G511" s="180">
        <f>G507/G509</f>
        <v>7.804179104477612</v>
      </c>
      <c r="H511" s="180"/>
      <c r="I511" s="180"/>
      <c r="J511" s="180">
        <f>G511</f>
        <v>7.804179104477612</v>
      </c>
      <c r="K511" s="181"/>
      <c r="L511" s="181"/>
      <c r="M511" s="181"/>
      <c r="N511" s="180">
        <f>N507/N509</f>
        <v>8.26865671641791</v>
      </c>
      <c r="O511" s="180"/>
      <c r="P511" s="180">
        <f>N511</f>
        <v>8.26865671641791</v>
      </c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</row>
    <row r="512" spans="1:16" ht="21" customHeight="1" hidden="1">
      <c r="A512" s="22" t="s">
        <v>536</v>
      </c>
      <c r="B512" s="9"/>
      <c r="C512" s="9"/>
      <c r="D512" s="8">
        <f>D514</f>
        <v>250000</v>
      </c>
      <c r="E512" s="8"/>
      <c r="F512" s="8">
        <f>D512</f>
        <v>250000</v>
      </c>
      <c r="G512" s="8">
        <f>G514</f>
        <v>96000</v>
      </c>
      <c r="H512" s="8"/>
      <c r="I512" s="8"/>
      <c r="J512" s="8">
        <f>J514</f>
        <v>96000</v>
      </c>
      <c r="K512" s="211"/>
      <c r="L512" s="211"/>
      <c r="M512" s="211"/>
      <c r="N512" s="8">
        <f>N514</f>
        <v>101800</v>
      </c>
      <c r="O512" s="8"/>
      <c r="P512" s="8">
        <f>N512</f>
        <v>101800</v>
      </c>
    </row>
    <row r="513" spans="1:16" ht="11.25" hidden="1">
      <c r="A513" s="3" t="s">
        <v>2</v>
      </c>
      <c r="B513" s="9"/>
      <c r="C513" s="9"/>
      <c r="D513" s="29"/>
      <c r="E513" s="29"/>
      <c r="F513" s="29"/>
      <c r="G513" s="29"/>
      <c r="H513" s="29"/>
      <c r="I513" s="29"/>
      <c r="J513" s="29"/>
      <c r="K513" s="36"/>
      <c r="L513" s="36"/>
      <c r="M513" s="36"/>
      <c r="N513" s="29"/>
      <c r="O513" s="29"/>
      <c r="P513" s="29"/>
    </row>
    <row r="514" spans="1:16" ht="11.25" hidden="1">
      <c r="A514" s="6" t="s">
        <v>23</v>
      </c>
      <c r="B514" s="9"/>
      <c r="C514" s="9"/>
      <c r="D514" s="29">
        <v>250000</v>
      </c>
      <c r="E514" s="29"/>
      <c r="F514" s="29">
        <f>D514</f>
        <v>250000</v>
      </c>
      <c r="G514" s="29">
        <v>96000</v>
      </c>
      <c r="H514" s="29"/>
      <c r="I514" s="29"/>
      <c r="J514" s="29">
        <f>G514</f>
        <v>96000</v>
      </c>
      <c r="K514" s="36"/>
      <c r="L514" s="36"/>
      <c r="M514" s="36"/>
      <c r="N514" s="29">
        <v>101800</v>
      </c>
      <c r="O514" s="29"/>
      <c r="P514" s="29">
        <f>N514</f>
        <v>101800</v>
      </c>
    </row>
    <row r="515" spans="1:16" ht="11.25" hidden="1">
      <c r="A515" s="3" t="s">
        <v>3</v>
      </c>
      <c r="B515" s="9"/>
      <c r="C515" s="9"/>
      <c r="D515" s="29"/>
      <c r="E515" s="29"/>
      <c r="F515" s="29"/>
      <c r="G515" s="29"/>
      <c r="H515" s="29"/>
      <c r="I515" s="29"/>
      <c r="J515" s="29"/>
      <c r="K515" s="36"/>
      <c r="L515" s="36"/>
      <c r="M515" s="36"/>
      <c r="N515" s="29"/>
      <c r="O515" s="29"/>
      <c r="P515" s="29"/>
    </row>
    <row r="516" spans="1:16" ht="22.5" hidden="1">
      <c r="A516" s="6" t="s">
        <v>284</v>
      </c>
      <c r="B516" s="9"/>
      <c r="C516" s="9"/>
      <c r="D516" s="37">
        <f>D514/D518</f>
        <v>71.42857142857143</v>
      </c>
      <c r="E516" s="29"/>
      <c r="F516" s="37">
        <f>D516</f>
        <v>71.42857142857143</v>
      </c>
      <c r="G516" s="37">
        <f>G514/G518</f>
        <v>24</v>
      </c>
      <c r="H516" s="37"/>
      <c r="I516" s="37"/>
      <c r="J516" s="37">
        <f>G516</f>
        <v>24</v>
      </c>
      <c r="K516" s="176"/>
      <c r="L516" s="176"/>
      <c r="M516" s="176"/>
      <c r="N516" s="37">
        <f>N514/N518</f>
        <v>22.622222222222224</v>
      </c>
      <c r="O516" s="37"/>
      <c r="P516" s="37">
        <f>N516</f>
        <v>22.622222222222224</v>
      </c>
    </row>
    <row r="517" spans="1:16" ht="11.25" hidden="1">
      <c r="A517" s="3" t="s">
        <v>5</v>
      </c>
      <c r="B517" s="9"/>
      <c r="C517" s="9"/>
      <c r="D517" s="29"/>
      <c r="E517" s="29"/>
      <c r="F517" s="29"/>
      <c r="G517" s="29"/>
      <c r="H517" s="29"/>
      <c r="I517" s="29"/>
      <c r="J517" s="29"/>
      <c r="K517" s="36"/>
      <c r="L517" s="36"/>
      <c r="M517" s="36"/>
      <c r="N517" s="29"/>
      <c r="O517" s="29"/>
      <c r="P517" s="29"/>
    </row>
    <row r="518" spans="1:16" ht="11.25" hidden="1">
      <c r="A518" s="6" t="s">
        <v>229</v>
      </c>
      <c r="B518" s="9"/>
      <c r="C518" s="9"/>
      <c r="D518" s="29">
        <v>3500</v>
      </c>
      <c r="E518" s="29"/>
      <c r="F518" s="29">
        <f>D518</f>
        <v>3500</v>
      </c>
      <c r="G518" s="29">
        <v>4000</v>
      </c>
      <c r="H518" s="29"/>
      <c r="I518" s="29"/>
      <c r="J518" s="29">
        <f>G518</f>
        <v>4000</v>
      </c>
      <c r="K518" s="36"/>
      <c r="L518" s="36"/>
      <c r="M518" s="36"/>
      <c r="N518" s="29">
        <v>4500</v>
      </c>
      <c r="O518" s="29"/>
      <c r="P518" s="29">
        <f>N518</f>
        <v>4500</v>
      </c>
    </row>
    <row r="519" spans="1:16" ht="33.75" hidden="1">
      <c r="A519" s="22" t="s">
        <v>537</v>
      </c>
      <c r="B519" s="9"/>
      <c r="C519" s="9"/>
      <c r="D519" s="8">
        <f>D521</f>
        <v>520000</v>
      </c>
      <c r="E519" s="8"/>
      <c r="F519" s="8">
        <f>D519</f>
        <v>520000</v>
      </c>
      <c r="G519" s="8">
        <f>G521</f>
        <v>213400</v>
      </c>
      <c r="H519" s="8"/>
      <c r="I519" s="8"/>
      <c r="J519" s="8">
        <f>G519</f>
        <v>213400</v>
      </c>
      <c r="K519" s="211"/>
      <c r="L519" s="211"/>
      <c r="M519" s="211"/>
      <c r="N519" s="8">
        <f>N521</f>
        <v>226200</v>
      </c>
      <c r="O519" s="8"/>
      <c r="P519" s="8">
        <f>N519</f>
        <v>226200</v>
      </c>
    </row>
    <row r="520" spans="1:16" ht="11.25" hidden="1">
      <c r="A520" s="3" t="s">
        <v>2</v>
      </c>
      <c r="B520" s="9"/>
      <c r="C520" s="9"/>
      <c r="D520" s="29"/>
      <c r="E520" s="29"/>
      <c r="F520" s="29"/>
      <c r="G520" s="29"/>
      <c r="H520" s="29"/>
      <c r="I520" s="29"/>
      <c r="J520" s="29"/>
      <c r="K520" s="36"/>
      <c r="L520" s="36"/>
      <c r="M520" s="36"/>
      <c r="N520" s="29"/>
      <c r="O520" s="29"/>
      <c r="P520" s="29"/>
    </row>
    <row r="521" spans="1:16" ht="11.25" hidden="1">
      <c r="A521" s="6" t="s">
        <v>23</v>
      </c>
      <c r="B521" s="9"/>
      <c r="C521" s="9"/>
      <c r="D521" s="29">
        <v>520000</v>
      </c>
      <c r="E521" s="29"/>
      <c r="F521" s="29">
        <f>D521</f>
        <v>520000</v>
      </c>
      <c r="G521" s="29">
        <v>213400</v>
      </c>
      <c r="H521" s="29"/>
      <c r="I521" s="29"/>
      <c r="J521" s="29">
        <f>G521</f>
        <v>213400</v>
      </c>
      <c r="K521" s="36"/>
      <c r="L521" s="36"/>
      <c r="M521" s="36"/>
      <c r="N521" s="29">
        <v>226200</v>
      </c>
      <c r="O521" s="29"/>
      <c r="P521" s="29">
        <f>N521</f>
        <v>226200</v>
      </c>
    </row>
    <row r="522" spans="1:16" ht="11.25" hidden="1">
      <c r="A522" s="3" t="s">
        <v>3</v>
      </c>
      <c r="B522" s="9"/>
      <c r="C522" s="9"/>
      <c r="D522" s="29"/>
      <c r="E522" s="29"/>
      <c r="F522" s="29"/>
      <c r="G522" s="29"/>
      <c r="H522" s="29"/>
      <c r="I522" s="29"/>
      <c r="J522" s="29"/>
      <c r="K522" s="36"/>
      <c r="L522" s="36"/>
      <c r="M522" s="36"/>
      <c r="N522" s="29"/>
      <c r="O522" s="29"/>
      <c r="P522" s="29"/>
    </row>
    <row r="523" spans="1:16" ht="22.5" hidden="1">
      <c r="A523" s="6" t="s">
        <v>231</v>
      </c>
      <c r="B523" s="9"/>
      <c r="C523" s="9"/>
      <c r="D523" s="29">
        <f>D521/D525</f>
        <v>52</v>
      </c>
      <c r="E523" s="29"/>
      <c r="F523" s="29">
        <f>D523</f>
        <v>52</v>
      </c>
      <c r="G523" s="29">
        <f>G521/G525</f>
        <v>20</v>
      </c>
      <c r="H523" s="29"/>
      <c r="I523" s="29"/>
      <c r="J523" s="29">
        <f>G523</f>
        <v>20</v>
      </c>
      <c r="K523" s="36"/>
      <c r="L523" s="36"/>
      <c r="M523" s="36"/>
      <c r="N523" s="29">
        <v>20</v>
      </c>
      <c r="O523" s="29"/>
      <c r="P523" s="29">
        <f>N523</f>
        <v>20</v>
      </c>
    </row>
    <row r="524" spans="1:16" ht="11.25" hidden="1">
      <c r="A524" s="3" t="s">
        <v>5</v>
      </c>
      <c r="B524" s="9"/>
      <c r="C524" s="9"/>
      <c r="D524" s="29"/>
      <c r="E524" s="29"/>
      <c r="F524" s="29"/>
      <c r="G524" s="29"/>
      <c r="H524" s="29"/>
      <c r="I524" s="29"/>
      <c r="J524" s="29"/>
      <c r="K524" s="36"/>
      <c r="L524" s="36"/>
      <c r="M524" s="36"/>
      <c r="N524" s="29"/>
      <c r="O524" s="29"/>
      <c r="P524" s="29"/>
    </row>
    <row r="525" spans="1:16" ht="22.5" hidden="1">
      <c r="A525" s="6" t="s">
        <v>230</v>
      </c>
      <c r="B525" s="9"/>
      <c r="C525" s="9"/>
      <c r="D525" s="29">
        <v>10000</v>
      </c>
      <c r="E525" s="29"/>
      <c r="F525" s="29">
        <f>D525</f>
        <v>10000</v>
      </c>
      <c r="G525" s="29">
        <v>10670</v>
      </c>
      <c r="H525" s="29"/>
      <c r="I525" s="29"/>
      <c r="J525" s="29">
        <f>G525</f>
        <v>10670</v>
      </c>
      <c r="K525" s="36"/>
      <c r="L525" s="36"/>
      <c r="M525" s="36"/>
      <c r="N525" s="29">
        <f>N521/N523</f>
        <v>11310</v>
      </c>
      <c r="O525" s="29"/>
      <c r="P525" s="29">
        <f>N525</f>
        <v>11310</v>
      </c>
    </row>
    <row r="526" spans="1:16" ht="27.75" customHeight="1" hidden="1">
      <c r="A526" s="22" t="s">
        <v>468</v>
      </c>
      <c r="B526" s="9"/>
      <c r="C526" s="9"/>
      <c r="D526" s="8">
        <f>D528</f>
        <v>500000</v>
      </c>
      <c r="E526" s="8"/>
      <c r="F526" s="8">
        <f>D526</f>
        <v>500000</v>
      </c>
      <c r="G526" s="8"/>
      <c r="H526" s="8"/>
      <c r="I526" s="8"/>
      <c r="J526" s="8"/>
      <c r="K526" s="211"/>
      <c r="L526" s="211"/>
      <c r="M526" s="211"/>
      <c r="N526" s="8"/>
      <c r="O526" s="8"/>
      <c r="P526" s="8"/>
    </row>
    <row r="527" spans="1:16" ht="11.25" hidden="1">
      <c r="A527" s="3" t="s">
        <v>2</v>
      </c>
      <c r="B527" s="9"/>
      <c r="C527" s="9"/>
      <c r="D527" s="29"/>
      <c r="E527" s="29"/>
      <c r="F527" s="29"/>
      <c r="G527" s="29"/>
      <c r="H527" s="29"/>
      <c r="I527" s="29"/>
      <c r="J527" s="29"/>
      <c r="K527" s="36"/>
      <c r="L527" s="36"/>
      <c r="M527" s="36"/>
      <c r="N527" s="29"/>
      <c r="O527" s="29"/>
      <c r="P527" s="29"/>
    </row>
    <row r="528" spans="1:16" ht="11.25" hidden="1">
      <c r="A528" s="6" t="s">
        <v>23</v>
      </c>
      <c r="B528" s="9"/>
      <c r="C528" s="9"/>
      <c r="D528" s="29">
        <v>500000</v>
      </c>
      <c r="E528" s="29"/>
      <c r="F528" s="29">
        <f>D528</f>
        <v>500000</v>
      </c>
      <c r="G528" s="29"/>
      <c r="H528" s="29"/>
      <c r="I528" s="29"/>
      <c r="J528" s="29"/>
      <c r="K528" s="36"/>
      <c r="L528" s="36"/>
      <c r="M528" s="36"/>
      <c r="N528" s="29"/>
      <c r="O528" s="29"/>
      <c r="P528" s="29"/>
    </row>
    <row r="529" spans="1:16" ht="11.25" hidden="1">
      <c r="A529" s="3" t="s">
        <v>3</v>
      </c>
      <c r="B529" s="9"/>
      <c r="C529" s="9"/>
      <c r="D529" s="29"/>
      <c r="E529" s="29"/>
      <c r="F529" s="29"/>
      <c r="G529" s="29"/>
      <c r="H529" s="29"/>
      <c r="I529" s="29"/>
      <c r="J529" s="29"/>
      <c r="K529" s="36"/>
      <c r="L529" s="36"/>
      <c r="M529" s="36"/>
      <c r="N529" s="29"/>
      <c r="O529" s="29"/>
      <c r="P529" s="29"/>
    </row>
    <row r="530" spans="1:16" ht="22.5" hidden="1">
      <c r="A530" s="50" t="s">
        <v>182</v>
      </c>
      <c r="B530" s="9"/>
      <c r="C530" s="9"/>
      <c r="D530" s="29">
        <f>D528/D532</f>
        <v>20</v>
      </c>
      <c r="E530" s="29"/>
      <c r="F530" s="29">
        <f>D530</f>
        <v>20</v>
      </c>
      <c r="G530" s="29"/>
      <c r="H530" s="29"/>
      <c r="I530" s="29"/>
      <c r="J530" s="29"/>
      <c r="K530" s="36"/>
      <c r="L530" s="36"/>
      <c r="M530" s="36"/>
      <c r="N530" s="29"/>
      <c r="O530" s="29"/>
      <c r="P530" s="29"/>
    </row>
    <row r="531" spans="1:16" ht="11.25" hidden="1">
      <c r="A531" s="3" t="s">
        <v>5</v>
      </c>
      <c r="B531" s="9"/>
      <c r="C531" s="9"/>
      <c r="D531" s="29"/>
      <c r="E531" s="29"/>
      <c r="F531" s="29"/>
      <c r="G531" s="29"/>
      <c r="H531" s="29"/>
      <c r="I531" s="29"/>
      <c r="J531" s="29"/>
      <c r="K531" s="36"/>
      <c r="L531" s="36"/>
      <c r="M531" s="36"/>
      <c r="N531" s="29"/>
      <c r="O531" s="29"/>
      <c r="P531" s="29"/>
    </row>
    <row r="532" spans="1:16" ht="11.25" hidden="1">
      <c r="A532" s="6" t="s">
        <v>183</v>
      </c>
      <c r="B532" s="9"/>
      <c r="C532" s="9"/>
      <c r="D532" s="29">
        <v>25000</v>
      </c>
      <c r="E532" s="29"/>
      <c r="F532" s="29">
        <f>D532</f>
        <v>25000</v>
      </c>
      <c r="G532" s="29"/>
      <c r="H532" s="29"/>
      <c r="I532" s="29"/>
      <c r="J532" s="29"/>
      <c r="K532" s="36"/>
      <c r="L532" s="36"/>
      <c r="M532" s="36"/>
      <c r="N532" s="29"/>
      <c r="O532" s="29"/>
      <c r="P532" s="29"/>
    </row>
    <row r="533" spans="1:16" ht="33" customHeight="1" hidden="1">
      <c r="A533" s="22" t="s">
        <v>469</v>
      </c>
      <c r="B533" s="9"/>
      <c r="C533" s="9"/>
      <c r="D533" s="8">
        <f>D535</f>
        <v>180000</v>
      </c>
      <c r="E533" s="8"/>
      <c r="F533" s="8">
        <f>D533</f>
        <v>180000</v>
      </c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11.25" hidden="1">
      <c r="A534" s="3" t="s">
        <v>2</v>
      </c>
      <c r="B534" s="9"/>
      <c r="C534" s="9"/>
      <c r="D534" s="29"/>
      <c r="E534" s="29"/>
      <c r="F534" s="29"/>
      <c r="G534" s="29"/>
      <c r="H534" s="29"/>
      <c r="I534" s="29"/>
      <c r="J534" s="29"/>
      <c r="K534" s="36"/>
      <c r="L534" s="36"/>
      <c r="M534" s="36"/>
      <c r="N534" s="29"/>
      <c r="O534" s="29"/>
      <c r="P534" s="29"/>
    </row>
    <row r="535" spans="1:16" ht="11.25" hidden="1">
      <c r="A535" s="6" t="s">
        <v>23</v>
      </c>
      <c r="B535" s="9"/>
      <c r="C535" s="9"/>
      <c r="D535" s="29">
        <v>180000</v>
      </c>
      <c r="E535" s="29"/>
      <c r="F535" s="29">
        <f>D535</f>
        <v>180000</v>
      </c>
      <c r="G535" s="29"/>
      <c r="H535" s="29"/>
      <c r="I535" s="29"/>
      <c r="J535" s="29"/>
      <c r="K535" s="36"/>
      <c r="L535" s="36"/>
      <c r="M535" s="36"/>
      <c r="N535" s="29"/>
      <c r="O535" s="29"/>
      <c r="P535" s="29"/>
    </row>
    <row r="536" spans="1:16" ht="11.25" hidden="1">
      <c r="A536" s="3" t="s">
        <v>3</v>
      </c>
      <c r="B536" s="9"/>
      <c r="C536" s="9"/>
      <c r="D536" s="29"/>
      <c r="E536" s="29"/>
      <c r="F536" s="29"/>
      <c r="G536" s="29"/>
      <c r="H536" s="29"/>
      <c r="I536" s="29"/>
      <c r="J536" s="29"/>
      <c r="K536" s="36"/>
      <c r="L536" s="36"/>
      <c r="M536" s="36"/>
      <c r="N536" s="29"/>
      <c r="O536" s="29"/>
      <c r="P536" s="29"/>
    </row>
    <row r="537" spans="1:16" ht="11.25" hidden="1">
      <c r="A537" s="6" t="s">
        <v>173</v>
      </c>
      <c r="B537" s="9"/>
      <c r="C537" s="9"/>
      <c r="D537" s="29">
        <v>1</v>
      </c>
      <c r="E537" s="29"/>
      <c r="F537" s="29"/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 hidden="1">
      <c r="A538" s="3" t="s">
        <v>5</v>
      </c>
      <c r="B538" s="9"/>
      <c r="C538" s="9"/>
      <c r="D538" s="29"/>
      <c r="E538" s="29"/>
      <c r="F538" s="29"/>
      <c r="G538" s="29"/>
      <c r="H538" s="29"/>
      <c r="I538" s="29"/>
      <c r="J538" s="29"/>
      <c r="K538" s="36"/>
      <c r="L538" s="36"/>
      <c r="M538" s="36"/>
      <c r="N538" s="29"/>
      <c r="O538" s="29"/>
      <c r="P538" s="29"/>
    </row>
    <row r="539" spans="1:16" ht="11.25" hidden="1">
      <c r="A539" s="6" t="s">
        <v>154</v>
      </c>
      <c r="B539" s="9"/>
      <c r="C539" s="9"/>
      <c r="D539" s="29">
        <f>D535</f>
        <v>180000</v>
      </c>
      <c r="E539" s="29"/>
      <c r="F539" s="29">
        <f>D539</f>
        <v>180000</v>
      </c>
      <c r="G539" s="29"/>
      <c r="H539" s="29"/>
      <c r="I539" s="29"/>
      <c r="J539" s="29"/>
      <c r="K539" s="36"/>
      <c r="L539" s="36"/>
      <c r="M539" s="36"/>
      <c r="N539" s="29"/>
      <c r="O539" s="29"/>
      <c r="P539" s="29"/>
    </row>
    <row r="540" spans="1:16" ht="33.75" hidden="1">
      <c r="A540" s="22" t="s">
        <v>432</v>
      </c>
      <c r="B540" s="9"/>
      <c r="C540" s="9"/>
      <c r="D540" s="8">
        <f>D542</f>
        <v>80000</v>
      </c>
      <c r="E540" s="8"/>
      <c r="F540" s="8">
        <f>D540</f>
        <v>80000</v>
      </c>
      <c r="G540" s="8">
        <f>G542</f>
        <v>100000</v>
      </c>
      <c r="H540" s="8"/>
      <c r="I540" s="8"/>
      <c r="J540" s="8">
        <f>G540</f>
        <v>100000</v>
      </c>
      <c r="K540" s="8"/>
      <c r="L540" s="8"/>
      <c r="M540" s="8"/>
      <c r="N540" s="8">
        <f>N542</f>
        <v>120000</v>
      </c>
      <c r="O540" s="8"/>
      <c r="P540" s="8">
        <f>N540</f>
        <v>120000</v>
      </c>
    </row>
    <row r="541" spans="1:16" ht="11.25" hidden="1">
      <c r="A541" s="3" t="s">
        <v>2</v>
      </c>
      <c r="B541" s="9"/>
      <c r="C541" s="9"/>
      <c r="D541" s="29"/>
      <c r="E541" s="29"/>
      <c r="F541" s="29"/>
      <c r="G541" s="29"/>
      <c r="H541" s="29"/>
      <c r="I541" s="29"/>
      <c r="J541" s="29"/>
      <c r="K541" s="36"/>
      <c r="L541" s="36"/>
      <c r="M541" s="36"/>
      <c r="N541" s="29"/>
      <c r="O541" s="29"/>
      <c r="P541" s="29"/>
    </row>
    <row r="542" spans="1:16" ht="11.25" hidden="1">
      <c r="A542" s="6" t="s">
        <v>23</v>
      </c>
      <c r="B542" s="9"/>
      <c r="C542" s="9"/>
      <c r="D542" s="29">
        <v>80000</v>
      </c>
      <c r="E542" s="29"/>
      <c r="F542" s="29">
        <f>D542</f>
        <v>80000</v>
      </c>
      <c r="G542" s="29">
        <v>100000</v>
      </c>
      <c r="H542" s="29"/>
      <c r="I542" s="29"/>
      <c r="J542" s="29">
        <f>G542</f>
        <v>100000</v>
      </c>
      <c r="K542" s="36"/>
      <c r="L542" s="36"/>
      <c r="M542" s="36"/>
      <c r="N542" s="29">
        <v>120000</v>
      </c>
      <c r="O542" s="29"/>
      <c r="P542" s="29">
        <f>N542</f>
        <v>120000</v>
      </c>
    </row>
    <row r="543" spans="1:16" ht="11.25" hidden="1">
      <c r="A543" s="3" t="s">
        <v>3</v>
      </c>
      <c r="B543" s="9"/>
      <c r="C543" s="9"/>
      <c r="D543" s="29"/>
      <c r="E543" s="29"/>
      <c r="F543" s="29"/>
      <c r="G543" s="29"/>
      <c r="H543" s="29"/>
      <c r="I543" s="29"/>
      <c r="J543" s="29"/>
      <c r="K543" s="36"/>
      <c r="L543" s="36"/>
      <c r="M543" s="36"/>
      <c r="N543" s="29"/>
      <c r="O543" s="29"/>
      <c r="P543" s="29"/>
    </row>
    <row r="544" spans="1:16" ht="22.5" hidden="1">
      <c r="A544" s="50" t="s">
        <v>283</v>
      </c>
      <c r="B544" s="9"/>
      <c r="C544" s="9"/>
      <c r="D544" s="37">
        <f>D542/D546</f>
        <v>37914.69194312797</v>
      </c>
      <c r="E544" s="37"/>
      <c r="F544" s="37">
        <f>D544</f>
        <v>37914.69194312797</v>
      </c>
      <c r="G544" s="37">
        <f>G542/G546</f>
        <v>44444.444444444445</v>
      </c>
      <c r="H544" s="37"/>
      <c r="I544" s="37"/>
      <c r="J544" s="37">
        <f>G544</f>
        <v>44444.444444444445</v>
      </c>
      <c r="K544" s="176"/>
      <c r="L544" s="176"/>
      <c r="M544" s="176"/>
      <c r="N544" s="37">
        <f>N542/N546</f>
        <v>50209.2050209205</v>
      </c>
      <c r="O544" s="37"/>
      <c r="P544" s="37">
        <f>N544</f>
        <v>50209.2050209205</v>
      </c>
    </row>
    <row r="545" spans="1:16" ht="11.25" hidden="1">
      <c r="A545" s="3" t="s">
        <v>5</v>
      </c>
      <c r="B545" s="9"/>
      <c r="C545" s="9"/>
      <c r="D545" s="29"/>
      <c r="E545" s="29"/>
      <c r="F545" s="29"/>
      <c r="G545" s="29"/>
      <c r="H545" s="29"/>
      <c r="I545" s="29"/>
      <c r="J545" s="29"/>
      <c r="K545" s="36"/>
      <c r="L545" s="36"/>
      <c r="M545" s="36"/>
      <c r="N545" s="29"/>
      <c r="O545" s="29"/>
      <c r="P545" s="29"/>
    </row>
    <row r="546" spans="1:16" ht="22.5" hidden="1">
      <c r="A546" s="6" t="s">
        <v>282</v>
      </c>
      <c r="B546" s="9"/>
      <c r="C546" s="9"/>
      <c r="D546" s="29">
        <v>2.11</v>
      </c>
      <c r="E546" s="29"/>
      <c r="F546" s="29">
        <f>D546</f>
        <v>2.11</v>
      </c>
      <c r="G546" s="29">
        <v>2.25</v>
      </c>
      <c r="H546" s="29"/>
      <c r="I546" s="29"/>
      <c r="J546" s="29">
        <f>G546</f>
        <v>2.25</v>
      </c>
      <c r="K546" s="36"/>
      <c r="L546" s="36"/>
      <c r="M546" s="36"/>
      <c r="N546" s="29">
        <v>2.39</v>
      </c>
      <c r="O546" s="29"/>
      <c r="P546" s="29">
        <f>N546</f>
        <v>2.39</v>
      </c>
    </row>
    <row r="547" spans="1:16" ht="28.5" customHeight="1" hidden="1">
      <c r="A547" s="22" t="s">
        <v>470</v>
      </c>
      <c r="B547" s="9"/>
      <c r="C547" s="9"/>
      <c r="D547" s="8">
        <f>D549</f>
        <v>83200</v>
      </c>
      <c r="E547" s="8"/>
      <c r="F547" s="8">
        <f>D547</f>
        <v>83200</v>
      </c>
      <c r="G547" s="8">
        <f>G549</f>
        <v>53100</v>
      </c>
      <c r="H547" s="8"/>
      <c r="I547" s="8"/>
      <c r="J547" s="8">
        <f>G547</f>
        <v>53100</v>
      </c>
      <c r="K547" s="211"/>
      <c r="L547" s="211"/>
      <c r="M547" s="211"/>
      <c r="N547" s="8">
        <f>N549</f>
        <v>59000</v>
      </c>
      <c r="O547" s="8"/>
      <c r="P547" s="8">
        <f>N547</f>
        <v>59000</v>
      </c>
    </row>
    <row r="548" spans="1:16" ht="11.25" hidden="1">
      <c r="A548" s="3" t="s">
        <v>77</v>
      </c>
      <c r="B548" s="9"/>
      <c r="C548" s="9"/>
      <c r="D548" s="29"/>
      <c r="E548" s="29"/>
      <c r="F548" s="29"/>
      <c r="G548" s="29"/>
      <c r="H548" s="29"/>
      <c r="I548" s="29"/>
      <c r="J548" s="29"/>
      <c r="K548" s="36"/>
      <c r="L548" s="36"/>
      <c r="M548" s="36"/>
      <c r="N548" s="29"/>
      <c r="O548" s="29"/>
      <c r="P548" s="29"/>
    </row>
    <row r="549" spans="1:16" ht="11.25" hidden="1">
      <c r="A549" s="6" t="s">
        <v>233</v>
      </c>
      <c r="B549" s="9"/>
      <c r="C549" s="9"/>
      <c r="D549" s="29">
        <v>83200</v>
      </c>
      <c r="E549" s="29"/>
      <c r="F549" s="29">
        <f>D549</f>
        <v>83200</v>
      </c>
      <c r="G549" s="29">
        <v>53100</v>
      </c>
      <c r="H549" s="29"/>
      <c r="I549" s="29"/>
      <c r="J549" s="29">
        <f>G549</f>
        <v>53100</v>
      </c>
      <c r="K549" s="36"/>
      <c r="L549" s="36"/>
      <c r="M549" s="36"/>
      <c r="N549" s="29">
        <v>59000</v>
      </c>
      <c r="O549" s="29"/>
      <c r="P549" s="29">
        <f>N549</f>
        <v>59000</v>
      </c>
    </row>
    <row r="550" spans="1:16" ht="11.25" hidden="1">
      <c r="A550" s="3" t="s">
        <v>232</v>
      </c>
      <c r="B550" s="9"/>
      <c r="C550" s="9"/>
      <c r="D550" s="29"/>
      <c r="E550" s="29"/>
      <c r="F550" s="29"/>
      <c r="G550" s="29"/>
      <c r="H550" s="29"/>
      <c r="I550" s="29"/>
      <c r="J550" s="29"/>
      <c r="K550" s="36"/>
      <c r="L550" s="36"/>
      <c r="M550" s="36"/>
      <c r="N550" s="29"/>
      <c r="O550" s="29"/>
      <c r="P550" s="29"/>
    </row>
    <row r="551" spans="1:16" ht="11.25" hidden="1">
      <c r="A551" s="50" t="s">
        <v>241</v>
      </c>
      <c r="B551" s="9"/>
      <c r="C551" s="9"/>
      <c r="D551" s="29">
        <f>D549/D553</f>
        <v>23.00331502099882</v>
      </c>
      <c r="E551" s="29"/>
      <c r="F551" s="29">
        <f>D551</f>
        <v>23.00331502099882</v>
      </c>
      <c r="G551" s="37">
        <v>14</v>
      </c>
      <c r="H551" s="37"/>
      <c r="I551" s="37"/>
      <c r="J551" s="37">
        <f>G551</f>
        <v>14</v>
      </c>
      <c r="K551" s="176"/>
      <c r="L551" s="176"/>
      <c r="M551" s="176"/>
      <c r="N551" s="37">
        <v>14</v>
      </c>
      <c r="O551" s="37"/>
      <c r="P551" s="37">
        <f>N551</f>
        <v>14</v>
      </c>
    </row>
    <row r="552" spans="1:16" ht="11.25" hidden="1">
      <c r="A552" s="3" t="s">
        <v>227</v>
      </c>
      <c r="B552" s="9"/>
      <c r="C552" s="9"/>
      <c r="D552" s="29"/>
      <c r="E552" s="29"/>
      <c r="F552" s="29"/>
      <c r="G552" s="29"/>
      <c r="H552" s="29"/>
      <c r="I552" s="29"/>
      <c r="J552" s="29"/>
      <c r="K552" s="36"/>
      <c r="L552" s="36"/>
      <c r="M552" s="36"/>
      <c r="N552" s="29"/>
      <c r="O552" s="29"/>
      <c r="P552" s="29"/>
    </row>
    <row r="553" spans="1:16" ht="11.25" hidden="1">
      <c r="A553" s="6" t="s">
        <v>242</v>
      </c>
      <c r="B553" s="9"/>
      <c r="C553" s="9"/>
      <c r="D553" s="29">
        <v>3616.87</v>
      </c>
      <c r="E553" s="29"/>
      <c r="F553" s="29">
        <f>D553</f>
        <v>3616.87</v>
      </c>
      <c r="G553" s="29">
        <f>G549/G551</f>
        <v>3792.8571428571427</v>
      </c>
      <c r="H553" s="29"/>
      <c r="I553" s="29"/>
      <c r="J553" s="29">
        <f>G553</f>
        <v>3792.8571428571427</v>
      </c>
      <c r="K553" s="36"/>
      <c r="L553" s="36"/>
      <c r="M553" s="36"/>
      <c r="N553" s="29">
        <f>N549/N551</f>
        <v>4214.285714285715</v>
      </c>
      <c r="O553" s="29"/>
      <c r="P553" s="29">
        <f>N553</f>
        <v>4214.285714285715</v>
      </c>
    </row>
    <row r="554" spans="1:131" s="33" customFormat="1" ht="28.5" customHeight="1" hidden="1">
      <c r="A554" s="22" t="s">
        <v>471</v>
      </c>
      <c r="B554" s="10"/>
      <c r="C554" s="10"/>
      <c r="D554" s="8">
        <f>D556</f>
        <v>180000</v>
      </c>
      <c r="E554" s="8"/>
      <c r="F554" s="8">
        <f>D554</f>
        <v>180000</v>
      </c>
      <c r="G554" s="8"/>
      <c r="H554" s="8"/>
      <c r="I554" s="8"/>
      <c r="J554" s="8"/>
      <c r="K554" s="211"/>
      <c r="L554" s="211"/>
      <c r="M554" s="211"/>
      <c r="N554" s="8"/>
      <c r="O554" s="8"/>
      <c r="P554" s="8"/>
      <c r="Q554" s="212"/>
      <c r="R554" s="212"/>
      <c r="S554" s="212"/>
      <c r="T554" s="212"/>
      <c r="U554" s="212"/>
      <c r="V554" s="212"/>
      <c r="W554" s="212"/>
      <c r="X554" s="212"/>
      <c r="Y554" s="212"/>
      <c r="Z554" s="212"/>
      <c r="AA554" s="212"/>
      <c r="AB554" s="212"/>
      <c r="AC554" s="212"/>
      <c r="AD554" s="212"/>
      <c r="AE554" s="212"/>
      <c r="AF554" s="212"/>
      <c r="AG554" s="212"/>
      <c r="AH554" s="212"/>
      <c r="AI554" s="212"/>
      <c r="AJ554" s="212"/>
      <c r="AK554" s="212"/>
      <c r="AL554" s="212"/>
      <c r="AM554" s="212"/>
      <c r="AN554" s="212"/>
      <c r="AO554" s="212"/>
      <c r="AP554" s="212"/>
      <c r="AQ554" s="212"/>
      <c r="AR554" s="212"/>
      <c r="AS554" s="212"/>
      <c r="AT554" s="212"/>
      <c r="AU554" s="212"/>
      <c r="AV554" s="212"/>
      <c r="AW554" s="212"/>
      <c r="AX554" s="212"/>
      <c r="AY554" s="212"/>
      <c r="AZ554" s="212"/>
      <c r="BA554" s="212"/>
      <c r="BB554" s="212"/>
      <c r="BC554" s="212"/>
      <c r="BD554" s="212"/>
      <c r="BE554" s="212"/>
      <c r="BF554" s="212"/>
      <c r="BG554" s="212"/>
      <c r="BH554" s="212"/>
      <c r="BI554" s="212"/>
      <c r="BJ554" s="212"/>
      <c r="BK554" s="212"/>
      <c r="BL554" s="212"/>
      <c r="BM554" s="212"/>
      <c r="BN554" s="212"/>
      <c r="BO554" s="212"/>
      <c r="BP554" s="212"/>
      <c r="BQ554" s="212"/>
      <c r="BR554" s="212"/>
      <c r="BS554" s="212"/>
      <c r="BT554" s="212"/>
      <c r="BU554" s="212"/>
      <c r="BV554" s="212"/>
      <c r="BW554" s="212"/>
      <c r="BX554" s="212"/>
      <c r="BY554" s="212"/>
      <c r="BZ554" s="212"/>
      <c r="CA554" s="212"/>
      <c r="CB554" s="212"/>
      <c r="CC554" s="212"/>
      <c r="CD554" s="212"/>
      <c r="CE554" s="212"/>
      <c r="CF554" s="212"/>
      <c r="CG554" s="212"/>
      <c r="CH554" s="212"/>
      <c r="CI554" s="212"/>
      <c r="CJ554" s="212"/>
      <c r="CK554" s="212"/>
      <c r="CL554" s="212"/>
      <c r="CM554" s="212"/>
      <c r="CN554" s="212"/>
      <c r="CO554" s="212"/>
      <c r="CP554" s="212"/>
      <c r="CQ554" s="212"/>
      <c r="CR554" s="212"/>
      <c r="CS554" s="212"/>
      <c r="CT554" s="212"/>
      <c r="CU554" s="212"/>
      <c r="CV554" s="212"/>
      <c r="CW554" s="212"/>
      <c r="CX554" s="212"/>
      <c r="CY554" s="212"/>
      <c r="CZ554" s="212"/>
      <c r="DA554" s="212"/>
      <c r="DB554" s="212"/>
      <c r="DC554" s="212"/>
      <c r="DD554" s="212"/>
      <c r="DE554" s="212"/>
      <c r="DF554" s="212"/>
      <c r="DG554" s="212"/>
      <c r="DH554" s="212"/>
      <c r="DI554" s="212"/>
      <c r="DJ554" s="212"/>
      <c r="DK554" s="212"/>
      <c r="DL554" s="212"/>
      <c r="DM554" s="212"/>
      <c r="DN554" s="212"/>
      <c r="DO554" s="212"/>
      <c r="DP554" s="212"/>
      <c r="DQ554" s="212"/>
      <c r="DR554" s="212"/>
      <c r="DS554" s="212"/>
      <c r="DT554" s="212"/>
      <c r="DU554" s="212"/>
      <c r="DV554" s="212"/>
      <c r="DW554" s="212"/>
      <c r="DX554" s="212"/>
      <c r="DY554" s="212"/>
      <c r="DZ554" s="212"/>
      <c r="EA554" s="212"/>
    </row>
    <row r="555" spans="1:16" ht="11.25" hidden="1">
      <c r="A555" s="3" t="s">
        <v>77</v>
      </c>
      <c r="B555" s="9"/>
      <c r="C555" s="9"/>
      <c r="D555" s="29"/>
      <c r="E555" s="29"/>
      <c r="F555" s="29"/>
      <c r="G555" s="29"/>
      <c r="H555" s="29"/>
      <c r="I555" s="29"/>
      <c r="J555" s="29"/>
      <c r="K555" s="36"/>
      <c r="L555" s="36"/>
      <c r="M555" s="36"/>
      <c r="N555" s="29"/>
      <c r="O555" s="29"/>
      <c r="P555" s="29"/>
    </row>
    <row r="556" spans="1:16" ht="11.25" hidden="1">
      <c r="A556" s="6" t="s">
        <v>234</v>
      </c>
      <c r="B556" s="9"/>
      <c r="C556" s="9"/>
      <c r="D556" s="29">
        <v>180000</v>
      </c>
      <c r="E556" s="29"/>
      <c r="F556" s="29">
        <f>D556</f>
        <v>180000</v>
      </c>
      <c r="G556" s="29"/>
      <c r="H556" s="29"/>
      <c r="I556" s="29"/>
      <c r="J556" s="29"/>
      <c r="K556" s="36"/>
      <c r="L556" s="36"/>
      <c r="M556" s="36"/>
      <c r="N556" s="29"/>
      <c r="O556" s="29"/>
      <c r="P556" s="29"/>
    </row>
    <row r="557" spans="1:16" ht="11.25" hidden="1">
      <c r="A557" s="3" t="s">
        <v>232</v>
      </c>
      <c r="B557" s="9"/>
      <c r="C557" s="9"/>
      <c r="D557" s="29"/>
      <c r="E557" s="29"/>
      <c r="F557" s="29"/>
      <c r="G557" s="29"/>
      <c r="H557" s="29"/>
      <c r="I557" s="29"/>
      <c r="J557" s="29"/>
      <c r="K557" s="36"/>
      <c r="L557" s="36"/>
      <c r="M557" s="36"/>
      <c r="N557" s="29"/>
      <c r="O557" s="29"/>
      <c r="P557" s="29"/>
    </row>
    <row r="558" spans="1:16" ht="22.5" hidden="1">
      <c r="A558" s="50" t="s">
        <v>235</v>
      </c>
      <c r="B558" s="9"/>
      <c r="C558" s="9"/>
      <c r="D558" s="29">
        <f>D556/D560</f>
        <v>6</v>
      </c>
      <c r="E558" s="29"/>
      <c r="F558" s="29">
        <f>D558</f>
        <v>6</v>
      </c>
      <c r="G558" s="29"/>
      <c r="H558" s="29"/>
      <c r="I558" s="29"/>
      <c r="J558" s="29"/>
      <c r="K558" s="36"/>
      <c r="L558" s="36"/>
      <c r="M558" s="36"/>
      <c r="N558" s="29"/>
      <c r="O558" s="29"/>
      <c r="P558" s="29"/>
    </row>
    <row r="559" spans="1:16" ht="11.25" hidden="1">
      <c r="A559" s="3" t="s">
        <v>227</v>
      </c>
      <c r="B559" s="9"/>
      <c r="C559" s="9"/>
      <c r="D559" s="29"/>
      <c r="E559" s="29"/>
      <c r="F559" s="29"/>
      <c r="G559" s="29"/>
      <c r="H559" s="29"/>
      <c r="I559" s="29"/>
      <c r="J559" s="29"/>
      <c r="K559" s="36"/>
      <c r="L559" s="36"/>
      <c r="M559" s="36"/>
      <c r="N559" s="29"/>
      <c r="O559" s="29"/>
      <c r="P559" s="29"/>
    </row>
    <row r="560" spans="1:16" ht="11.25" hidden="1">
      <c r="A560" s="6" t="s">
        <v>236</v>
      </c>
      <c r="B560" s="9"/>
      <c r="C560" s="9"/>
      <c r="D560" s="29">
        <v>30000</v>
      </c>
      <c r="E560" s="29"/>
      <c r="F560" s="29">
        <f>D560</f>
        <v>30000</v>
      </c>
      <c r="G560" s="29"/>
      <c r="H560" s="29"/>
      <c r="I560" s="29"/>
      <c r="J560" s="29"/>
      <c r="K560" s="36"/>
      <c r="L560" s="36"/>
      <c r="M560" s="36"/>
      <c r="N560" s="29"/>
      <c r="O560" s="29"/>
      <c r="P560" s="29"/>
    </row>
    <row r="561" spans="1:16" ht="22.5" hidden="1">
      <c r="A561" s="22" t="s">
        <v>472</v>
      </c>
      <c r="B561" s="9"/>
      <c r="C561" s="9"/>
      <c r="D561" s="8">
        <f>D563</f>
        <v>400000</v>
      </c>
      <c r="E561" s="8"/>
      <c r="F561" s="8">
        <f>D561</f>
        <v>400000</v>
      </c>
      <c r="G561" s="8"/>
      <c r="H561" s="8"/>
      <c r="I561" s="8"/>
      <c r="J561" s="8"/>
      <c r="K561" s="211"/>
      <c r="L561" s="211"/>
      <c r="M561" s="211"/>
      <c r="N561" s="8"/>
      <c r="O561" s="8"/>
      <c r="P561" s="8"/>
    </row>
    <row r="562" spans="1:16" ht="11.25" hidden="1">
      <c r="A562" s="3" t="s">
        <v>77</v>
      </c>
      <c r="B562" s="9"/>
      <c r="C562" s="9"/>
      <c r="D562" s="29"/>
      <c r="E562" s="29"/>
      <c r="F562" s="29"/>
      <c r="G562" s="29"/>
      <c r="H562" s="29"/>
      <c r="I562" s="29"/>
      <c r="J562" s="29"/>
      <c r="K562" s="36"/>
      <c r="L562" s="36"/>
      <c r="M562" s="36"/>
      <c r="N562" s="29"/>
      <c r="O562" s="29"/>
      <c r="P562" s="29"/>
    </row>
    <row r="563" spans="1:16" ht="11.25" hidden="1">
      <c r="A563" s="6" t="s">
        <v>233</v>
      </c>
      <c r="B563" s="9"/>
      <c r="C563" s="9"/>
      <c r="D563" s="29">
        <v>400000</v>
      </c>
      <c r="E563" s="29"/>
      <c r="F563" s="29">
        <f>D563</f>
        <v>400000</v>
      </c>
      <c r="G563" s="29"/>
      <c r="H563" s="29"/>
      <c r="I563" s="29"/>
      <c r="J563" s="29"/>
      <c r="K563" s="36"/>
      <c r="L563" s="36"/>
      <c r="M563" s="36"/>
      <c r="N563" s="29"/>
      <c r="O563" s="29"/>
      <c r="P563" s="29"/>
    </row>
    <row r="564" spans="1:16" ht="11.25" hidden="1">
      <c r="A564" s="3" t="s">
        <v>232</v>
      </c>
      <c r="B564" s="9"/>
      <c r="C564" s="9"/>
      <c r="D564" s="29"/>
      <c r="E564" s="29"/>
      <c r="F564" s="29"/>
      <c r="G564" s="29"/>
      <c r="H564" s="29"/>
      <c r="I564" s="29"/>
      <c r="J564" s="29"/>
      <c r="K564" s="36"/>
      <c r="L564" s="36"/>
      <c r="M564" s="36"/>
      <c r="N564" s="29"/>
      <c r="O564" s="29"/>
      <c r="P564" s="29"/>
    </row>
    <row r="565" spans="1:16" ht="22.5" hidden="1">
      <c r="A565" s="50" t="s">
        <v>237</v>
      </c>
      <c r="B565" s="9"/>
      <c r="C565" s="9"/>
      <c r="D565" s="29">
        <f>D563/D567</f>
        <v>2</v>
      </c>
      <c r="E565" s="29"/>
      <c r="F565" s="29">
        <f>D565</f>
        <v>2</v>
      </c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11.25" hidden="1">
      <c r="A566" s="3" t="s">
        <v>227</v>
      </c>
      <c r="B566" s="9"/>
      <c r="C566" s="9"/>
      <c r="D566" s="29"/>
      <c r="E566" s="29"/>
      <c r="F566" s="29"/>
      <c r="G566" s="29"/>
      <c r="H566" s="29"/>
      <c r="I566" s="29"/>
      <c r="J566" s="29"/>
      <c r="K566" s="36"/>
      <c r="L566" s="36"/>
      <c r="M566" s="36"/>
      <c r="N566" s="29"/>
      <c r="O566" s="29"/>
      <c r="P566" s="29"/>
    </row>
    <row r="567" spans="1:16" ht="11.25" hidden="1">
      <c r="A567" s="6" t="s">
        <v>238</v>
      </c>
      <c r="B567" s="9"/>
      <c r="C567" s="9"/>
      <c r="D567" s="29">
        <v>200000</v>
      </c>
      <c r="E567" s="29"/>
      <c r="F567" s="29">
        <f>D567</f>
        <v>200000</v>
      </c>
      <c r="G567" s="29"/>
      <c r="H567" s="29"/>
      <c r="I567" s="29"/>
      <c r="J567" s="29"/>
      <c r="K567" s="36"/>
      <c r="L567" s="36"/>
      <c r="M567" s="36"/>
      <c r="N567" s="29"/>
      <c r="O567" s="29"/>
      <c r="P567" s="29"/>
    </row>
    <row r="568" spans="1:131" s="33" customFormat="1" ht="33.75" hidden="1">
      <c r="A568" s="22" t="s">
        <v>538</v>
      </c>
      <c r="B568" s="10"/>
      <c r="C568" s="10"/>
      <c r="D568" s="8">
        <f>D570</f>
        <v>150000</v>
      </c>
      <c r="E568" s="8"/>
      <c r="F568" s="8">
        <f>D568</f>
        <v>150000</v>
      </c>
      <c r="G568" s="8"/>
      <c r="H568" s="8"/>
      <c r="I568" s="8"/>
      <c r="J568" s="8"/>
      <c r="K568" s="211"/>
      <c r="L568" s="211"/>
      <c r="M568" s="211"/>
      <c r="N568" s="8"/>
      <c r="O568" s="8"/>
      <c r="P568" s="8"/>
      <c r="Q568" s="212"/>
      <c r="R568" s="212"/>
      <c r="S568" s="212"/>
      <c r="T568" s="212"/>
      <c r="U568" s="212"/>
      <c r="V568" s="212"/>
      <c r="W568" s="212"/>
      <c r="X568" s="212"/>
      <c r="Y568" s="212"/>
      <c r="Z568" s="212"/>
      <c r="AA568" s="212"/>
      <c r="AB568" s="212"/>
      <c r="AC568" s="212"/>
      <c r="AD568" s="212"/>
      <c r="AE568" s="212"/>
      <c r="AF568" s="212"/>
      <c r="AG568" s="212"/>
      <c r="AH568" s="212"/>
      <c r="AI568" s="212"/>
      <c r="AJ568" s="212"/>
      <c r="AK568" s="212"/>
      <c r="AL568" s="212"/>
      <c r="AM568" s="212"/>
      <c r="AN568" s="212"/>
      <c r="AO568" s="212"/>
      <c r="AP568" s="212"/>
      <c r="AQ568" s="212"/>
      <c r="AR568" s="212"/>
      <c r="AS568" s="212"/>
      <c r="AT568" s="212"/>
      <c r="AU568" s="212"/>
      <c r="AV568" s="212"/>
      <c r="AW568" s="212"/>
      <c r="AX568" s="212"/>
      <c r="AY568" s="212"/>
      <c r="AZ568" s="212"/>
      <c r="BA568" s="212"/>
      <c r="BB568" s="212"/>
      <c r="BC568" s="212"/>
      <c r="BD568" s="212"/>
      <c r="BE568" s="212"/>
      <c r="BF568" s="212"/>
      <c r="BG568" s="212"/>
      <c r="BH568" s="212"/>
      <c r="BI568" s="212"/>
      <c r="BJ568" s="212"/>
      <c r="BK568" s="212"/>
      <c r="BL568" s="212"/>
      <c r="BM568" s="212"/>
      <c r="BN568" s="212"/>
      <c r="BO568" s="212"/>
      <c r="BP568" s="212"/>
      <c r="BQ568" s="212"/>
      <c r="BR568" s="212"/>
      <c r="BS568" s="212"/>
      <c r="BT568" s="212"/>
      <c r="BU568" s="212"/>
      <c r="BV568" s="212"/>
      <c r="BW568" s="212"/>
      <c r="BX568" s="212"/>
      <c r="BY568" s="212"/>
      <c r="BZ568" s="212"/>
      <c r="CA568" s="212"/>
      <c r="CB568" s="212"/>
      <c r="CC568" s="212"/>
      <c r="CD568" s="212"/>
      <c r="CE568" s="212"/>
      <c r="CF568" s="212"/>
      <c r="CG568" s="212"/>
      <c r="CH568" s="212"/>
      <c r="CI568" s="212"/>
      <c r="CJ568" s="212"/>
      <c r="CK568" s="212"/>
      <c r="CL568" s="212"/>
      <c r="CM568" s="212"/>
      <c r="CN568" s="212"/>
      <c r="CO568" s="212"/>
      <c r="CP568" s="212"/>
      <c r="CQ568" s="212"/>
      <c r="CR568" s="212"/>
      <c r="CS568" s="212"/>
      <c r="CT568" s="212"/>
      <c r="CU568" s="212"/>
      <c r="CV568" s="212"/>
      <c r="CW568" s="212"/>
      <c r="CX568" s="212"/>
      <c r="CY568" s="212"/>
      <c r="CZ568" s="212"/>
      <c r="DA568" s="212"/>
      <c r="DB568" s="212"/>
      <c r="DC568" s="212"/>
      <c r="DD568" s="212"/>
      <c r="DE568" s="212"/>
      <c r="DF568" s="212"/>
      <c r="DG568" s="212"/>
      <c r="DH568" s="212"/>
      <c r="DI568" s="212"/>
      <c r="DJ568" s="212"/>
      <c r="DK568" s="212"/>
      <c r="DL568" s="212"/>
      <c r="DM568" s="212"/>
      <c r="DN568" s="212"/>
      <c r="DO568" s="212"/>
      <c r="DP568" s="212"/>
      <c r="DQ568" s="212"/>
      <c r="DR568" s="212"/>
      <c r="DS568" s="212"/>
      <c r="DT568" s="212"/>
      <c r="DU568" s="212"/>
      <c r="DV568" s="212"/>
      <c r="DW568" s="212"/>
      <c r="DX568" s="212"/>
      <c r="DY568" s="212"/>
      <c r="DZ568" s="212"/>
      <c r="EA568" s="212"/>
    </row>
    <row r="569" spans="1:16" ht="11.25" hidden="1">
      <c r="A569" s="3" t="s">
        <v>77</v>
      </c>
      <c r="B569" s="9"/>
      <c r="C569" s="9"/>
      <c r="D569" s="29"/>
      <c r="E569" s="29"/>
      <c r="F569" s="29"/>
      <c r="G569" s="29"/>
      <c r="H569" s="29"/>
      <c r="I569" s="29"/>
      <c r="J569" s="29"/>
      <c r="K569" s="36"/>
      <c r="L569" s="36"/>
      <c r="M569" s="36"/>
      <c r="N569" s="29"/>
      <c r="O569" s="29"/>
      <c r="P569" s="29"/>
    </row>
    <row r="570" spans="1:16" ht="11.25" hidden="1">
      <c r="A570" s="6" t="s">
        <v>233</v>
      </c>
      <c r="B570" s="9"/>
      <c r="C570" s="9"/>
      <c r="D570" s="29">
        <v>150000</v>
      </c>
      <c r="E570" s="29"/>
      <c r="F570" s="29">
        <f>D570</f>
        <v>150000</v>
      </c>
      <c r="G570" s="29"/>
      <c r="H570" s="29"/>
      <c r="I570" s="29"/>
      <c r="J570" s="29"/>
      <c r="K570" s="36"/>
      <c r="L570" s="36"/>
      <c r="M570" s="36"/>
      <c r="N570" s="29"/>
      <c r="O570" s="29"/>
      <c r="P570" s="29"/>
    </row>
    <row r="571" spans="1:16" ht="11.25" hidden="1">
      <c r="A571" s="3" t="s">
        <v>232</v>
      </c>
      <c r="B571" s="9"/>
      <c r="C571" s="9"/>
      <c r="D571" s="29"/>
      <c r="E571" s="29"/>
      <c r="F571" s="29"/>
      <c r="G571" s="29"/>
      <c r="H571" s="29"/>
      <c r="I571" s="29"/>
      <c r="J571" s="29"/>
      <c r="K571" s="36"/>
      <c r="L571" s="36"/>
      <c r="M571" s="36"/>
      <c r="N571" s="29"/>
      <c r="O571" s="29"/>
      <c r="P571" s="29"/>
    </row>
    <row r="572" spans="1:16" ht="11.25" hidden="1">
      <c r="A572" s="50" t="s">
        <v>239</v>
      </c>
      <c r="B572" s="9"/>
      <c r="C572" s="9"/>
      <c r="D572" s="37">
        <f>D570/D574</f>
        <v>6.818181818181818</v>
      </c>
      <c r="E572" s="29"/>
      <c r="F572" s="37">
        <f>D572</f>
        <v>6.818181818181818</v>
      </c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 hidden="1">
      <c r="A573" s="3" t="s">
        <v>227</v>
      </c>
      <c r="B573" s="9"/>
      <c r="C573" s="9"/>
      <c r="D573" s="29"/>
      <c r="E573" s="29"/>
      <c r="F573" s="29"/>
      <c r="G573" s="29"/>
      <c r="H573" s="29"/>
      <c r="I573" s="29"/>
      <c r="J573" s="29"/>
      <c r="K573" s="36"/>
      <c r="L573" s="36"/>
      <c r="M573" s="36"/>
      <c r="N573" s="29"/>
      <c r="O573" s="29"/>
      <c r="P573" s="29"/>
    </row>
    <row r="574" spans="1:16" ht="11.25" hidden="1">
      <c r="A574" s="6" t="s">
        <v>240</v>
      </c>
      <c r="B574" s="9"/>
      <c r="C574" s="9"/>
      <c r="D574" s="29">
        <v>22000</v>
      </c>
      <c r="E574" s="29"/>
      <c r="F574" s="29">
        <f>D574</f>
        <v>22000</v>
      </c>
      <c r="G574" s="29"/>
      <c r="H574" s="29"/>
      <c r="I574" s="29"/>
      <c r="J574" s="29"/>
      <c r="K574" s="36"/>
      <c r="L574" s="36"/>
      <c r="M574" s="36"/>
      <c r="N574" s="29"/>
      <c r="O574" s="29"/>
      <c r="P574" s="29"/>
    </row>
    <row r="575" spans="1:16" ht="33.75" hidden="1">
      <c r="A575" s="22" t="s">
        <v>473</v>
      </c>
      <c r="B575" s="9"/>
      <c r="C575" s="9"/>
      <c r="D575" s="8">
        <f>D577</f>
        <v>2108925</v>
      </c>
      <c r="E575" s="8"/>
      <c r="F575" s="8">
        <f>D575</f>
        <v>2108925</v>
      </c>
      <c r="G575" s="8">
        <f>G577</f>
        <v>2108925</v>
      </c>
      <c r="H575" s="8"/>
      <c r="I575" s="8"/>
      <c r="J575" s="8">
        <f>G575</f>
        <v>2108925</v>
      </c>
      <c r="K575" s="211"/>
      <c r="L575" s="211"/>
      <c r="M575" s="211"/>
      <c r="N575" s="8">
        <f>N577</f>
        <v>2114373</v>
      </c>
      <c r="O575" s="8"/>
      <c r="P575" s="8">
        <f>N575</f>
        <v>2114373</v>
      </c>
    </row>
    <row r="576" spans="1:16" ht="11.25" hidden="1">
      <c r="A576" s="3" t="s">
        <v>77</v>
      </c>
      <c r="B576" s="9"/>
      <c r="C576" s="9"/>
      <c r="D576" s="29"/>
      <c r="E576" s="29"/>
      <c r="F576" s="29"/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6" ht="11.25" hidden="1">
      <c r="A577" s="6" t="s">
        <v>233</v>
      </c>
      <c r="B577" s="9"/>
      <c r="C577" s="9"/>
      <c r="D577" s="29">
        <f>323925+1785000</f>
        <v>2108925</v>
      </c>
      <c r="E577" s="29"/>
      <c r="F577" s="29">
        <f>D577</f>
        <v>2108925</v>
      </c>
      <c r="G577" s="29">
        <f>323925+1785000</f>
        <v>2108925</v>
      </c>
      <c r="H577" s="29"/>
      <c r="I577" s="29">
        <f>G577</f>
        <v>2108925</v>
      </c>
      <c r="J577" s="29">
        <f>G577</f>
        <v>2108925</v>
      </c>
      <c r="K577" s="36"/>
      <c r="L577" s="36"/>
      <c r="M577" s="36"/>
      <c r="N577" s="29">
        <f>324762+1789611</f>
        <v>2114373</v>
      </c>
      <c r="O577" s="29"/>
      <c r="P577" s="29">
        <f>N577</f>
        <v>2114373</v>
      </c>
    </row>
    <row r="578" spans="1:16" ht="11.25" hidden="1">
      <c r="A578" s="3" t="s">
        <v>232</v>
      </c>
      <c r="B578" s="9"/>
      <c r="C578" s="9"/>
      <c r="D578" s="29"/>
      <c r="E578" s="29"/>
      <c r="F578" s="29"/>
      <c r="G578" s="29"/>
      <c r="H578" s="29"/>
      <c r="I578" s="29"/>
      <c r="J578" s="29"/>
      <c r="K578" s="36"/>
      <c r="L578" s="36"/>
      <c r="M578" s="36"/>
      <c r="N578" s="29"/>
      <c r="O578" s="29"/>
      <c r="P578" s="29"/>
    </row>
    <row r="579" spans="1:16" ht="11.25" hidden="1">
      <c r="A579" s="50" t="s">
        <v>243</v>
      </c>
      <c r="B579" s="9"/>
      <c r="C579" s="9"/>
      <c r="D579" s="29">
        <v>1</v>
      </c>
      <c r="E579" s="29"/>
      <c r="F579" s="29">
        <f>D579</f>
        <v>1</v>
      </c>
      <c r="G579" s="29">
        <v>1</v>
      </c>
      <c r="H579" s="29"/>
      <c r="I579" s="29">
        <f>G579</f>
        <v>1</v>
      </c>
      <c r="J579" s="29">
        <f>G579</f>
        <v>1</v>
      </c>
      <c r="K579" s="36"/>
      <c r="L579" s="36"/>
      <c r="M579" s="36"/>
      <c r="N579" s="29">
        <v>1</v>
      </c>
      <c r="O579" s="29"/>
      <c r="P579" s="29">
        <f>N579</f>
        <v>1</v>
      </c>
    </row>
    <row r="580" spans="1:16" ht="11.25" hidden="1">
      <c r="A580" s="3" t="s">
        <v>227</v>
      </c>
      <c r="B580" s="9"/>
      <c r="C580" s="9"/>
      <c r="D580" s="29"/>
      <c r="E580" s="29"/>
      <c r="F580" s="29"/>
      <c r="G580" s="29"/>
      <c r="H580" s="29"/>
      <c r="I580" s="29"/>
      <c r="J580" s="29"/>
      <c r="K580" s="36"/>
      <c r="L580" s="36"/>
      <c r="M580" s="36"/>
      <c r="N580" s="29"/>
      <c r="O580" s="29"/>
      <c r="P580" s="29"/>
    </row>
    <row r="581" spans="1:16" ht="11.25" hidden="1">
      <c r="A581" s="6" t="s">
        <v>244</v>
      </c>
      <c r="B581" s="9"/>
      <c r="C581" s="9"/>
      <c r="D581" s="29">
        <f>D577/D579</f>
        <v>2108925</v>
      </c>
      <c r="E581" s="29"/>
      <c r="F581" s="29">
        <f>F577/F579</f>
        <v>2108925</v>
      </c>
      <c r="G581" s="29">
        <f>G577/G579</f>
        <v>2108925</v>
      </c>
      <c r="H581" s="29"/>
      <c r="I581" s="29">
        <f>I577/I579</f>
        <v>2108925</v>
      </c>
      <c r="J581" s="29">
        <f>G581</f>
        <v>2108925</v>
      </c>
      <c r="K581" s="36"/>
      <c r="L581" s="36"/>
      <c r="M581" s="36"/>
      <c r="N581" s="29">
        <f>N577/N579</f>
        <v>2114373</v>
      </c>
      <c r="O581" s="29"/>
      <c r="P581" s="29">
        <f>N581</f>
        <v>2114373</v>
      </c>
    </row>
    <row r="582" spans="1:16" ht="22.5" hidden="1">
      <c r="A582" s="22" t="s">
        <v>474</v>
      </c>
      <c r="B582" s="9"/>
      <c r="C582" s="9"/>
      <c r="D582" s="8">
        <f>D584</f>
        <v>20000</v>
      </c>
      <c r="E582" s="8"/>
      <c r="F582" s="8">
        <f>D582</f>
        <v>20000</v>
      </c>
      <c r="G582" s="8"/>
      <c r="H582" s="8"/>
      <c r="I582" s="8"/>
      <c r="J582" s="8"/>
      <c r="K582" s="211"/>
      <c r="L582" s="211"/>
      <c r="M582" s="211"/>
      <c r="N582" s="8"/>
      <c r="O582" s="8"/>
      <c r="P582" s="8"/>
    </row>
    <row r="583" spans="1:16" ht="11.25" hidden="1">
      <c r="A583" s="3" t="s">
        <v>77</v>
      </c>
      <c r="B583" s="9"/>
      <c r="C583" s="9"/>
      <c r="D583" s="29"/>
      <c r="E583" s="29"/>
      <c r="F583" s="29"/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11.25" hidden="1">
      <c r="A584" s="6" t="s">
        <v>233</v>
      </c>
      <c r="B584" s="9"/>
      <c r="C584" s="9"/>
      <c r="D584" s="29">
        <v>20000</v>
      </c>
      <c r="E584" s="29"/>
      <c r="F584" s="29">
        <f>D584</f>
        <v>20000</v>
      </c>
      <c r="G584" s="29"/>
      <c r="H584" s="29"/>
      <c r="I584" s="29"/>
      <c r="J584" s="29"/>
      <c r="K584" s="36"/>
      <c r="L584" s="36"/>
      <c r="M584" s="36"/>
      <c r="N584" s="29"/>
      <c r="O584" s="29"/>
      <c r="P584" s="29"/>
    </row>
    <row r="585" spans="1:16" ht="11.25" hidden="1">
      <c r="A585" s="3" t="s">
        <v>232</v>
      </c>
      <c r="B585" s="9"/>
      <c r="C585" s="9"/>
      <c r="D585" s="29"/>
      <c r="E585" s="29"/>
      <c r="F585" s="29"/>
      <c r="G585" s="29"/>
      <c r="H585" s="29"/>
      <c r="I585" s="29"/>
      <c r="J585" s="29"/>
      <c r="K585" s="36"/>
      <c r="L585" s="36"/>
      <c r="M585" s="36"/>
      <c r="N585" s="29"/>
      <c r="O585" s="29"/>
      <c r="P585" s="29"/>
    </row>
    <row r="586" spans="1:16" ht="11.25" hidden="1">
      <c r="A586" s="50" t="s">
        <v>245</v>
      </c>
      <c r="B586" s="9"/>
      <c r="C586" s="9"/>
      <c r="D586" s="29">
        <v>1</v>
      </c>
      <c r="E586" s="29"/>
      <c r="F586" s="29">
        <f>D586</f>
        <v>1</v>
      </c>
      <c r="G586" s="29"/>
      <c r="H586" s="29"/>
      <c r="I586" s="29"/>
      <c r="J586" s="29"/>
      <c r="K586" s="36"/>
      <c r="L586" s="36"/>
      <c r="M586" s="36"/>
      <c r="N586" s="29"/>
      <c r="O586" s="29"/>
      <c r="P586" s="29"/>
    </row>
    <row r="587" spans="1:16" ht="11.25" hidden="1">
      <c r="A587" s="3" t="s">
        <v>227</v>
      </c>
      <c r="B587" s="9"/>
      <c r="C587" s="9"/>
      <c r="D587" s="29"/>
      <c r="E587" s="29"/>
      <c r="F587" s="29"/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6" ht="11.25" hidden="1">
      <c r="A588" s="6" t="s">
        <v>246</v>
      </c>
      <c r="B588" s="9"/>
      <c r="C588" s="9"/>
      <c r="D588" s="29">
        <f>D584/D586</f>
        <v>20000</v>
      </c>
      <c r="E588" s="29"/>
      <c r="F588" s="29">
        <f>D588</f>
        <v>20000</v>
      </c>
      <c r="G588" s="29"/>
      <c r="H588" s="29"/>
      <c r="I588" s="29"/>
      <c r="J588" s="29"/>
      <c r="K588" s="36"/>
      <c r="L588" s="36"/>
      <c r="M588" s="36"/>
      <c r="N588" s="29"/>
      <c r="O588" s="29"/>
      <c r="P588" s="29"/>
    </row>
    <row r="589" spans="1:16" ht="15.75" customHeight="1" hidden="1">
      <c r="A589" s="259" t="s">
        <v>475</v>
      </c>
      <c r="B589" s="213"/>
      <c r="C589" s="213"/>
      <c r="D589" s="214">
        <f>D591</f>
        <v>2000</v>
      </c>
      <c r="E589" s="214"/>
      <c r="F589" s="214">
        <f>D589</f>
        <v>2000</v>
      </c>
      <c r="G589" s="214"/>
      <c r="H589" s="214"/>
      <c r="I589" s="214"/>
      <c r="J589" s="214"/>
      <c r="K589" s="215"/>
      <c r="L589" s="215"/>
      <c r="M589" s="215"/>
      <c r="N589" s="214"/>
      <c r="O589" s="214"/>
      <c r="P589" s="214"/>
    </row>
    <row r="590" spans="1:16" ht="11.25" hidden="1">
      <c r="A590" s="3" t="s">
        <v>77</v>
      </c>
      <c r="B590" s="9"/>
      <c r="C590" s="9"/>
      <c r="D590" s="29"/>
      <c r="E590" s="29"/>
      <c r="F590" s="29"/>
      <c r="G590" s="29"/>
      <c r="H590" s="29"/>
      <c r="I590" s="29"/>
      <c r="J590" s="29"/>
      <c r="K590" s="36"/>
      <c r="L590" s="36"/>
      <c r="M590" s="36"/>
      <c r="N590" s="29"/>
      <c r="O590" s="29"/>
      <c r="P590" s="29"/>
    </row>
    <row r="591" spans="1:16" ht="11.25" hidden="1">
      <c r="A591" s="6" t="s">
        <v>233</v>
      </c>
      <c r="B591" s="9"/>
      <c r="C591" s="9"/>
      <c r="D591" s="29">
        <v>2000</v>
      </c>
      <c r="E591" s="29"/>
      <c r="F591" s="29">
        <f>D591</f>
        <v>2000</v>
      </c>
      <c r="G591" s="29"/>
      <c r="H591" s="29"/>
      <c r="I591" s="29"/>
      <c r="J591" s="29"/>
      <c r="K591" s="36"/>
      <c r="L591" s="36"/>
      <c r="M591" s="36"/>
      <c r="N591" s="29"/>
      <c r="O591" s="29"/>
      <c r="P591" s="29"/>
    </row>
    <row r="592" spans="1:16" ht="11.25" hidden="1">
      <c r="A592" s="3" t="s">
        <v>232</v>
      </c>
      <c r="B592" s="9"/>
      <c r="C592" s="9"/>
      <c r="D592" s="29"/>
      <c r="E592" s="29"/>
      <c r="F592" s="29"/>
      <c r="G592" s="29"/>
      <c r="H592" s="29"/>
      <c r="I592" s="29"/>
      <c r="J592" s="29"/>
      <c r="K592" s="36"/>
      <c r="L592" s="36"/>
      <c r="M592" s="36"/>
      <c r="N592" s="29"/>
      <c r="O592" s="29"/>
      <c r="P592" s="29"/>
    </row>
    <row r="593" spans="1:16" ht="11.25" hidden="1">
      <c r="A593" s="50" t="s">
        <v>247</v>
      </c>
      <c r="B593" s="9"/>
      <c r="C593" s="9"/>
      <c r="D593" s="29">
        <v>1</v>
      </c>
      <c r="E593" s="29"/>
      <c r="F593" s="29">
        <f>D593</f>
        <v>1</v>
      </c>
      <c r="G593" s="29"/>
      <c r="H593" s="29"/>
      <c r="I593" s="29"/>
      <c r="J593" s="29"/>
      <c r="K593" s="36"/>
      <c r="L593" s="36"/>
      <c r="M593" s="36"/>
      <c r="N593" s="29"/>
      <c r="O593" s="29"/>
      <c r="P593" s="29"/>
    </row>
    <row r="594" spans="1:16" ht="11.25" hidden="1">
      <c r="A594" s="3" t="s">
        <v>227</v>
      </c>
      <c r="B594" s="9"/>
      <c r="C594" s="9"/>
      <c r="D594" s="29"/>
      <c r="E594" s="29"/>
      <c r="F594" s="29"/>
      <c r="G594" s="29"/>
      <c r="H594" s="29"/>
      <c r="I594" s="29"/>
      <c r="J594" s="29"/>
      <c r="K594" s="36"/>
      <c r="L594" s="36"/>
      <c r="M594" s="36"/>
      <c r="N594" s="29"/>
      <c r="O594" s="29"/>
      <c r="P594" s="29"/>
    </row>
    <row r="595" spans="1:16" ht="11.25" hidden="1">
      <c r="A595" s="6" t="s">
        <v>248</v>
      </c>
      <c r="B595" s="9"/>
      <c r="C595" s="9"/>
      <c r="D595" s="29">
        <f>D591/D593</f>
        <v>2000</v>
      </c>
      <c r="E595" s="29"/>
      <c r="F595" s="29">
        <f>D595</f>
        <v>2000</v>
      </c>
      <c r="G595" s="29"/>
      <c r="H595" s="29"/>
      <c r="I595" s="29"/>
      <c r="J595" s="29"/>
      <c r="K595" s="36"/>
      <c r="L595" s="36"/>
      <c r="M595" s="36"/>
      <c r="N595" s="29"/>
      <c r="O595" s="29"/>
      <c r="P595" s="29"/>
    </row>
    <row r="596" spans="1:131" s="217" customFormat="1" ht="37.5" customHeight="1" hidden="1">
      <c r="A596" s="7" t="s">
        <v>437</v>
      </c>
      <c r="B596" s="35"/>
      <c r="C596" s="35"/>
      <c r="D596" s="31">
        <f>D598</f>
        <v>1541959</v>
      </c>
      <c r="E596" s="31"/>
      <c r="F596" s="31">
        <f>F598</f>
        <v>1541959</v>
      </c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  <c r="AA596" s="216"/>
      <c r="AB596" s="216"/>
      <c r="AC596" s="216"/>
      <c r="AD596" s="216"/>
      <c r="AE596" s="216"/>
      <c r="AF596" s="216"/>
      <c r="AG596" s="216"/>
      <c r="AH596" s="216"/>
      <c r="AI596" s="216"/>
      <c r="AJ596" s="216"/>
      <c r="AK596" s="216"/>
      <c r="AL596" s="216"/>
      <c r="AM596" s="216"/>
      <c r="AN596" s="216"/>
      <c r="AO596" s="216"/>
      <c r="AP596" s="216"/>
      <c r="AQ596" s="216"/>
      <c r="AR596" s="216"/>
      <c r="AS596" s="216"/>
      <c r="AT596" s="216"/>
      <c r="AU596" s="216"/>
      <c r="AV596" s="216"/>
      <c r="AW596" s="216"/>
      <c r="AX596" s="216"/>
      <c r="AY596" s="216"/>
      <c r="AZ596" s="216"/>
      <c r="BA596" s="216"/>
      <c r="BB596" s="216"/>
      <c r="BC596" s="216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  <c r="BZ596" s="216"/>
      <c r="CA596" s="216"/>
      <c r="CB596" s="216"/>
      <c r="CC596" s="216"/>
      <c r="CD596" s="216"/>
      <c r="CE596" s="216"/>
      <c r="CF596" s="216"/>
      <c r="CG596" s="216"/>
      <c r="CH596" s="216"/>
      <c r="CI596" s="216"/>
      <c r="CJ596" s="216"/>
      <c r="CK596" s="216"/>
      <c r="CL596" s="216"/>
      <c r="CM596" s="216"/>
      <c r="CN596" s="216"/>
      <c r="CO596" s="216"/>
      <c r="CP596" s="216"/>
      <c r="CQ596" s="216"/>
      <c r="CR596" s="216"/>
      <c r="CS596" s="216"/>
      <c r="CT596" s="216"/>
      <c r="CU596" s="216"/>
      <c r="CV596" s="216"/>
      <c r="CW596" s="216"/>
      <c r="CX596" s="216"/>
      <c r="CY596" s="216"/>
      <c r="CZ596" s="216"/>
      <c r="DA596" s="216"/>
      <c r="DB596" s="216"/>
      <c r="DC596" s="216"/>
      <c r="DD596" s="216"/>
      <c r="DE596" s="216"/>
      <c r="DF596" s="216"/>
      <c r="DG596" s="216"/>
      <c r="DH596" s="216"/>
      <c r="DI596" s="216"/>
      <c r="DJ596" s="216"/>
      <c r="DK596" s="216"/>
      <c r="DL596" s="216"/>
      <c r="DM596" s="216"/>
      <c r="DN596" s="216"/>
      <c r="DO596" s="216"/>
      <c r="DP596" s="216"/>
      <c r="DQ596" s="216"/>
      <c r="DR596" s="216"/>
      <c r="DS596" s="216"/>
      <c r="DT596" s="216"/>
      <c r="DU596" s="216"/>
      <c r="DV596" s="216"/>
      <c r="DW596" s="216"/>
      <c r="DX596" s="216"/>
      <c r="DY596" s="216"/>
      <c r="DZ596" s="216"/>
      <c r="EA596" s="216"/>
    </row>
    <row r="597" spans="1:131" s="185" customFormat="1" ht="19.5" customHeight="1" hidden="1">
      <c r="A597" s="3" t="s">
        <v>77</v>
      </c>
      <c r="B597" s="133"/>
      <c r="C597" s="133"/>
      <c r="D597" s="141"/>
      <c r="E597" s="141"/>
      <c r="F597" s="141"/>
      <c r="G597" s="141"/>
      <c r="H597" s="141"/>
      <c r="I597" s="141"/>
      <c r="J597" s="141"/>
      <c r="K597" s="138"/>
      <c r="L597" s="138"/>
      <c r="M597" s="138"/>
      <c r="N597" s="141"/>
      <c r="O597" s="141"/>
      <c r="P597" s="141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4"/>
      <c r="AT597" s="184"/>
      <c r="AU597" s="184"/>
      <c r="AV597" s="184"/>
      <c r="AW597" s="184"/>
      <c r="AX597" s="184"/>
      <c r="AY597" s="184"/>
      <c r="AZ597" s="184"/>
      <c r="BA597" s="184"/>
      <c r="BB597" s="184"/>
      <c r="BC597" s="184"/>
      <c r="BD597" s="184"/>
      <c r="BE597" s="184"/>
      <c r="BF597" s="184"/>
      <c r="BG597" s="184"/>
      <c r="BH597" s="184"/>
      <c r="BI597" s="184"/>
      <c r="BJ597" s="184"/>
      <c r="BK597" s="184"/>
      <c r="BL597" s="184"/>
      <c r="BM597" s="184"/>
      <c r="BN597" s="184"/>
      <c r="BO597" s="184"/>
      <c r="BP597" s="184"/>
      <c r="BQ597" s="184"/>
      <c r="BR597" s="184"/>
      <c r="BS597" s="184"/>
      <c r="BT597" s="184"/>
      <c r="BU597" s="184"/>
      <c r="BV597" s="184"/>
      <c r="BW597" s="184"/>
      <c r="BX597" s="184"/>
      <c r="BY597" s="184"/>
      <c r="BZ597" s="184"/>
      <c r="CA597" s="184"/>
      <c r="CB597" s="184"/>
      <c r="CC597" s="184"/>
      <c r="CD597" s="184"/>
      <c r="CE597" s="184"/>
      <c r="CF597" s="184"/>
      <c r="CG597" s="184"/>
      <c r="CH597" s="184"/>
      <c r="CI597" s="184"/>
      <c r="CJ597" s="184"/>
      <c r="CK597" s="184"/>
      <c r="CL597" s="184"/>
      <c r="CM597" s="184"/>
      <c r="CN597" s="184"/>
      <c r="CO597" s="184"/>
      <c r="CP597" s="184"/>
      <c r="CQ597" s="184"/>
      <c r="CR597" s="184"/>
      <c r="CS597" s="184"/>
      <c r="CT597" s="184"/>
      <c r="CU597" s="184"/>
      <c r="CV597" s="184"/>
      <c r="CW597" s="184"/>
      <c r="CX597" s="184"/>
      <c r="CY597" s="184"/>
      <c r="CZ597" s="184"/>
      <c r="DA597" s="184"/>
      <c r="DB597" s="184"/>
      <c r="DC597" s="184"/>
      <c r="DD597" s="184"/>
      <c r="DE597" s="184"/>
      <c r="DF597" s="184"/>
      <c r="DG597" s="184"/>
      <c r="DH597" s="184"/>
      <c r="DI597" s="184"/>
      <c r="DJ597" s="184"/>
      <c r="DK597" s="184"/>
      <c r="DL597" s="184"/>
      <c r="DM597" s="184"/>
      <c r="DN597" s="184"/>
      <c r="DO597" s="184"/>
      <c r="DP597" s="184"/>
      <c r="DQ597" s="184"/>
      <c r="DR597" s="184"/>
      <c r="DS597" s="184"/>
      <c r="DT597" s="184"/>
      <c r="DU597" s="184"/>
      <c r="DV597" s="184"/>
      <c r="DW597" s="184"/>
      <c r="DX597" s="184"/>
      <c r="DY597" s="184"/>
      <c r="DZ597" s="184"/>
      <c r="EA597" s="184"/>
    </row>
    <row r="598" spans="1:131" s="185" customFormat="1" ht="21.75" customHeight="1" hidden="1">
      <c r="A598" s="6" t="s">
        <v>234</v>
      </c>
      <c r="B598" s="133"/>
      <c r="C598" s="133"/>
      <c r="D598" s="141">
        <v>1541959</v>
      </c>
      <c r="E598" s="141"/>
      <c r="F598" s="141">
        <f>D598</f>
        <v>1541959</v>
      </c>
      <c r="G598" s="141"/>
      <c r="H598" s="141"/>
      <c r="I598" s="141"/>
      <c r="J598" s="141"/>
      <c r="K598" s="138"/>
      <c r="L598" s="138"/>
      <c r="M598" s="138"/>
      <c r="N598" s="141"/>
      <c r="O598" s="141"/>
      <c r="P598" s="141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184"/>
      <c r="AT598" s="184"/>
      <c r="AU598" s="184"/>
      <c r="AV598" s="184"/>
      <c r="AW598" s="184"/>
      <c r="AX598" s="184"/>
      <c r="AY598" s="184"/>
      <c r="AZ598" s="184"/>
      <c r="BA598" s="184"/>
      <c r="BB598" s="184"/>
      <c r="BC598" s="184"/>
      <c r="BD598" s="184"/>
      <c r="BE598" s="184"/>
      <c r="BF598" s="184"/>
      <c r="BG598" s="184"/>
      <c r="BH598" s="184"/>
      <c r="BI598" s="184"/>
      <c r="BJ598" s="184"/>
      <c r="BK598" s="184"/>
      <c r="BL598" s="184"/>
      <c r="BM598" s="184"/>
      <c r="BN598" s="184"/>
      <c r="BO598" s="184"/>
      <c r="BP598" s="184"/>
      <c r="BQ598" s="184"/>
      <c r="BR598" s="184"/>
      <c r="BS598" s="184"/>
      <c r="BT598" s="184"/>
      <c r="BU598" s="184"/>
      <c r="BV598" s="184"/>
      <c r="BW598" s="184"/>
      <c r="BX598" s="184"/>
      <c r="BY598" s="184"/>
      <c r="BZ598" s="184"/>
      <c r="CA598" s="184"/>
      <c r="CB598" s="184"/>
      <c r="CC598" s="184"/>
      <c r="CD598" s="184"/>
      <c r="CE598" s="184"/>
      <c r="CF598" s="184"/>
      <c r="CG598" s="184"/>
      <c r="CH598" s="184"/>
      <c r="CI598" s="184"/>
      <c r="CJ598" s="184"/>
      <c r="CK598" s="184"/>
      <c r="CL598" s="184"/>
      <c r="CM598" s="184"/>
      <c r="CN598" s="184"/>
      <c r="CO598" s="184"/>
      <c r="CP598" s="184"/>
      <c r="CQ598" s="184"/>
      <c r="CR598" s="184"/>
      <c r="CS598" s="184"/>
      <c r="CT598" s="184"/>
      <c r="CU598" s="184"/>
      <c r="CV598" s="184"/>
      <c r="CW598" s="184"/>
      <c r="CX598" s="184"/>
      <c r="CY598" s="184"/>
      <c r="CZ598" s="184"/>
      <c r="DA598" s="184"/>
      <c r="DB598" s="184"/>
      <c r="DC598" s="184"/>
      <c r="DD598" s="184"/>
      <c r="DE598" s="184"/>
      <c r="DF598" s="184"/>
      <c r="DG598" s="184"/>
      <c r="DH598" s="184"/>
      <c r="DI598" s="184"/>
      <c r="DJ598" s="184"/>
      <c r="DK598" s="184"/>
      <c r="DL598" s="184"/>
      <c r="DM598" s="184"/>
      <c r="DN598" s="184"/>
      <c r="DO598" s="184"/>
      <c r="DP598" s="184"/>
      <c r="DQ598" s="184"/>
      <c r="DR598" s="184"/>
      <c r="DS598" s="184"/>
      <c r="DT598" s="184"/>
      <c r="DU598" s="184"/>
      <c r="DV598" s="184"/>
      <c r="DW598" s="184"/>
      <c r="DX598" s="184"/>
      <c r="DY598" s="184"/>
      <c r="DZ598" s="184"/>
      <c r="EA598" s="184"/>
    </row>
    <row r="599" spans="1:131" s="185" customFormat="1" ht="18" customHeight="1" hidden="1">
      <c r="A599" s="3" t="s">
        <v>276</v>
      </c>
      <c r="B599" s="133"/>
      <c r="C599" s="133"/>
      <c r="D599" s="141"/>
      <c r="E599" s="141"/>
      <c r="F599" s="141"/>
      <c r="G599" s="141"/>
      <c r="H599" s="141"/>
      <c r="I599" s="141"/>
      <c r="J599" s="141"/>
      <c r="K599" s="138"/>
      <c r="L599" s="138"/>
      <c r="M599" s="138"/>
      <c r="N599" s="141"/>
      <c r="O599" s="141"/>
      <c r="P599" s="141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184"/>
      <c r="AT599" s="184"/>
      <c r="AU599" s="184"/>
      <c r="AV599" s="184"/>
      <c r="AW599" s="184"/>
      <c r="AX599" s="184"/>
      <c r="AY599" s="184"/>
      <c r="AZ599" s="184"/>
      <c r="BA599" s="184"/>
      <c r="BB599" s="184"/>
      <c r="BC599" s="184"/>
      <c r="BD599" s="184"/>
      <c r="BE599" s="184"/>
      <c r="BF599" s="184"/>
      <c r="BG599" s="184"/>
      <c r="BH599" s="184"/>
      <c r="BI599" s="184"/>
      <c r="BJ599" s="184"/>
      <c r="BK599" s="184"/>
      <c r="BL599" s="184"/>
      <c r="BM599" s="184"/>
      <c r="BN599" s="184"/>
      <c r="BO599" s="184"/>
      <c r="BP599" s="184"/>
      <c r="BQ599" s="184"/>
      <c r="BR599" s="184"/>
      <c r="BS599" s="184"/>
      <c r="BT599" s="184"/>
      <c r="BU599" s="184"/>
      <c r="BV599" s="184"/>
      <c r="BW599" s="184"/>
      <c r="BX599" s="184"/>
      <c r="BY599" s="184"/>
      <c r="BZ599" s="184"/>
      <c r="CA599" s="184"/>
      <c r="CB599" s="184"/>
      <c r="CC599" s="184"/>
      <c r="CD599" s="184"/>
      <c r="CE599" s="184"/>
      <c r="CF599" s="184"/>
      <c r="CG599" s="184"/>
      <c r="CH599" s="184"/>
      <c r="CI599" s="184"/>
      <c r="CJ599" s="184"/>
      <c r="CK599" s="184"/>
      <c r="CL599" s="184"/>
      <c r="CM599" s="184"/>
      <c r="CN599" s="184"/>
      <c r="CO599" s="184"/>
      <c r="CP599" s="184"/>
      <c r="CQ599" s="184"/>
      <c r="CR599" s="184"/>
      <c r="CS599" s="184"/>
      <c r="CT599" s="184"/>
      <c r="CU599" s="184"/>
      <c r="CV599" s="184"/>
      <c r="CW599" s="184"/>
      <c r="CX599" s="184"/>
      <c r="CY599" s="184"/>
      <c r="CZ599" s="184"/>
      <c r="DA599" s="184"/>
      <c r="DB599" s="184"/>
      <c r="DC599" s="184"/>
      <c r="DD599" s="184"/>
      <c r="DE599" s="184"/>
      <c r="DF599" s="184"/>
      <c r="DG599" s="184"/>
      <c r="DH599" s="184"/>
      <c r="DI599" s="184"/>
      <c r="DJ599" s="184"/>
      <c r="DK599" s="184"/>
      <c r="DL599" s="184"/>
      <c r="DM599" s="184"/>
      <c r="DN599" s="184"/>
      <c r="DO599" s="184"/>
      <c r="DP599" s="184"/>
      <c r="DQ599" s="184"/>
      <c r="DR599" s="184"/>
      <c r="DS599" s="184"/>
      <c r="DT599" s="184"/>
      <c r="DU599" s="184"/>
      <c r="DV599" s="184"/>
      <c r="DW599" s="184"/>
      <c r="DX599" s="184"/>
      <c r="DY599" s="184"/>
      <c r="DZ599" s="184"/>
      <c r="EA599" s="184"/>
    </row>
    <row r="600" spans="1:131" s="185" customFormat="1" ht="16.5" customHeight="1" hidden="1">
      <c r="A600" s="6" t="s">
        <v>287</v>
      </c>
      <c r="B600" s="133"/>
      <c r="C600" s="133"/>
      <c r="D600" s="141">
        <v>12</v>
      </c>
      <c r="E600" s="141"/>
      <c r="F600" s="141">
        <f>D600</f>
        <v>12</v>
      </c>
      <c r="G600" s="141"/>
      <c r="H600" s="141"/>
      <c r="I600" s="141"/>
      <c r="J600" s="141"/>
      <c r="K600" s="138"/>
      <c r="L600" s="138"/>
      <c r="M600" s="138"/>
      <c r="N600" s="141"/>
      <c r="O600" s="141"/>
      <c r="P600" s="141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184"/>
      <c r="BC600" s="184"/>
      <c r="BD600" s="184"/>
      <c r="BE600" s="184"/>
      <c r="BF600" s="184"/>
      <c r="BG600" s="184"/>
      <c r="BH600" s="184"/>
      <c r="BI600" s="184"/>
      <c r="BJ600" s="184"/>
      <c r="BK600" s="184"/>
      <c r="BL600" s="184"/>
      <c r="BM600" s="184"/>
      <c r="BN600" s="184"/>
      <c r="BO600" s="184"/>
      <c r="BP600" s="184"/>
      <c r="BQ600" s="184"/>
      <c r="BR600" s="184"/>
      <c r="BS600" s="184"/>
      <c r="BT600" s="184"/>
      <c r="BU600" s="184"/>
      <c r="BV600" s="184"/>
      <c r="BW600" s="184"/>
      <c r="BX600" s="184"/>
      <c r="BY600" s="184"/>
      <c r="BZ600" s="184"/>
      <c r="CA600" s="184"/>
      <c r="CB600" s="184"/>
      <c r="CC600" s="184"/>
      <c r="CD600" s="184"/>
      <c r="CE600" s="184"/>
      <c r="CF600" s="184"/>
      <c r="CG600" s="184"/>
      <c r="CH600" s="184"/>
      <c r="CI600" s="184"/>
      <c r="CJ600" s="184"/>
      <c r="CK600" s="184"/>
      <c r="CL600" s="184"/>
      <c r="CM600" s="184"/>
      <c r="CN600" s="184"/>
      <c r="CO600" s="184"/>
      <c r="CP600" s="184"/>
      <c r="CQ600" s="184"/>
      <c r="CR600" s="184"/>
      <c r="CS600" s="184"/>
      <c r="CT600" s="184"/>
      <c r="CU600" s="184"/>
      <c r="CV600" s="184"/>
      <c r="CW600" s="184"/>
      <c r="CX600" s="184"/>
      <c r="CY600" s="184"/>
      <c r="CZ600" s="184"/>
      <c r="DA600" s="184"/>
      <c r="DB600" s="184"/>
      <c r="DC600" s="184"/>
      <c r="DD600" s="184"/>
      <c r="DE600" s="184"/>
      <c r="DF600" s="184"/>
      <c r="DG600" s="184"/>
      <c r="DH600" s="184"/>
      <c r="DI600" s="184"/>
      <c r="DJ600" s="184"/>
      <c r="DK600" s="184"/>
      <c r="DL600" s="184"/>
      <c r="DM600" s="184"/>
      <c r="DN600" s="184"/>
      <c r="DO600" s="184"/>
      <c r="DP600" s="184"/>
      <c r="DQ600" s="184"/>
      <c r="DR600" s="184"/>
      <c r="DS600" s="184"/>
      <c r="DT600" s="184"/>
      <c r="DU600" s="184"/>
      <c r="DV600" s="184"/>
      <c r="DW600" s="184"/>
      <c r="DX600" s="184"/>
      <c r="DY600" s="184"/>
      <c r="DZ600" s="184"/>
      <c r="EA600" s="184"/>
    </row>
    <row r="601" spans="1:131" s="185" customFormat="1" ht="15.75" customHeight="1" hidden="1">
      <c r="A601" s="3" t="s">
        <v>227</v>
      </c>
      <c r="B601" s="133"/>
      <c r="C601" s="133"/>
      <c r="D601" s="141"/>
      <c r="E601" s="141"/>
      <c r="F601" s="141"/>
      <c r="G601" s="141"/>
      <c r="H601" s="141"/>
      <c r="I601" s="141"/>
      <c r="J601" s="141"/>
      <c r="K601" s="138"/>
      <c r="L601" s="138"/>
      <c r="M601" s="138"/>
      <c r="N601" s="141"/>
      <c r="O601" s="141"/>
      <c r="P601" s="141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184"/>
      <c r="AX601" s="184"/>
      <c r="AY601" s="184"/>
      <c r="AZ601" s="184"/>
      <c r="BA601" s="184"/>
      <c r="BB601" s="184"/>
      <c r="BC601" s="184"/>
      <c r="BD601" s="184"/>
      <c r="BE601" s="184"/>
      <c r="BF601" s="184"/>
      <c r="BG601" s="184"/>
      <c r="BH601" s="184"/>
      <c r="BI601" s="184"/>
      <c r="BJ601" s="184"/>
      <c r="BK601" s="184"/>
      <c r="BL601" s="184"/>
      <c r="BM601" s="184"/>
      <c r="BN601" s="184"/>
      <c r="BO601" s="184"/>
      <c r="BP601" s="184"/>
      <c r="BQ601" s="184"/>
      <c r="BR601" s="184"/>
      <c r="BS601" s="184"/>
      <c r="BT601" s="184"/>
      <c r="BU601" s="184"/>
      <c r="BV601" s="184"/>
      <c r="BW601" s="184"/>
      <c r="BX601" s="184"/>
      <c r="BY601" s="184"/>
      <c r="BZ601" s="184"/>
      <c r="CA601" s="184"/>
      <c r="CB601" s="184"/>
      <c r="CC601" s="184"/>
      <c r="CD601" s="184"/>
      <c r="CE601" s="184"/>
      <c r="CF601" s="184"/>
      <c r="CG601" s="184"/>
      <c r="CH601" s="184"/>
      <c r="CI601" s="184"/>
      <c r="CJ601" s="184"/>
      <c r="CK601" s="184"/>
      <c r="CL601" s="184"/>
      <c r="CM601" s="184"/>
      <c r="CN601" s="184"/>
      <c r="CO601" s="184"/>
      <c r="CP601" s="184"/>
      <c r="CQ601" s="184"/>
      <c r="CR601" s="184"/>
      <c r="CS601" s="184"/>
      <c r="CT601" s="184"/>
      <c r="CU601" s="184"/>
      <c r="CV601" s="184"/>
      <c r="CW601" s="184"/>
      <c r="CX601" s="184"/>
      <c r="CY601" s="184"/>
      <c r="CZ601" s="184"/>
      <c r="DA601" s="184"/>
      <c r="DB601" s="184"/>
      <c r="DC601" s="184"/>
      <c r="DD601" s="184"/>
      <c r="DE601" s="184"/>
      <c r="DF601" s="184"/>
      <c r="DG601" s="184"/>
      <c r="DH601" s="184"/>
      <c r="DI601" s="184"/>
      <c r="DJ601" s="184"/>
      <c r="DK601" s="184"/>
      <c r="DL601" s="184"/>
      <c r="DM601" s="184"/>
      <c r="DN601" s="184"/>
      <c r="DO601" s="184"/>
      <c r="DP601" s="184"/>
      <c r="DQ601" s="184"/>
      <c r="DR601" s="184"/>
      <c r="DS601" s="184"/>
      <c r="DT601" s="184"/>
      <c r="DU601" s="184"/>
      <c r="DV601" s="184"/>
      <c r="DW601" s="184"/>
      <c r="DX601" s="184"/>
      <c r="DY601" s="184"/>
      <c r="DZ601" s="184"/>
      <c r="EA601" s="184"/>
    </row>
    <row r="602" spans="1:131" s="185" customFormat="1" ht="19.5" customHeight="1" hidden="1">
      <c r="A602" s="6" t="s">
        <v>288</v>
      </c>
      <c r="B602" s="133"/>
      <c r="C602" s="133"/>
      <c r="D602" s="141">
        <f>D598/D600</f>
        <v>128496.58333333333</v>
      </c>
      <c r="E602" s="141"/>
      <c r="F602" s="141">
        <f>D602</f>
        <v>128496.58333333333</v>
      </c>
      <c r="G602" s="141"/>
      <c r="H602" s="141"/>
      <c r="I602" s="141"/>
      <c r="J602" s="141"/>
      <c r="K602" s="138"/>
      <c r="L602" s="138"/>
      <c r="M602" s="138"/>
      <c r="N602" s="141"/>
      <c r="O602" s="141"/>
      <c r="P602" s="141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184"/>
      <c r="AX602" s="184"/>
      <c r="AY602" s="184"/>
      <c r="AZ602" s="184"/>
      <c r="BA602" s="184"/>
      <c r="BB602" s="184"/>
      <c r="BC602" s="184"/>
      <c r="BD602" s="184"/>
      <c r="BE602" s="184"/>
      <c r="BF602" s="184"/>
      <c r="BG602" s="184"/>
      <c r="BH602" s="184"/>
      <c r="BI602" s="184"/>
      <c r="BJ602" s="184"/>
      <c r="BK602" s="184"/>
      <c r="BL602" s="184"/>
      <c r="BM602" s="184"/>
      <c r="BN602" s="184"/>
      <c r="BO602" s="184"/>
      <c r="BP602" s="184"/>
      <c r="BQ602" s="184"/>
      <c r="BR602" s="184"/>
      <c r="BS602" s="184"/>
      <c r="BT602" s="184"/>
      <c r="BU602" s="184"/>
      <c r="BV602" s="184"/>
      <c r="BW602" s="184"/>
      <c r="BX602" s="184"/>
      <c r="BY602" s="184"/>
      <c r="BZ602" s="184"/>
      <c r="CA602" s="184"/>
      <c r="CB602" s="184"/>
      <c r="CC602" s="184"/>
      <c r="CD602" s="184"/>
      <c r="CE602" s="184"/>
      <c r="CF602" s="184"/>
      <c r="CG602" s="184"/>
      <c r="CH602" s="184"/>
      <c r="CI602" s="184"/>
      <c r="CJ602" s="184"/>
      <c r="CK602" s="184"/>
      <c r="CL602" s="184"/>
      <c r="CM602" s="184"/>
      <c r="CN602" s="184"/>
      <c r="CO602" s="184"/>
      <c r="CP602" s="184"/>
      <c r="CQ602" s="184"/>
      <c r="CR602" s="184"/>
      <c r="CS602" s="184"/>
      <c r="CT602" s="184"/>
      <c r="CU602" s="184"/>
      <c r="CV602" s="184"/>
      <c r="CW602" s="184"/>
      <c r="CX602" s="184"/>
      <c r="CY602" s="184"/>
      <c r="CZ602" s="184"/>
      <c r="DA602" s="184"/>
      <c r="DB602" s="184"/>
      <c r="DC602" s="184"/>
      <c r="DD602" s="184"/>
      <c r="DE602" s="184"/>
      <c r="DF602" s="184"/>
      <c r="DG602" s="184"/>
      <c r="DH602" s="184"/>
      <c r="DI602" s="184"/>
      <c r="DJ602" s="184"/>
      <c r="DK602" s="184"/>
      <c r="DL602" s="184"/>
      <c r="DM602" s="184"/>
      <c r="DN602" s="184"/>
      <c r="DO602" s="184"/>
      <c r="DP602" s="184"/>
      <c r="DQ602" s="184"/>
      <c r="DR602" s="184"/>
      <c r="DS602" s="184"/>
      <c r="DT602" s="184"/>
      <c r="DU602" s="184"/>
      <c r="DV602" s="184"/>
      <c r="DW602" s="184"/>
      <c r="DX602" s="184"/>
      <c r="DY602" s="184"/>
      <c r="DZ602" s="184"/>
      <c r="EA602" s="184"/>
    </row>
    <row r="603" spans="1:131" s="217" customFormat="1" ht="28.5" customHeight="1" hidden="1">
      <c r="A603" s="7" t="s">
        <v>476</v>
      </c>
      <c r="B603" s="35"/>
      <c r="C603" s="35"/>
      <c r="D603" s="31">
        <f>D605</f>
        <v>500000</v>
      </c>
      <c r="E603" s="31"/>
      <c r="F603" s="31">
        <f>F605</f>
        <v>500000</v>
      </c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  <c r="AA603" s="216"/>
      <c r="AB603" s="216"/>
      <c r="AC603" s="216"/>
      <c r="AD603" s="216"/>
      <c r="AE603" s="216"/>
      <c r="AF603" s="216"/>
      <c r="AG603" s="216"/>
      <c r="AH603" s="216"/>
      <c r="AI603" s="216"/>
      <c r="AJ603" s="216"/>
      <c r="AK603" s="216"/>
      <c r="AL603" s="216"/>
      <c r="AM603" s="216"/>
      <c r="AN603" s="216"/>
      <c r="AO603" s="216"/>
      <c r="AP603" s="216"/>
      <c r="AQ603" s="216"/>
      <c r="AR603" s="216"/>
      <c r="AS603" s="216"/>
      <c r="AT603" s="216"/>
      <c r="AU603" s="216"/>
      <c r="AV603" s="216"/>
      <c r="AW603" s="216"/>
      <c r="AX603" s="216"/>
      <c r="AY603" s="216"/>
      <c r="AZ603" s="216"/>
      <c r="BA603" s="216"/>
      <c r="BB603" s="216"/>
      <c r="BC603" s="216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  <c r="BZ603" s="216"/>
      <c r="CA603" s="216"/>
      <c r="CB603" s="216"/>
      <c r="CC603" s="216"/>
      <c r="CD603" s="216"/>
      <c r="CE603" s="216"/>
      <c r="CF603" s="216"/>
      <c r="CG603" s="216"/>
      <c r="CH603" s="216"/>
      <c r="CI603" s="216"/>
      <c r="CJ603" s="216"/>
      <c r="CK603" s="216"/>
      <c r="CL603" s="216"/>
      <c r="CM603" s="216"/>
      <c r="CN603" s="216"/>
      <c r="CO603" s="216"/>
      <c r="CP603" s="216"/>
      <c r="CQ603" s="216"/>
      <c r="CR603" s="216"/>
      <c r="CS603" s="216"/>
      <c r="CT603" s="216"/>
      <c r="CU603" s="216"/>
      <c r="CV603" s="216"/>
      <c r="CW603" s="216"/>
      <c r="CX603" s="216"/>
      <c r="CY603" s="216"/>
      <c r="CZ603" s="216"/>
      <c r="DA603" s="216"/>
      <c r="DB603" s="216"/>
      <c r="DC603" s="216"/>
      <c r="DD603" s="216"/>
      <c r="DE603" s="216"/>
      <c r="DF603" s="216"/>
      <c r="DG603" s="216"/>
      <c r="DH603" s="216"/>
      <c r="DI603" s="216"/>
      <c r="DJ603" s="216"/>
      <c r="DK603" s="216"/>
      <c r="DL603" s="216"/>
      <c r="DM603" s="216"/>
      <c r="DN603" s="216"/>
      <c r="DO603" s="216"/>
      <c r="DP603" s="216"/>
      <c r="DQ603" s="216"/>
      <c r="DR603" s="216"/>
      <c r="DS603" s="216"/>
      <c r="DT603" s="216"/>
      <c r="DU603" s="216"/>
      <c r="DV603" s="216"/>
      <c r="DW603" s="216"/>
      <c r="DX603" s="216"/>
      <c r="DY603" s="216"/>
      <c r="DZ603" s="216"/>
      <c r="EA603" s="216"/>
    </row>
    <row r="604" spans="1:131" s="185" customFormat="1" ht="19.5" customHeight="1" hidden="1">
      <c r="A604" s="3" t="s">
        <v>77</v>
      </c>
      <c r="B604" s="133"/>
      <c r="C604" s="133"/>
      <c r="D604" s="141"/>
      <c r="E604" s="141"/>
      <c r="F604" s="141"/>
      <c r="G604" s="141"/>
      <c r="H604" s="141"/>
      <c r="I604" s="141"/>
      <c r="J604" s="141"/>
      <c r="K604" s="138"/>
      <c r="L604" s="138"/>
      <c r="M604" s="138"/>
      <c r="N604" s="141"/>
      <c r="O604" s="141"/>
      <c r="P604" s="141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184"/>
      <c r="AX604" s="184"/>
      <c r="AY604" s="184"/>
      <c r="AZ604" s="184"/>
      <c r="BA604" s="184"/>
      <c r="BB604" s="184"/>
      <c r="BC604" s="184"/>
      <c r="BD604" s="184"/>
      <c r="BE604" s="184"/>
      <c r="BF604" s="184"/>
      <c r="BG604" s="184"/>
      <c r="BH604" s="184"/>
      <c r="BI604" s="184"/>
      <c r="BJ604" s="184"/>
      <c r="BK604" s="184"/>
      <c r="BL604" s="184"/>
      <c r="BM604" s="184"/>
      <c r="BN604" s="184"/>
      <c r="BO604" s="184"/>
      <c r="BP604" s="184"/>
      <c r="BQ604" s="184"/>
      <c r="BR604" s="184"/>
      <c r="BS604" s="184"/>
      <c r="BT604" s="184"/>
      <c r="BU604" s="184"/>
      <c r="BV604" s="184"/>
      <c r="BW604" s="184"/>
      <c r="BX604" s="184"/>
      <c r="BY604" s="184"/>
      <c r="BZ604" s="184"/>
      <c r="CA604" s="184"/>
      <c r="CB604" s="184"/>
      <c r="CC604" s="184"/>
      <c r="CD604" s="184"/>
      <c r="CE604" s="184"/>
      <c r="CF604" s="184"/>
      <c r="CG604" s="184"/>
      <c r="CH604" s="184"/>
      <c r="CI604" s="184"/>
      <c r="CJ604" s="184"/>
      <c r="CK604" s="184"/>
      <c r="CL604" s="184"/>
      <c r="CM604" s="184"/>
      <c r="CN604" s="184"/>
      <c r="CO604" s="184"/>
      <c r="CP604" s="184"/>
      <c r="CQ604" s="184"/>
      <c r="CR604" s="184"/>
      <c r="CS604" s="184"/>
      <c r="CT604" s="184"/>
      <c r="CU604" s="184"/>
      <c r="CV604" s="184"/>
      <c r="CW604" s="184"/>
      <c r="CX604" s="184"/>
      <c r="CY604" s="184"/>
      <c r="CZ604" s="184"/>
      <c r="DA604" s="184"/>
      <c r="DB604" s="184"/>
      <c r="DC604" s="184"/>
      <c r="DD604" s="184"/>
      <c r="DE604" s="184"/>
      <c r="DF604" s="184"/>
      <c r="DG604" s="184"/>
      <c r="DH604" s="184"/>
      <c r="DI604" s="184"/>
      <c r="DJ604" s="184"/>
      <c r="DK604" s="184"/>
      <c r="DL604" s="184"/>
      <c r="DM604" s="184"/>
      <c r="DN604" s="184"/>
      <c r="DO604" s="184"/>
      <c r="DP604" s="184"/>
      <c r="DQ604" s="184"/>
      <c r="DR604" s="184"/>
      <c r="DS604" s="184"/>
      <c r="DT604" s="184"/>
      <c r="DU604" s="184"/>
      <c r="DV604" s="184"/>
      <c r="DW604" s="184"/>
      <c r="DX604" s="184"/>
      <c r="DY604" s="184"/>
      <c r="DZ604" s="184"/>
      <c r="EA604" s="184"/>
    </row>
    <row r="605" spans="1:131" s="185" customFormat="1" ht="21.75" customHeight="1" hidden="1">
      <c r="A605" s="6" t="s">
        <v>234</v>
      </c>
      <c r="B605" s="133"/>
      <c r="C605" s="133"/>
      <c r="D605" s="141">
        <v>500000</v>
      </c>
      <c r="E605" s="141"/>
      <c r="F605" s="141">
        <f>D605</f>
        <v>500000</v>
      </c>
      <c r="G605" s="141"/>
      <c r="H605" s="141"/>
      <c r="I605" s="141"/>
      <c r="J605" s="141"/>
      <c r="K605" s="138"/>
      <c r="L605" s="138"/>
      <c r="M605" s="138"/>
      <c r="N605" s="141"/>
      <c r="O605" s="141"/>
      <c r="P605" s="141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184"/>
      <c r="BC605" s="184"/>
      <c r="BD605" s="184"/>
      <c r="BE605" s="184"/>
      <c r="BF605" s="184"/>
      <c r="BG605" s="184"/>
      <c r="BH605" s="184"/>
      <c r="BI605" s="184"/>
      <c r="BJ605" s="184"/>
      <c r="BK605" s="184"/>
      <c r="BL605" s="184"/>
      <c r="BM605" s="184"/>
      <c r="BN605" s="184"/>
      <c r="BO605" s="184"/>
      <c r="BP605" s="184"/>
      <c r="BQ605" s="184"/>
      <c r="BR605" s="184"/>
      <c r="BS605" s="184"/>
      <c r="BT605" s="184"/>
      <c r="BU605" s="184"/>
      <c r="BV605" s="184"/>
      <c r="BW605" s="184"/>
      <c r="BX605" s="184"/>
      <c r="BY605" s="184"/>
      <c r="BZ605" s="184"/>
      <c r="CA605" s="184"/>
      <c r="CB605" s="184"/>
      <c r="CC605" s="184"/>
      <c r="CD605" s="184"/>
      <c r="CE605" s="184"/>
      <c r="CF605" s="184"/>
      <c r="CG605" s="184"/>
      <c r="CH605" s="184"/>
      <c r="CI605" s="184"/>
      <c r="CJ605" s="184"/>
      <c r="CK605" s="184"/>
      <c r="CL605" s="184"/>
      <c r="CM605" s="184"/>
      <c r="CN605" s="184"/>
      <c r="CO605" s="184"/>
      <c r="CP605" s="184"/>
      <c r="CQ605" s="184"/>
      <c r="CR605" s="184"/>
      <c r="CS605" s="184"/>
      <c r="CT605" s="184"/>
      <c r="CU605" s="184"/>
      <c r="CV605" s="184"/>
      <c r="CW605" s="184"/>
      <c r="CX605" s="184"/>
      <c r="CY605" s="184"/>
      <c r="CZ605" s="184"/>
      <c r="DA605" s="184"/>
      <c r="DB605" s="184"/>
      <c r="DC605" s="184"/>
      <c r="DD605" s="184"/>
      <c r="DE605" s="184"/>
      <c r="DF605" s="184"/>
      <c r="DG605" s="184"/>
      <c r="DH605" s="184"/>
      <c r="DI605" s="184"/>
      <c r="DJ605" s="184"/>
      <c r="DK605" s="184"/>
      <c r="DL605" s="184"/>
      <c r="DM605" s="184"/>
      <c r="DN605" s="184"/>
      <c r="DO605" s="184"/>
      <c r="DP605" s="184"/>
      <c r="DQ605" s="184"/>
      <c r="DR605" s="184"/>
      <c r="DS605" s="184"/>
      <c r="DT605" s="184"/>
      <c r="DU605" s="184"/>
      <c r="DV605" s="184"/>
      <c r="DW605" s="184"/>
      <c r="DX605" s="184"/>
      <c r="DY605" s="184"/>
      <c r="DZ605" s="184"/>
      <c r="EA605" s="184"/>
    </row>
    <row r="606" spans="1:131" s="185" customFormat="1" ht="18" customHeight="1" hidden="1">
      <c r="A606" s="3" t="s">
        <v>276</v>
      </c>
      <c r="B606" s="133"/>
      <c r="C606" s="133"/>
      <c r="D606" s="141"/>
      <c r="E606" s="141"/>
      <c r="F606" s="141"/>
      <c r="G606" s="141"/>
      <c r="H606" s="141"/>
      <c r="I606" s="141"/>
      <c r="J606" s="141"/>
      <c r="K606" s="138"/>
      <c r="L606" s="138"/>
      <c r="M606" s="138"/>
      <c r="N606" s="141"/>
      <c r="O606" s="141"/>
      <c r="P606" s="141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184"/>
      <c r="AX606" s="184"/>
      <c r="AY606" s="184"/>
      <c r="AZ606" s="184"/>
      <c r="BA606" s="184"/>
      <c r="BB606" s="184"/>
      <c r="BC606" s="184"/>
      <c r="BD606" s="184"/>
      <c r="BE606" s="184"/>
      <c r="BF606" s="184"/>
      <c r="BG606" s="184"/>
      <c r="BH606" s="184"/>
      <c r="BI606" s="184"/>
      <c r="BJ606" s="184"/>
      <c r="BK606" s="184"/>
      <c r="BL606" s="184"/>
      <c r="BM606" s="184"/>
      <c r="BN606" s="184"/>
      <c r="BO606" s="184"/>
      <c r="BP606" s="184"/>
      <c r="BQ606" s="184"/>
      <c r="BR606" s="184"/>
      <c r="BS606" s="184"/>
      <c r="BT606" s="184"/>
      <c r="BU606" s="184"/>
      <c r="BV606" s="184"/>
      <c r="BW606" s="184"/>
      <c r="BX606" s="184"/>
      <c r="BY606" s="184"/>
      <c r="BZ606" s="184"/>
      <c r="CA606" s="184"/>
      <c r="CB606" s="184"/>
      <c r="CC606" s="184"/>
      <c r="CD606" s="184"/>
      <c r="CE606" s="184"/>
      <c r="CF606" s="184"/>
      <c r="CG606" s="184"/>
      <c r="CH606" s="184"/>
      <c r="CI606" s="184"/>
      <c r="CJ606" s="184"/>
      <c r="CK606" s="184"/>
      <c r="CL606" s="184"/>
      <c r="CM606" s="184"/>
      <c r="CN606" s="184"/>
      <c r="CO606" s="184"/>
      <c r="CP606" s="184"/>
      <c r="CQ606" s="184"/>
      <c r="CR606" s="184"/>
      <c r="CS606" s="184"/>
      <c r="CT606" s="184"/>
      <c r="CU606" s="184"/>
      <c r="CV606" s="184"/>
      <c r="CW606" s="184"/>
      <c r="CX606" s="184"/>
      <c r="CY606" s="184"/>
      <c r="CZ606" s="184"/>
      <c r="DA606" s="184"/>
      <c r="DB606" s="184"/>
      <c r="DC606" s="184"/>
      <c r="DD606" s="184"/>
      <c r="DE606" s="184"/>
      <c r="DF606" s="184"/>
      <c r="DG606" s="184"/>
      <c r="DH606" s="184"/>
      <c r="DI606" s="184"/>
      <c r="DJ606" s="184"/>
      <c r="DK606" s="184"/>
      <c r="DL606" s="184"/>
      <c r="DM606" s="184"/>
      <c r="DN606" s="184"/>
      <c r="DO606" s="184"/>
      <c r="DP606" s="184"/>
      <c r="DQ606" s="184"/>
      <c r="DR606" s="184"/>
      <c r="DS606" s="184"/>
      <c r="DT606" s="184"/>
      <c r="DU606" s="184"/>
      <c r="DV606" s="184"/>
      <c r="DW606" s="184"/>
      <c r="DX606" s="184"/>
      <c r="DY606" s="184"/>
      <c r="DZ606" s="184"/>
      <c r="EA606" s="184"/>
    </row>
    <row r="607" spans="1:131" s="185" customFormat="1" ht="16.5" customHeight="1" hidden="1">
      <c r="A607" s="6" t="s">
        <v>287</v>
      </c>
      <c r="B607" s="133"/>
      <c r="C607" s="133"/>
      <c r="D607" s="141">
        <v>2</v>
      </c>
      <c r="E607" s="141"/>
      <c r="F607" s="141">
        <f>D607</f>
        <v>2</v>
      </c>
      <c r="G607" s="141"/>
      <c r="H607" s="141"/>
      <c r="I607" s="141"/>
      <c r="J607" s="141"/>
      <c r="K607" s="138"/>
      <c r="L607" s="138"/>
      <c r="M607" s="138"/>
      <c r="N607" s="141"/>
      <c r="O607" s="141"/>
      <c r="P607" s="141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184"/>
      <c r="BN607" s="184"/>
      <c r="BO607" s="184"/>
      <c r="BP607" s="184"/>
      <c r="BQ607" s="184"/>
      <c r="BR607" s="184"/>
      <c r="BS607" s="184"/>
      <c r="BT607" s="184"/>
      <c r="BU607" s="184"/>
      <c r="BV607" s="184"/>
      <c r="BW607" s="184"/>
      <c r="BX607" s="184"/>
      <c r="BY607" s="184"/>
      <c r="BZ607" s="184"/>
      <c r="CA607" s="184"/>
      <c r="CB607" s="184"/>
      <c r="CC607" s="184"/>
      <c r="CD607" s="184"/>
      <c r="CE607" s="184"/>
      <c r="CF607" s="184"/>
      <c r="CG607" s="184"/>
      <c r="CH607" s="184"/>
      <c r="CI607" s="184"/>
      <c r="CJ607" s="184"/>
      <c r="CK607" s="184"/>
      <c r="CL607" s="184"/>
      <c r="CM607" s="184"/>
      <c r="CN607" s="184"/>
      <c r="CO607" s="184"/>
      <c r="CP607" s="184"/>
      <c r="CQ607" s="184"/>
      <c r="CR607" s="184"/>
      <c r="CS607" s="184"/>
      <c r="CT607" s="184"/>
      <c r="CU607" s="184"/>
      <c r="CV607" s="184"/>
      <c r="CW607" s="184"/>
      <c r="CX607" s="184"/>
      <c r="CY607" s="184"/>
      <c r="CZ607" s="184"/>
      <c r="DA607" s="184"/>
      <c r="DB607" s="184"/>
      <c r="DC607" s="184"/>
      <c r="DD607" s="184"/>
      <c r="DE607" s="184"/>
      <c r="DF607" s="184"/>
      <c r="DG607" s="184"/>
      <c r="DH607" s="184"/>
      <c r="DI607" s="184"/>
      <c r="DJ607" s="184"/>
      <c r="DK607" s="184"/>
      <c r="DL607" s="184"/>
      <c r="DM607" s="184"/>
      <c r="DN607" s="184"/>
      <c r="DO607" s="184"/>
      <c r="DP607" s="184"/>
      <c r="DQ607" s="184"/>
      <c r="DR607" s="184"/>
      <c r="DS607" s="184"/>
      <c r="DT607" s="184"/>
      <c r="DU607" s="184"/>
      <c r="DV607" s="184"/>
      <c r="DW607" s="184"/>
      <c r="DX607" s="184"/>
      <c r="DY607" s="184"/>
      <c r="DZ607" s="184"/>
      <c r="EA607" s="184"/>
    </row>
    <row r="608" spans="1:131" s="185" customFormat="1" ht="15.75" customHeight="1" hidden="1">
      <c r="A608" s="3" t="s">
        <v>227</v>
      </c>
      <c r="B608" s="133"/>
      <c r="C608" s="133"/>
      <c r="D608" s="141"/>
      <c r="E608" s="141"/>
      <c r="F608" s="141"/>
      <c r="G608" s="141"/>
      <c r="H608" s="141"/>
      <c r="I608" s="141"/>
      <c r="J608" s="141"/>
      <c r="K608" s="138"/>
      <c r="L608" s="138"/>
      <c r="M608" s="138"/>
      <c r="N608" s="141"/>
      <c r="O608" s="141"/>
      <c r="P608" s="141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  <c r="CF608" s="184"/>
      <c r="CG608" s="184"/>
      <c r="CH608" s="184"/>
      <c r="CI608" s="184"/>
      <c r="CJ608" s="184"/>
      <c r="CK608" s="184"/>
      <c r="CL608" s="184"/>
      <c r="CM608" s="184"/>
      <c r="CN608" s="184"/>
      <c r="CO608" s="184"/>
      <c r="CP608" s="184"/>
      <c r="CQ608" s="184"/>
      <c r="CR608" s="184"/>
      <c r="CS608" s="184"/>
      <c r="CT608" s="184"/>
      <c r="CU608" s="184"/>
      <c r="CV608" s="184"/>
      <c r="CW608" s="184"/>
      <c r="CX608" s="184"/>
      <c r="CY608" s="184"/>
      <c r="CZ608" s="184"/>
      <c r="DA608" s="184"/>
      <c r="DB608" s="184"/>
      <c r="DC608" s="184"/>
      <c r="DD608" s="184"/>
      <c r="DE608" s="184"/>
      <c r="DF608" s="184"/>
      <c r="DG608" s="184"/>
      <c r="DH608" s="184"/>
      <c r="DI608" s="184"/>
      <c r="DJ608" s="184"/>
      <c r="DK608" s="184"/>
      <c r="DL608" s="184"/>
      <c r="DM608" s="184"/>
      <c r="DN608" s="184"/>
      <c r="DO608" s="184"/>
      <c r="DP608" s="184"/>
      <c r="DQ608" s="184"/>
      <c r="DR608" s="184"/>
      <c r="DS608" s="184"/>
      <c r="DT608" s="184"/>
      <c r="DU608" s="184"/>
      <c r="DV608" s="184"/>
      <c r="DW608" s="184"/>
      <c r="DX608" s="184"/>
      <c r="DY608" s="184"/>
      <c r="DZ608" s="184"/>
      <c r="EA608" s="184"/>
    </row>
    <row r="609" spans="1:131" s="185" customFormat="1" ht="19.5" customHeight="1" hidden="1">
      <c r="A609" s="6" t="s">
        <v>288</v>
      </c>
      <c r="B609" s="133"/>
      <c r="C609" s="133"/>
      <c r="D609" s="141">
        <f>D605/D607</f>
        <v>250000</v>
      </c>
      <c r="E609" s="141"/>
      <c r="F609" s="141">
        <f>D609</f>
        <v>250000</v>
      </c>
      <c r="G609" s="141"/>
      <c r="H609" s="141"/>
      <c r="I609" s="141"/>
      <c r="J609" s="141"/>
      <c r="K609" s="138"/>
      <c r="L609" s="138"/>
      <c r="M609" s="138"/>
      <c r="N609" s="141"/>
      <c r="O609" s="141"/>
      <c r="P609" s="141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  <c r="CF609" s="184"/>
      <c r="CG609" s="184"/>
      <c r="CH609" s="184"/>
      <c r="CI609" s="184"/>
      <c r="CJ609" s="184"/>
      <c r="CK609" s="184"/>
      <c r="CL609" s="184"/>
      <c r="CM609" s="184"/>
      <c r="CN609" s="184"/>
      <c r="CO609" s="184"/>
      <c r="CP609" s="184"/>
      <c r="CQ609" s="184"/>
      <c r="CR609" s="184"/>
      <c r="CS609" s="184"/>
      <c r="CT609" s="184"/>
      <c r="CU609" s="184"/>
      <c r="CV609" s="184"/>
      <c r="CW609" s="184"/>
      <c r="CX609" s="184"/>
      <c r="CY609" s="184"/>
      <c r="CZ609" s="184"/>
      <c r="DA609" s="184"/>
      <c r="DB609" s="184"/>
      <c r="DC609" s="184"/>
      <c r="DD609" s="184"/>
      <c r="DE609" s="184"/>
      <c r="DF609" s="184"/>
      <c r="DG609" s="184"/>
      <c r="DH609" s="184"/>
      <c r="DI609" s="184"/>
      <c r="DJ609" s="184"/>
      <c r="DK609" s="184"/>
      <c r="DL609" s="184"/>
      <c r="DM609" s="184"/>
      <c r="DN609" s="184"/>
      <c r="DO609" s="184"/>
      <c r="DP609" s="184"/>
      <c r="DQ609" s="184"/>
      <c r="DR609" s="184"/>
      <c r="DS609" s="184"/>
      <c r="DT609" s="184"/>
      <c r="DU609" s="184"/>
      <c r="DV609" s="184"/>
      <c r="DW609" s="184"/>
      <c r="DX609" s="184"/>
      <c r="DY609" s="184"/>
      <c r="DZ609" s="184"/>
      <c r="EA609" s="184"/>
    </row>
    <row r="610" spans="1:137" s="77" customFormat="1" ht="33" customHeight="1" hidden="1">
      <c r="A610" s="87" t="s">
        <v>514</v>
      </c>
      <c r="B610" s="75"/>
      <c r="C610" s="75"/>
      <c r="D610" s="86">
        <f>D612</f>
        <v>45000</v>
      </c>
      <c r="E610" s="86"/>
      <c r="F610" s="86">
        <f>D610</f>
        <v>45000</v>
      </c>
      <c r="G610" s="86">
        <f>G612</f>
        <v>48000</v>
      </c>
      <c r="H610" s="86"/>
      <c r="I610" s="86"/>
      <c r="J610" s="86">
        <f>G610</f>
        <v>48000</v>
      </c>
      <c r="K610" s="86"/>
      <c r="L610" s="86"/>
      <c r="M610" s="86"/>
      <c r="N610" s="86">
        <f>N612</f>
        <v>50900</v>
      </c>
      <c r="O610" s="86"/>
      <c r="P610" s="86">
        <f>N610</f>
        <v>50900</v>
      </c>
      <c r="EB610" s="78"/>
      <c r="EC610" s="78"/>
      <c r="ED610" s="78"/>
      <c r="EE610" s="78"/>
      <c r="EF610" s="78"/>
      <c r="EG610" s="78"/>
    </row>
    <row r="611" spans="1:137" s="187" customFormat="1" ht="23.25" customHeight="1" hidden="1">
      <c r="A611" s="3" t="s">
        <v>77</v>
      </c>
      <c r="B611" s="186"/>
      <c r="C611" s="18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EB611" s="188"/>
      <c r="EC611" s="188"/>
      <c r="ED611" s="188"/>
      <c r="EE611" s="188"/>
      <c r="EF611" s="188"/>
      <c r="EG611" s="188"/>
    </row>
    <row r="612" spans="1:137" s="187" customFormat="1" ht="37.5" customHeight="1" hidden="1">
      <c r="A612" s="74" t="s">
        <v>391</v>
      </c>
      <c r="B612" s="186"/>
      <c r="C612" s="186"/>
      <c r="D612" s="76">
        <v>45000</v>
      </c>
      <c r="E612" s="76"/>
      <c r="F612" s="76">
        <f>D612</f>
        <v>45000</v>
      </c>
      <c r="G612" s="76">
        <v>48000</v>
      </c>
      <c r="H612" s="76"/>
      <c r="I612" s="76"/>
      <c r="J612" s="76">
        <f>G612</f>
        <v>48000</v>
      </c>
      <c r="K612" s="76"/>
      <c r="L612" s="76"/>
      <c r="M612" s="76"/>
      <c r="N612" s="76">
        <v>50900</v>
      </c>
      <c r="O612" s="76"/>
      <c r="P612" s="76">
        <f>N612</f>
        <v>50900</v>
      </c>
      <c r="EB612" s="188"/>
      <c r="EC612" s="188"/>
      <c r="ED612" s="188"/>
      <c r="EE612" s="188"/>
      <c r="EF612" s="188"/>
      <c r="EG612" s="188"/>
    </row>
    <row r="613" spans="1:137" s="187" customFormat="1" ht="21" customHeight="1" hidden="1">
      <c r="A613" s="167" t="s">
        <v>276</v>
      </c>
      <c r="B613" s="186"/>
      <c r="C613" s="18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EB613" s="188"/>
      <c r="EC613" s="188"/>
      <c r="ED613" s="188"/>
      <c r="EE613" s="188"/>
      <c r="EF613" s="188"/>
      <c r="EG613" s="188"/>
    </row>
    <row r="614" spans="1:137" s="187" customFormat="1" ht="32.25" customHeight="1" hidden="1">
      <c r="A614" s="74" t="s">
        <v>392</v>
      </c>
      <c r="B614" s="186"/>
      <c r="C614" s="186"/>
      <c r="D614" s="76">
        <v>12</v>
      </c>
      <c r="E614" s="76"/>
      <c r="F614" s="76">
        <f>D614</f>
        <v>12</v>
      </c>
      <c r="G614" s="76">
        <v>12</v>
      </c>
      <c r="H614" s="76"/>
      <c r="I614" s="76"/>
      <c r="J614" s="76">
        <f>G614</f>
        <v>12</v>
      </c>
      <c r="K614" s="76"/>
      <c r="L614" s="76"/>
      <c r="M614" s="76"/>
      <c r="N614" s="76">
        <v>12</v>
      </c>
      <c r="O614" s="76"/>
      <c r="P614" s="76">
        <f>N614</f>
        <v>12</v>
      </c>
      <c r="EB614" s="188"/>
      <c r="EC614" s="188"/>
      <c r="ED614" s="188"/>
      <c r="EE614" s="188"/>
      <c r="EF614" s="188"/>
      <c r="EG614" s="188"/>
    </row>
    <row r="615" spans="1:137" s="187" customFormat="1" ht="19.5" customHeight="1" hidden="1">
      <c r="A615" s="167" t="s">
        <v>227</v>
      </c>
      <c r="B615" s="186"/>
      <c r="C615" s="18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EB615" s="188"/>
      <c r="EC615" s="188"/>
      <c r="ED615" s="188"/>
      <c r="EE615" s="188"/>
      <c r="EF615" s="188"/>
      <c r="EG615" s="188"/>
    </row>
    <row r="616" spans="1:137" s="187" customFormat="1" ht="32.25" customHeight="1" hidden="1">
      <c r="A616" s="74" t="s">
        <v>393</v>
      </c>
      <c r="B616" s="186"/>
      <c r="C616" s="186"/>
      <c r="D616" s="76">
        <f>D612/D614</f>
        <v>3750</v>
      </c>
      <c r="E616" s="76"/>
      <c r="F616" s="76">
        <f>D616</f>
        <v>3750</v>
      </c>
      <c r="G616" s="76">
        <f>G612/G614</f>
        <v>4000</v>
      </c>
      <c r="H616" s="76"/>
      <c r="I616" s="76"/>
      <c r="J616" s="76">
        <f>G616</f>
        <v>4000</v>
      </c>
      <c r="K616" s="76"/>
      <c r="L616" s="76"/>
      <c r="M616" s="76"/>
      <c r="N616" s="76">
        <f>N612/N614</f>
        <v>4241.666666666667</v>
      </c>
      <c r="O616" s="76"/>
      <c r="P616" s="76">
        <f>N616</f>
        <v>4241.666666666667</v>
      </c>
      <c r="EB616" s="188"/>
      <c r="EC616" s="188"/>
      <c r="ED616" s="188"/>
      <c r="EE616" s="188"/>
      <c r="EF616" s="188"/>
      <c r="EG616" s="188"/>
    </row>
    <row r="617" spans="1:137" s="187" customFormat="1" ht="21" customHeight="1" hidden="1">
      <c r="A617" s="167" t="s">
        <v>378</v>
      </c>
      <c r="B617" s="186"/>
      <c r="C617" s="18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EB617" s="188"/>
      <c r="EC617" s="188"/>
      <c r="ED617" s="188"/>
      <c r="EE617" s="188"/>
      <c r="EF617" s="188"/>
      <c r="EG617" s="188"/>
    </row>
    <row r="618" spans="1:137" s="187" customFormat="1" ht="45.75" customHeight="1" hidden="1">
      <c r="A618" s="74" t="s">
        <v>394</v>
      </c>
      <c r="B618" s="186"/>
      <c r="C618" s="186"/>
      <c r="D618" s="76"/>
      <c r="E618" s="76"/>
      <c r="F618" s="76"/>
      <c r="G618" s="76">
        <f>G616/D616*100</f>
        <v>106.66666666666667</v>
      </c>
      <c r="H618" s="76"/>
      <c r="I618" s="76"/>
      <c r="J618" s="76">
        <f>G618</f>
        <v>106.66666666666667</v>
      </c>
      <c r="K618" s="76"/>
      <c r="L618" s="76"/>
      <c r="M618" s="76"/>
      <c r="N618" s="76">
        <f>N616/G616*100</f>
        <v>106.04166666666669</v>
      </c>
      <c r="O618" s="76"/>
      <c r="P618" s="76">
        <f>N618</f>
        <v>106.04166666666669</v>
      </c>
      <c r="EB618" s="188"/>
      <c r="EC618" s="188"/>
      <c r="ED618" s="188"/>
      <c r="EE618" s="188"/>
      <c r="EF618" s="188"/>
      <c r="EG618" s="188"/>
    </row>
    <row r="619" spans="1:217" s="163" customFormat="1" ht="54.75" customHeight="1" hidden="1">
      <c r="A619" s="260" t="s">
        <v>433</v>
      </c>
      <c r="B619" s="182"/>
      <c r="C619" s="182"/>
      <c r="D619" s="183">
        <f>D621+D634</f>
        <v>305240</v>
      </c>
      <c r="E619" s="183">
        <f>E657+E673</f>
        <v>594540</v>
      </c>
      <c r="F619" s="183">
        <f>D619+E619</f>
        <v>899780</v>
      </c>
      <c r="G619" s="183">
        <f>G621+G634</f>
        <v>313730</v>
      </c>
      <c r="H619" s="183">
        <f>H657+H673</f>
        <v>630370</v>
      </c>
      <c r="I619" s="183"/>
      <c r="J619" s="183">
        <f>G619+H619</f>
        <v>944100</v>
      </c>
      <c r="K619" s="183" t="e">
        <f>#REF!+#REF!</f>
        <v>#REF!</v>
      </c>
      <c r="L619" s="183" t="e">
        <f>#REF!+#REF!</f>
        <v>#REF!</v>
      </c>
      <c r="M619" s="183" t="e">
        <f>#REF!+#REF!</f>
        <v>#REF!</v>
      </c>
      <c r="N619" s="183">
        <f>N621+N634</f>
        <v>322010</v>
      </c>
      <c r="O619" s="183">
        <f>O657+O673</f>
        <v>664380</v>
      </c>
      <c r="P619" s="183">
        <f>N619+O619</f>
        <v>986390</v>
      </c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  <c r="AJ619" s="115"/>
      <c r="AK619" s="115"/>
      <c r="AL619" s="115"/>
      <c r="AM619" s="115"/>
      <c r="AN619" s="115"/>
      <c r="AO619" s="115"/>
      <c r="AP619" s="115"/>
      <c r="AQ619" s="115"/>
      <c r="AR619" s="115"/>
      <c r="AS619" s="115"/>
      <c r="AT619" s="115"/>
      <c r="AU619" s="115"/>
      <c r="AV619" s="115"/>
      <c r="AW619" s="115"/>
      <c r="AX619" s="115"/>
      <c r="AY619" s="115"/>
      <c r="AZ619" s="115"/>
      <c r="BA619" s="115"/>
      <c r="BB619" s="115"/>
      <c r="BC619" s="115"/>
      <c r="BD619" s="115"/>
      <c r="BE619" s="115"/>
      <c r="BF619" s="115"/>
      <c r="BG619" s="115"/>
      <c r="BH619" s="115"/>
      <c r="BI619" s="115"/>
      <c r="BJ619" s="115"/>
      <c r="BK619" s="115"/>
      <c r="BL619" s="115"/>
      <c r="BM619" s="115"/>
      <c r="BN619" s="115"/>
      <c r="BO619" s="115"/>
      <c r="BP619" s="115"/>
      <c r="BQ619" s="115"/>
      <c r="BR619" s="115"/>
      <c r="BS619" s="115"/>
      <c r="BT619" s="115"/>
      <c r="BU619" s="115"/>
      <c r="BV619" s="115"/>
      <c r="BW619" s="115"/>
      <c r="BX619" s="115"/>
      <c r="BY619" s="115"/>
      <c r="BZ619" s="115"/>
      <c r="CA619" s="115"/>
      <c r="CB619" s="115"/>
      <c r="CC619" s="115"/>
      <c r="CD619" s="115"/>
      <c r="CE619" s="115"/>
      <c r="CF619" s="115"/>
      <c r="CG619" s="115"/>
      <c r="CH619" s="115"/>
      <c r="CI619" s="115"/>
      <c r="CJ619" s="115"/>
      <c r="CK619" s="115"/>
      <c r="CL619" s="115"/>
      <c r="CM619" s="115"/>
      <c r="CN619" s="115"/>
      <c r="CO619" s="115"/>
      <c r="CP619" s="115"/>
      <c r="CQ619" s="115"/>
      <c r="CR619" s="115"/>
      <c r="CS619" s="115"/>
      <c r="CT619" s="115"/>
      <c r="CU619" s="115"/>
      <c r="CV619" s="115"/>
      <c r="CW619" s="115"/>
      <c r="CX619" s="115"/>
      <c r="CY619" s="115"/>
      <c r="CZ619" s="115"/>
      <c r="DA619" s="115"/>
      <c r="DB619" s="115"/>
      <c r="DC619" s="115"/>
      <c r="DD619" s="115"/>
      <c r="DE619" s="115"/>
      <c r="DF619" s="115"/>
      <c r="DG619" s="115"/>
      <c r="DH619" s="115"/>
      <c r="DI619" s="115"/>
      <c r="DJ619" s="115"/>
      <c r="DK619" s="115"/>
      <c r="DL619" s="115"/>
      <c r="DM619" s="115"/>
      <c r="DN619" s="115"/>
      <c r="DO619" s="115"/>
      <c r="DP619" s="115"/>
      <c r="DQ619" s="115"/>
      <c r="DR619" s="115"/>
      <c r="DS619" s="115"/>
      <c r="DT619" s="115"/>
      <c r="DU619" s="115"/>
      <c r="DV619" s="115"/>
      <c r="DW619" s="115"/>
      <c r="DX619" s="115"/>
      <c r="DY619" s="115"/>
      <c r="DZ619" s="115"/>
      <c r="EA619" s="115"/>
      <c r="EB619" s="115"/>
      <c r="EC619" s="115"/>
      <c r="ED619" s="115"/>
      <c r="EE619" s="115"/>
      <c r="EF619" s="115"/>
      <c r="EG619" s="115"/>
      <c r="EH619" s="115"/>
      <c r="EI619" s="115"/>
      <c r="EJ619" s="115"/>
      <c r="EK619" s="115"/>
      <c r="EL619" s="115"/>
      <c r="EM619" s="115"/>
      <c r="EN619" s="115"/>
      <c r="EO619" s="115"/>
      <c r="EP619" s="115"/>
      <c r="EQ619" s="115"/>
      <c r="ER619" s="115"/>
      <c r="ES619" s="115"/>
      <c r="ET619" s="115"/>
      <c r="EU619" s="115"/>
      <c r="EV619" s="115"/>
      <c r="EW619" s="115"/>
      <c r="EX619" s="115"/>
      <c r="EY619" s="115"/>
      <c r="EZ619" s="115"/>
      <c r="FA619" s="115"/>
      <c r="FB619" s="115"/>
      <c r="FC619" s="115"/>
      <c r="FD619" s="115"/>
      <c r="FE619" s="115"/>
      <c r="FF619" s="115"/>
      <c r="FG619" s="115"/>
      <c r="FH619" s="115"/>
      <c r="FI619" s="115"/>
      <c r="FJ619" s="115"/>
      <c r="FK619" s="115"/>
      <c r="FL619" s="115"/>
      <c r="FM619" s="115"/>
      <c r="FN619" s="115"/>
      <c r="FO619" s="115"/>
      <c r="FP619" s="115"/>
      <c r="FQ619" s="115"/>
      <c r="FR619" s="115"/>
      <c r="FS619" s="115"/>
      <c r="FT619" s="115"/>
      <c r="FU619" s="115"/>
      <c r="FV619" s="115"/>
      <c r="FW619" s="115"/>
      <c r="FX619" s="115"/>
      <c r="FY619" s="115"/>
      <c r="FZ619" s="115"/>
      <c r="GA619" s="115"/>
      <c r="GB619" s="115"/>
      <c r="GC619" s="115"/>
      <c r="GD619" s="115"/>
      <c r="GE619" s="115"/>
      <c r="GF619" s="115"/>
      <c r="GG619" s="115"/>
      <c r="GH619" s="115"/>
      <c r="GI619" s="115"/>
      <c r="GJ619" s="115"/>
      <c r="GK619" s="115"/>
      <c r="GL619" s="115"/>
      <c r="GM619" s="115"/>
      <c r="GN619" s="115"/>
      <c r="GO619" s="115"/>
      <c r="GP619" s="115"/>
      <c r="GQ619" s="115"/>
      <c r="GR619" s="115"/>
      <c r="GS619" s="115"/>
      <c r="GT619" s="115"/>
      <c r="GU619" s="115"/>
      <c r="GV619" s="115"/>
      <c r="GW619" s="115"/>
      <c r="GX619" s="115"/>
      <c r="GY619" s="115"/>
      <c r="GZ619" s="115"/>
      <c r="HA619" s="115"/>
      <c r="HB619" s="115"/>
      <c r="HC619" s="115"/>
      <c r="HD619" s="115"/>
      <c r="HE619" s="115"/>
      <c r="HF619" s="115"/>
      <c r="HG619" s="115"/>
      <c r="HH619" s="115"/>
      <c r="HI619" s="115"/>
    </row>
    <row r="620" spans="1:217" s="158" customFormat="1" ht="36" customHeight="1" hidden="1">
      <c r="A620" s="74" t="s">
        <v>203</v>
      </c>
      <c r="B620" s="75"/>
      <c r="C620" s="75"/>
      <c r="D620" s="83"/>
      <c r="E620" s="83"/>
      <c r="F620" s="83"/>
      <c r="G620" s="83"/>
      <c r="H620" s="83"/>
      <c r="I620" s="83"/>
      <c r="J620" s="83"/>
      <c r="K620" s="159"/>
      <c r="L620" s="79"/>
      <c r="M620" s="83"/>
      <c r="N620" s="83"/>
      <c r="O620" s="83"/>
      <c r="P620" s="83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  <c r="AZ620" s="77"/>
      <c r="BA620" s="77"/>
      <c r="BB620" s="77"/>
      <c r="BC620" s="77"/>
      <c r="BD620" s="77"/>
      <c r="BE620" s="77"/>
      <c r="BF620" s="77"/>
      <c r="BG620" s="77"/>
      <c r="BH620" s="77"/>
      <c r="BI620" s="77"/>
      <c r="BJ620" s="77"/>
      <c r="BK620" s="77"/>
      <c r="BL620" s="77"/>
      <c r="BM620" s="77"/>
      <c r="BN620" s="77"/>
      <c r="BO620" s="77"/>
      <c r="BP620" s="77"/>
      <c r="BQ620" s="77"/>
      <c r="BR620" s="77"/>
      <c r="BS620" s="77"/>
      <c r="BT620" s="77"/>
      <c r="BU620" s="77"/>
      <c r="BV620" s="77"/>
      <c r="BW620" s="77"/>
      <c r="BX620" s="77"/>
      <c r="BY620" s="77"/>
      <c r="BZ620" s="77"/>
      <c r="CA620" s="77"/>
      <c r="CB620" s="77"/>
      <c r="CC620" s="77"/>
      <c r="CD620" s="77"/>
      <c r="CE620" s="77"/>
      <c r="CF620" s="77"/>
      <c r="CG620" s="77"/>
      <c r="CH620" s="77"/>
      <c r="CI620" s="77"/>
      <c r="CJ620" s="77"/>
      <c r="CK620" s="77"/>
      <c r="CL620" s="77"/>
      <c r="CM620" s="77"/>
      <c r="CN620" s="77"/>
      <c r="CO620" s="77"/>
      <c r="CP620" s="77"/>
      <c r="CQ620" s="77"/>
      <c r="CR620" s="77"/>
      <c r="CS620" s="77"/>
      <c r="CT620" s="77"/>
      <c r="CU620" s="77"/>
      <c r="CV620" s="77"/>
      <c r="CW620" s="77"/>
      <c r="CX620" s="77"/>
      <c r="CY620" s="77"/>
      <c r="CZ620" s="77"/>
      <c r="DA620" s="77"/>
      <c r="DB620" s="77"/>
      <c r="DC620" s="77"/>
      <c r="DD620" s="77"/>
      <c r="DE620" s="77"/>
      <c r="DF620" s="77"/>
      <c r="DG620" s="77"/>
      <c r="DH620" s="77"/>
      <c r="DI620" s="77"/>
      <c r="DJ620" s="77"/>
      <c r="DK620" s="77"/>
      <c r="DL620" s="77"/>
      <c r="DM620" s="77"/>
      <c r="DN620" s="77"/>
      <c r="DO620" s="77"/>
      <c r="DP620" s="77"/>
      <c r="DQ620" s="77"/>
      <c r="DR620" s="77"/>
      <c r="DS620" s="77"/>
      <c r="DT620" s="77"/>
      <c r="DU620" s="77"/>
      <c r="DV620" s="77"/>
      <c r="DW620" s="77"/>
      <c r="DX620" s="77"/>
      <c r="DY620" s="77"/>
      <c r="DZ620" s="77"/>
      <c r="EA620" s="77"/>
      <c r="EB620" s="77"/>
      <c r="EC620" s="77"/>
      <c r="ED620" s="77"/>
      <c r="EE620" s="77"/>
      <c r="EF620" s="77"/>
      <c r="EG620" s="77"/>
      <c r="EH620" s="77"/>
      <c r="EI620" s="77"/>
      <c r="EJ620" s="77"/>
      <c r="EK620" s="77"/>
      <c r="EL620" s="77"/>
      <c r="EM620" s="77"/>
      <c r="EN620" s="77"/>
      <c r="EO620" s="77"/>
      <c r="EP620" s="77"/>
      <c r="EQ620" s="77"/>
      <c r="ER620" s="77"/>
      <c r="ES620" s="77"/>
      <c r="ET620" s="77"/>
      <c r="EU620" s="77"/>
      <c r="EV620" s="77"/>
      <c r="EW620" s="77"/>
      <c r="EX620" s="77"/>
      <c r="EY620" s="77"/>
      <c r="EZ620" s="77"/>
      <c r="FA620" s="77"/>
      <c r="FB620" s="77"/>
      <c r="FC620" s="77"/>
      <c r="FD620" s="77"/>
      <c r="FE620" s="77"/>
      <c r="FF620" s="77"/>
      <c r="FG620" s="77"/>
      <c r="FH620" s="77"/>
      <c r="FI620" s="77"/>
      <c r="FJ620" s="77"/>
      <c r="FK620" s="77"/>
      <c r="FL620" s="77"/>
      <c r="FM620" s="77"/>
      <c r="FN620" s="77"/>
      <c r="FO620" s="77"/>
      <c r="FP620" s="77"/>
      <c r="FQ620" s="77"/>
      <c r="FR620" s="77"/>
      <c r="FS620" s="77"/>
      <c r="FT620" s="77"/>
      <c r="FU620" s="77"/>
      <c r="FV620" s="77"/>
      <c r="FW620" s="77"/>
      <c r="FX620" s="77"/>
      <c r="FY620" s="77"/>
      <c r="FZ620" s="77"/>
      <c r="GA620" s="77"/>
      <c r="GB620" s="77"/>
      <c r="GC620" s="77"/>
      <c r="GD620" s="77"/>
      <c r="GE620" s="77"/>
      <c r="GF620" s="77"/>
      <c r="GG620" s="77"/>
      <c r="GH620" s="77"/>
      <c r="GI620" s="77"/>
      <c r="GJ620" s="77"/>
      <c r="GK620" s="77"/>
      <c r="GL620" s="77"/>
      <c r="GM620" s="77"/>
      <c r="GN620" s="77"/>
      <c r="GO620" s="77"/>
      <c r="GP620" s="77"/>
      <c r="GQ620" s="77"/>
      <c r="GR620" s="77"/>
      <c r="GS620" s="77"/>
      <c r="GT620" s="77"/>
      <c r="GU620" s="77"/>
      <c r="GV620" s="77"/>
      <c r="GW620" s="77"/>
      <c r="GX620" s="77"/>
      <c r="GY620" s="77"/>
      <c r="GZ620" s="77"/>
      <c r="HA620" s="77"/>
      <c r="HB620" s="77"/>
      <c r="HC620" s="77"/>
      <c r="HD620" s="77"/>
      <c r="HE620" s="77"/>
      <c r="HF620" s="77"/>
      <c r="HG620" s="77"/>
      <c r="HH620" s="77"/>
      <c r="HI620" s="77"/>
    </row>
    <row r="621" spans="1:217" s="89" customFormat="1" ht="36.75" customHeight="1" hidden="1">
      <c r="A621" s="128" t="s">
        <v>434</v>
      </c>
      <c r="B621" s="128"/>
      <c r="C621" s="128"/>
      <c r="D621" s="129">
        <f>D623+D624+D625</f>
        <v>177500</v>
      </c>
      <c r="E621" s="129"/>
      <c r="F621" s="129">
        <f>F623+F624+F625</f>
        <v>177500</v>
      </c>
      <c r="G621" s="129">
        <f>G623+G624+G625</f>
        <v>177500</v>
      </c>
      <c r="H621" s="129"/>
      <c r="I621" s="129"/>
      <c r="J621" s="129">
        <f>J623+J624+J625</f>
        <v>177500</v>
      </c>
      <c r="K621" s="129"/>
      <c r="L621" s="127"/>
      <c r="M621" s="127"/>
      <c r="N621" s="129">
        <f>N623+N624+N625</f>
        <v>177500</v>
      </c>
      <c r="O621" s="129"/>
      <c r="P621" s="129">
        <f>P623+P624+P625</f>
        <v>177500</v>
      </c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20"/>
      <c r="AV621" s="120"/>
      <c r="AW621" s="120"/>
      <c r="AX621" s="120"/>
      <c r="AY621" s="120"/>
      <c r="AZ621" s="120"/>
      <c r="BA621" s="120"/>
      <c r="BB621" s="120"/>
      <c r="BC621" s="120"/>
      <c r="BD621" s="120"/>
      <c r="BE621" s="120"/>
      <c r="BF621" s="120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20"/>
      <c r="BS621" s="120"/>
      <c r="BT621" s="120"/>
      <c r="BU621" s="120"/>
      <c r="BV621" s="120"/>
      <c r="BW621" s="120"/>
      <c r="BX621" s="120"/>
      <c r="BY621" s="120"/>
      <c r="BZ621" s="120"/>
      <c r="CA621" s="120"/>
      <c r="CB621" s="120"/>
      <c r="CC621" s="120"/>
      <c r="CD621" s="120"/>
      <c r="CE621" s="120"/>
      <c r="CF621" s="120"/>
      <c r="CG621" s="120"/>
      <c r="CH621" s="120"/>
      <c r="CI621" s="120"/>
      <c r="CJ621" s="120"/>
      <c r="CK621" s="120"/>
      <c r="CL621" s="120"/>
      <c r="CM621" s="120"/>
      <c r="CN621" s="120"/>
      <c r="CO621" s="120"/>
      <c r="CP621" s="120"/>
      <c r="CQ621" s="120"/>
      <c r="CR621" s="120"/>
      <c r="CS621" s="120"/>
      <c r="CT621" s="120"/>
      <c r="CU621" s="120"/>
      <c r="CV621" s="120"/>
      <c r="CW621" s="120"/>
      <c r="CX621" s="120"/>
      <c r="CY621" s="120"/>
      <c r="CZ621" s="120"/>
      <c r="DA621" s="120"/>
      <c r="DB621" s="120"/>
      <c r="DC621" s="120"/>
      <c r="DD621" s="120"/>
      <c r="DE621" s="120"/>
      <c r="DF621" s="120"/>
      <c r="DG621" s="120"/>
      <c r="DH621" s="120"/>
      <c r="DI621" s="120"/>
      <c r="DJ621" s="120"/>
      <c r="DK621" s="120"/>
      <c r="DL621" s="120"/>
      <c r="DM621" s="120"/>
      <c r="DN621" s="120"/>
      <c r="DO621" s="120"/>
      <c r="DP621" s="120"/>
      <c r="DQ621" s="120"/>
      <c r="DR621" s="120"/>
      <c r="DS621" s="120"/>
      <c r="DT621" s="120"/>
      <c r="DU621" s="120"/>
      <c r="DV621" s="120"/>
      <c r="DW621" s="120"/>
      <c r="DX621" s="120"/>
      <c r="DY621" s="120"/>
      <c r="DZ621" s="120"/>
      <c r="EA621" s="120"/>
      <c r="EB621" s="120"/>
      <c r="EC621" s="120"/>
      <c r="ED621" s="120"/>
      <c r="EE621" s="120"/>
      <c r="EF621" s="120"/>
      <c r="EG621" s="120"/>
      <c r="EH621" s="120"/>
      <c r="EI621" s="120"/>
      <c r="EJ621" s="120"/>
      <c r="EK621" s="120"/>
      <c r="EL621" s="120"/>
      <c r="EM621" s="120"/>
      <c r="EN621" s="120"/>
      <c r="EO621" s="120"/>
      <c r="EP621" s="120"/>
      <c r="EQ621" s="120"/>
      <c r="ER621" s="120"/>
      <c r="ES621" s="120"/>
      <c r="ET621" s="120"/>
      <c r="EU621" s="120"/>
      <c r="EV621" s="120"/>
      <c r="EW621" s="120"/>
      <c r="EX621" s="120"/>
      <c r="EY621" s="120"/>
      <c r="EZ621" s="120"/>
      <c r="FA621" s="120"/>
      <c r="FB621" s="120"/>
      <c r="FC621" s="120"/>
      <c r="FD621" s="120"/>
      <c r="FE621" s="120"/>
      <c r="FF621" s="120"/>
      <c r="FG621" s="120"/>
      <c r="FH621" s="120"/>
      <c r="FI621" s="120"/>
      <c r="FJ621" s="120"/>
      <c r="FK621" s="120"/>
      <c r="FL621" s="120"/>
      <c r="FM621" s="120"/>
      <c r="FN621" s="120"/>
      <c r="FO621" s="120"/>
      <c r="FP621" s="120"/>
      <c r="FQ621" s="120"/>
      <c r="FR621" s="120"/>
      <c r="FS621" s="120"/>
      <c r="FT621" s="120"/>
      <c r="FU621" s="120"/>
      <c r="FV621" s="120"/>
      <c r="FW621" s="120"/>
      <c r="FX621" s="120"/>
      <c r="FY621" s="120"/>
      <c r="FZ621" s="120"/>
      <c r="GA621" s="120"/>
      <c r="GB621" s="120"/>
      <c r="GC621" s="120"/>
      <c r="GD621" s="120"/>
      <c r="GE621" s="120"/>
      <c r="GF621" s="120"/>
      <c r="GG621" s="120"/>
      <c r="GH621" s="120"/>
      <c r="GI621" s="120"/>
      <c r="GJ621" s="120"/>
      <c r="GK621" s="120"/>
      <c r="GL621" s="120"/>
      <c r="GM621" s="120"/>
      <c r="GN621" s="120"/>
      <c r="GO621" s="120"/>
      <c r="GP621" s="120"/>
      <c r="GQ621" s="120"/>
      <c r="GR621" s="120"/>
      <c r="GS621" s="120"/>
      <c r="GT621" s="120"/>
      <c r="GU621" s="120"/>
      <c r="GV621" s="120"/>
      <c r="GW621" s="120"/>
      <c r="GX621" s="120"/>
      <c r="GY621" s="120"/>
      <c r="GZ621" s="120"/>
      <c r="HA621" s="120"/>
      <c r="HB621" s="120"/>
      <c r="HC621" s="120"/>
      <c r="HD621" s="120"/>
      <c r="HE621" s="120"/>
      <c r="HF621" s="120"/>
      <c r="HG621" s="120"/>
      <c r="HH621" s="120"/>
      <c r="HI621" s="120"/>
    </row>
    <row r="622" spans="1:217" s="158" customFormat="1" ht="11.25" hidden="1">
      <c r="A622" s="130" t="s">
        <v>2</v>
      </c>
      <c r="B622" s="130"/>
      <c r="C622" s="130"/>
      <c r="D622" s="132"/>
      <c r="E622" s="132"/>
      <c r="F622" s="132"/>
      <c r="G622" s="132"/>
      <c r="H622" s="132"/>
      <c r="I622" s="132"/>
      <c r="J622" s="132"/>
      <c r="K622" s="124"/>
      <c r="L622" s="132"/>
      <c r="M622" s="132"/>
      <c r="N622" s="132"/>
      <c r="O622" s="132"/>
      <c r="P622" s="132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  <c r="AT622" s="77"/>
      <c r="AU622" s="77"/>
      <c r="AV622" s="77"/>
      <c r="AW622" s="77"/>
      <c r="AX622" s="77"/>
      <c r="AY622" s="77"/>
      <c r="AZ622" s="77"/>
      <c r="BA622" s="77"/>
      <c r="BB622" s="77"/>
      <c r="BC622" s="77"/>
      <c r="BD622" s="77"/>
      <c r="BE622" s="77"/>
      <c r="BF622" s="77"/>
      <c r="BG622" s="77"/>
      <c r="BH622" s="77"/>
      <c r="BI622" s="77"/>
      <c r="BJ622" s="77"/>
      <c r="BK622" s="77"/>
      <c r="BL622" s="77"/>
      <c r="BM622" s="77"/>
      <c r="BN622" s="77"/>
      <c r="BO622" s="77"/>
      <c r="BP622" s="77"/>
      <c r="BQ622" s="77"/>
      <c r="BR622" s="77"/>
      <c r="BS622" s="77"/>
      <c r="BT622" s="77"/>
      <c r="BU622" s="77"/>
      <c r="BV622" s="77"/>
      <c r="BW622" s="77"/>
      <c r="BX622" s="77"/>
      <c r="BY622" s="77"/>
      <c r="BZ622" s="77"/>
      <c r="CA622" s="77"/>
      <c r="CB622" s="77"/>
      <c r="CC622" s="77"/>
      <c r="CD622" s="77"/>
      <c r="CE622" s="77"/>
      <c r="CF622" s="77"/>
      <c r="CG622" s="77"/>
      <c r="CH622" s="77"/>
      <c r="CI622" s="77"/>
      <c r="CJ622" s="77"/>
      <c r="CK622" s="77"/>
      <c r="CL622" s="77"/>
      <c r="CM622" s="77"/>
      <c r="CN622" s="77"/>
      <c r="CO622" s="77"/>
      <c r="CP622" s="77"/>
      <c r="CQ622" s="77"/>
      <c r="CR622" s="77"/>
      <c r="CS622" s="77"/>
      <c r="CT622" s="77"/>
      <c r="CU622" s="77"/>
      <c r="CV622" s="77"/>
      <c r="CW622" s="77"/>
      <c r="CX622" s="77"/>
      <c r="CY622" s="77"/>
      <c r="CZ622" s="77"/>
      <c r="DA622" s="77"/>
      <c r="DB622" s="77"/>
      <c r="DC622" s="77"/>
      <c r="DD622" s="77"/>
      <c r="DE622" s="77"/>
      <c r="DF622" s="77"/>
      <c r="DG622" s="77"/>
      <c r="DH622" s="77"/>
      <c r="DI622" s="77"/>
      <c r="DJ622" s="77"/>
      <c r="DK622" s="77"/>
      <c r="DL622" s="77"/>
      <c r="DM622" s="77"/>
      <c r="DN622" s="77"/>
      <c r="DO622" s="77"/>
      <c r="DP622" s="77"/>
      <c r="DQ622" s="77"/>
      <c r="DR622" s="77"/>
      <c r="DS622" s="77"/>
      <c r="DT622" s="77"/>
      <c r="DU622" s="77"/>
      <c r="DV622" s="77"/>
      <c r="DW622" s="77"/>
      <c r="DX622" s="77"/>
      <c r="DY622" s="77"/>
      <c r="DZ622" s="77"/>
      <c r="EA622" s="77"/>
      <c r="EB622" s="77"/>
      <c r="EC622" s="77"/>
      <c r="ED622" s="77"/>
      <c r="EE622" s="77"/>
      <c r="EF622" s="77"/>
      <c r="EG622" s="77"/>
      <c r="EH622" s="77"/>
      <c r="EI622" s="77"/>
      <c r="EJ622" s="77"/>
      <c r="EK622" s="77"/>
      <c r="EL622" s="77"/>
      <c r="EM622" s="77"/>
      <c r="EN622" s="77"/>
      <c r="EO622" s="77"/>
      <c r="EP622" s="77"/>
      <c r="EQ622" s="77"/>
      <c r="ER622" s="77"/>
      <c r="ES622" s="77"/>
      <c r="ET622" s="77"/>
      <c r="EU622" s="77"/>
      <c r="EV622" s="77"/>
      <c r="EW622" s="77"/>
      <c r="EX622" s="77"/>
      <c r="EY622" s="77"/>
      <c r="EZ622" s="77"/>
      <c r="FA622" s="77"/>
      <c r="FB622" s="77"/>
      <c r="FC622" s="77"/>
      <c r="FD622" s="77"/>
      <c r="FE622" s="77"/>
      <c r="FF622" s="77"/>
      <c r="FG622" s="77"/>
      <c r="FH622" s="77"/>
      <c r="FI622" s="77"/>
      <c r="FJ622" s="77"/>
      <c r="FK622" s="77"/>
      <c r="FL622" s="77"/>
      <c r="FM622" s="77"/>
      <c r="FN622" s="77"/>
      <c r="FO622" s="77"/>
      <c r="FP622" s="77"/>
      <c r="FQ622" s="77"/>
      <c r="FR622" s="77"/>
      <c r="FS622" s="77"/>
      <c r="FT622" s="77"/>
      <c r="FU622" s="77"/>
      <c r="FV622" s="77"/>
      <c r="FW622" s="77"/>
      <c r="FX622" s="77"/>
      <c r="FY622" s="77"/>
      <c r="FZ622" s="77"/>
      <c r="GA622" s="77"/>
      <c r="GB622" s="77"/>
      <c r="GC622" s="77"/>
      <c r="GD622" s="77"/>
      <c r="GE622" s="77"/>
      <c r="GF622" s="77"/>
      <c r="GG622" s="77"/>
      <c r="GH622" s="77"/>
      <c r="GI622" s="77"/>
      <c r="GJ622" s="77"/>
      <c r="GK622" s="77"/>
      <c r="GL622" s="77"/>
      <c r="GM622" s="77"/>
      <c r="GN622" s="77"/>
      <c r="GO622" s="77"/>
      <c r="GP622" s="77"/>
      <c r="GQ622" s="77"/>
      <c r="GR622" s="77"/>
      <c r="GS622" s="77"/>
      <c r="GT622" s="77"/>
      <c r="GU622" s="77"/>
      <c r="GV622" s="77"/>
      <c r="GW622" s="77"/>
      <c r="GX622" s="77"/>
      <c r="GY622" s="77"/>
      <c r="GZ622" s="77"/>
      <c r="HA622" s="77"/>
      <c r="HB622" s="77"/>
      <c r="HC622" s="77"/>
      <c r="HD622" s="77"/>
      <c r="HE622" s="77"/>
      <c r="HF622" s="77"/>
      <c r="HG622" s="77"/>
      <c r="HH622" s="77"/>
      <c r="HI622" s="77"/>
    </row>
    <row r="623" spans="1:217" s="158" customFormat="1" ht="36.75" customHeight="1" hidden="1">
      <c r="A623" s="74" t="s">
        <v>204</v>
      </c>
      <c r="B623" s="130"/>
      <c r="C623" s="130"/>
      <c r="D623" s="124">
        <f>D627*D631</f>
        <v>150000</v>
      </c>
      <c r="E623" s="124"/>
      <c r="F623" s="124">
        <f>D623</f>
        <v>150000</v>
      </c>
      <c r="G623" s="124">
        <f>G627*G631</f>
        <v>150000</v>
      </c>
      <c r="H623" s="124"/>
      <c r="I623" s="124"/>
      <c r="J623" s="124">
        <f>G623</f>
        <v>150000</v>
      </c>
      <c r="K623" s="124"/>
      <c r="L623" s="124"/>
      <c r="M623" s="124"/>
      <c r="N623" s="124">
        <f>N627*N631</f>
        <v>150000</v>
      </c>
      <c r="O623" s="124"/>
      <c r="P623" s="138">
        <f>N623</f>
        <v>150000</v>
      </c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  <c r="CO623" s="77"/>
      <c r="CP623" s="77"/>
      <c r="CQ623" s="77"/>
      <c r="CR623" s="77"/>
      <c r="CS623" s="77"/>
      <c r="CT623" s="77"/>
      <c r="CU623" s="77"/>
      <c r="CV623" s="77"/>
      <c r="CW623" s="77"/>
      <c r="CX623" s="77"/>
      <c r="CY623" s="77"/>
      <c r="CZ623" s="77"/>
      <c r="DA623" s="77"/>
      <c r="DB623" s="77"/>
      <c r="DC623" s="77"/>
      <c r="DD623" s="77"/>
      <c r="DE623" s="77"/>
      <c r="DF623" s="77"/>
      <c r="DG623" s="77"/>
      <c r="DH623" s="77"/>
      <c r="DI623" s="77"/>
      <c r="DJ623" s="77"/>
      <c r="DK623" s="77"/>
      <c r="DL623" s="77"/>
      <c r="DM623" s="77"/>
      <c r="DN623" s="77"/>
      <c r="DO623" s="77"/>
      <c r="DP623" s="77"/>
      <c r="DQ623" s="77"/>
      <c r="DR623" s="77"/>
      <c r="DS623" s="77"/>
      <c r="DT623" s="77"/>
      <c r="DU623" s="77"/>
      <c r="DV623" s="77"/>
      <c r="DW623" s="77"/>
      <c r="DX623" s="77"/>
      <c r="DY623" s="77"/>
      <c r="DZ623" s="77"/>
      <c r="EA623" s="77"/>
      <c r="EB623" s="77"/>
      <c r="EC623" s="77"/>
      <c r="ED623" s="77"/>
      <c r="EE623" s="77"/>
      <c r="EF623" s="77"/>
      <c r="EG623" s="77"/>
      <c r="EH623" s="77"/>
      <c r="EI623" s="77"/>
      <c r="EJ623" s="77"/>
      <c r="EK623" s="77"/>
      <c r="EL623" s="77"/>
      <c r="EM623" s="77"/>
      <c r="EN623" s="77"/>
      <c r="EO623" s="77"/>
      <c r="EP623" s="77"/>
      <c r="EQ623" s="77"/>
      <c r="ER623" s="77"/>
      <c r="ES623" s="77"/>
      <c r="ET623" s="77"/>
      <c r="EU623" s="77"/>
      <c r="EV623" s="77"/>
      <c r="EW623" s="77"/>
      <c r="EX623" s="77"/>
      <c r="EY623" s="77"/>
      <c r="EZ623" s="77"/>
      <c r="FA623" s="77"/>
      <c r="FB623" s="77"/>
      <c r="FC623" s="77"/>
      <c r="FD623" s="77"/>
      <c r="FE623" s="77"/>
      <c r="FF623" s="77"/>
      <c r="FG623" s="77"/>
      <c r="FH623" s="77"/>
      <c r="FI623" s="77"/>
      <c r="FJ623" s="77"/>
      <c r="FK623" s="77"/>
      <c r="FL623" s="77"/>
      <c r="FM623" s="77"/>
      <c r="FN623" s="77"/>
      <c r="FO623" s="77"/>
      <c r="FP623" s="77"/>
      <c r="FQ623" s="77"/>
      <c r="FR623" s="77"/>
      <c r="FS623" s="77"/>
      <c r="FT623" s="77"/>
      <c r="FU623" s="77"/>
      <c r="FV623" s="77"/>
      <c r="FW623" s="77"/>
      <c r="FX623" s="77"/>
      <c r="FY623" s="77"/>
      <c r="FZ623" s="77"/>
      <c r="GA623" s="77"/>
      <c r="GB623" s="77"/>
      <c r="GC623" s="77"/>
      <c r="GD623" s="77"/>
      <c r="GE623" s="77"/>
      <c r="GF623" s="77"/>
      <c r="GG623" s="77"/>
      <c r="GH623" s="77"/>
      <c r="GI623" s="77"/>
      <c r="GJ623" s="77"/>
      <c r="GK623" s="77"/>
      <c r="GL623" s="77"/>
      <c r="GM623" s="77"/>
      <c r="GN623" s="77"/>
      <c r="GO623" s="77"/>
      <c r="GP623" s="77"/>
      <c r="GQ623" s="77"/>
      <c r="GR623" s="77"/>
      <c r="GS623" s="77"/>
      <c r="GT623" s="77"/>
      <c r="GU623" s="77"/>
      <c r="GV623" s="77"/>
      <c r="GW623" s="77"/>
      <c r="GX623" s="77"/>
      <c r="GY623" s="77"/>
      <c r="GZ623" s="77"/>
      <c r="HA623" s="77"/>
      <c r="HB623" s="77"/>
      <c r="HC623" s="77"/>
      <c r="HD623" s="77"/>
      <c r="HE623" s="77"/>
      <c r="HF623" s="77"/>
      <c r="HG623" s="77"/>
      <c r="HH623" s="77"/>
      <c r="HI623" s="77"/>
    </row>
    <row r="624" spans="1:217" s="158" customFormat="1" ht="25.5" customHeight="1" hidden="1">
      <c r="A624" s="74" t="s">
        <v>205</v>
      </c>
      <c r="B624" s="133"/>
      <c r="C624" s="133"/>
      <c r="D624" s="124">
        <f>D628*D632</f>
        <v>20000</v>
      </c>
      <c r="E624" s="124"/>
      <c r="F624" s="124">
        <f>D624</f>
        <v>20000</v>
      </c>
      <c r="G624" s="124">
        <f>G628*G632</f>
        <v>20000</v>
      </c>
      <c r="H624" s="124"/>
      <c r="I624" s="124"/>
      <c r="J624" s="124">
        <f>G624</f>
        <v>20000</v>
      </c>
      <c r="K624" s="124">
        <f>G624/D624*100</f>
        <v>100</v>
      </c>
      <c r="L624" s="124"/>
      <c r="M624" s="124"/>
      <c r="N624" s="124">
        <f>N628*N632</f>
        <v>20000</v>
      </c>
      <c r="O624" s="124"/>
      <c r="P624" s="138">
        <f>N624</f>
        <v>20000</v>
      </c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  <c r="BD624" s="77"/>
      <c r="BE624" s="77"/>
      <c r="BF624" s="77"/>
      <c r="BG624" s="77"/>
      <c r="BH624" s="77"/>
      <c r="BI624" s="77"/>
      <c r="BJ624" s="77"/>
      <c r="BK624" s="77"/>
      <c r="BL624" s="77"/>
      <c r="BM624" s="77"/>
      <c r="BN624" s="77"/>
      <c r="BO624" s="77"/>
      <c r="BP624" s="77"/>
      <c r="BQ624" s="77"/>
      <c r="BR624" s="77"/>
      <c r="BS624" s="77"/>
      <c r="BT624" s="77"/>
      <c r="BU624" s="77"/>
      <c r="BV624" s="77"/>
      <c r="BW624" s="77"/>
      <c r="BX624" s="77"/>
      <c r="BY624" s="77"/>
      <c r="BZ624" s="77"/>
      <c r="CA624" s="77"/>
      <c r="CB624" s="77"/>
      <c r="CC624" s="77"/>
      <c r="CD624" s="77"/>
      <c r="CE624" s="77"/>
      <c r="CF624" s="77"/>
      <c r="CG624" s="77"/>
      <c r="CH624" s="77"/>
      <c r="CI624" s="77"/>
      <c r="CJ624" s="77"/>
      <c r="CK624" s="77"/>
      <c r="CL624" s="77"/>
      <c r="CM624" s="77"/>
      <c r="CN624" s="77"/>
      <c r="CO624" s="77"/>
      <c r="CP624" s="77"/>
      <c r="CQ624" s="77"/>
      <c r="CR624" s="77"/>
      <c r="CS624" s="77"/>
      <c r="CT624" s="77"/>
      <c r="CU624" s="77"/>
      <c r="CV624" s="77"/>
      <c r="CW624" s="77"/>
      <c r="CX624" s="77"/>
      <c r="CY624" s="77"/>
      <c r="CZ624" s="77"/>
      <c r="DA624" s="77"/>
      <c r="DB624" s="77"/>
      <c r="DC624" s="77"/>
      <c r="DD624" s="77"/>
      <c r="DE624" s="77"/>
      <c r="DF624" s="77"/>
      <c r="DG624" s="77"/>
      <c r="DH624" s="77"/>
      <c r="DI624" s="77"/>
      <c r="DJ624" s="77"/>
      <c r="DK624" s="77"/>
      <c r="DL624" s="77"/>
      <c r="DM624" s="77"/>
      <c r="DN624" s="77"/>
      <c r="DO624" s="77"/>
      <c r="DP624" s="77"/>
      <c r="DQ624" s="77"/>
      <c r="DR624" s="77"/>
      <c r="DS624" s="77"/>
      <c r="DT624" s="77"/>
      <c r="DU624" s="77"/>
      <c r="DV624" s="77"/>
      <c r="DW624" s="77"/>
      <c r="DX624" s="77"/>
      <c r="DY624" s="77"/>
      <c r="DZ624" s="77"/>
      <c r="EA624" s="77"/>
      <c r="EB624" s="77"/>
      <c r="EC624" s="77"/>
      <c r="ED624" s="77"/>
      <c r="EE624" s="77"/>
      <c r="EF624" s="77"/>
      <c r="EG624" s="77"/>
      <c r="EH624" s="77"/>
      <c r="EI624" s="77"/>
      <c r="EJ624" s="77"/>
      <c r="EK624" s="77"/>
      <c r="EL624" s="77"/>
      <c r="EM624" s="77"/>
      <c r="EN624" s="77"/>
      <c r="EO624" s="77"/>
      <c r="EP624" s="77"/>
      <c r="EQ624" s="77"/>
      <c r="ER624" s="77"/>
      <c r="ES624" s="77"/>
      <c r="ET624" s="77"/>
      <c r="EU624" s="77"/>
      <c r="EV624" s="77"/>
      <c r="EW624" s="77"/>
      <c r="EX624" s="77"/>
      <c r="EY624" s="77"/>
      <c r="EZ624" s="77"/>
      <c r="FA624" s="77"/>
      <c r="FB624" s="77"/>
      <c r="FC624" s="77"/>
      <c r="FD624" s="77"/>
      <c r="FE624" s="77"/>
      <c r="FF624" s="77"/>
      <c r="FG624" s="77"/>
      <c r="FH624" s="77"/>
      <c r="FI624" s="77"/>
      <c r="FJ624" s="77"/>
      <c r="FK624" s="77"/>
      <c r="FL624" s="77"/>
      <c r="FM624" s="77"/>
      <c r="FN624" s="77"/>
      <c r="FO624" s="77"/>
      <c r="FP624" s="77"/>
      <c r="FQ624" s="77"/>
      <c r="FR624" s="77"/>
      <c r="FS624" s="77"/>
      <c r="FT624" s="77"/>
      <c r="FU624" s="77"/>
      <c r="FV624" s="77"/>
      <c r="FW624" s="77"/>
      <c r="FX624" s="77"/>
      <c r="FY624" s="77"/>
      <c r="FZ624" s="77"/>
      <c r="GA624" s="77"/>
      <c r="GB624" s="77"/>
      <c r="GC624" s="77"/>
      <c r="GD624" s="77"/>
      <c r="GE624" s="77"/>
      <c r="GF624" s="77"/>
      <c r="GG624" s="77"/>
      <c r="GH624" s="77"/>
      <c r="GI624" s="77"/>
      <c r="GJ624" s="77"/>
      <c r="GK624" s="77"/>
      <c r="GL624" s="77"/>
      <c r="GM624" s="77"/>
      <c r="GN624" s="77"/>
      <c r="GO624" s="77"/>
      <c r="GP624" s="77"/>
      <c r="GQ624" s="77"/>
      <c r="GR624" s="77"/>
      <c r="GS624" s="77"/>
      <c r="GT624" s="77"/>
      <c r="GU624" s="77"/>
      <c r="GV624" s="77"/>
      <c r="GW624" s="77"/>
      <c r="GX624" s="77"/>
      <c r="GY624" s="77"/>
      <c r="GZ624" s="77"/>
      <c r="HA624" s="77"/>
      <c r="HB624" s="77"/>
      <c r="HC624" s="77"/>
      <c r="HD624" s="77"/>
      <c r="HE624" s="77"/>
      <c r="HF624" s="77"/>
      <c r="HG624" s="77"/>
      <c r="HH624" s="77"/>
      <c r="HI624" s="77"/>
    </row>
    <row r="625" spans="1:217" s="158" customFormat="1" ht="25.5" customHeight="1" hidden="1">
      <c r="A625" s="74" t="s">
        <v>206</v>
      </c>
      <c r="B625" s="133"/>
      <c r="C625" s="133"/>
      <c r="D625" s="124">
        <f>D629*D633</f>
        <v>7500</v>
      </c>
      <c r="E625" s="124"/>
      <c r="F625" s="124">
        <f>F629*F633</f>
        <v>7500</v>
      </c>
      <c r="G625" s="124">
        <f>G629*G633</f>
        <v>7500</v>
      </c>
      <c r="H625" s="124"/>
      <c r="I625" s="124"/>
      <c r="J625" s="124">
        <f>J629*J633</f>
        <v>7500</v>
      </c>
      <c r="K625" s="124"/>
      <c r="L625" s="124"/>
      <c r="M625" s="124"/>
      <c r="N625" s="124">
        <f>N629*N633</f>
        <v>7500</v>
      </c>
      <c r="O625" s="124"/>
      <c r="P625" s="124">
        <f>P629*P633</f>
        <v>7500</v>
      </c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  <c r="BR625" s="77"/>
      <c r="BS625" s="77"/>
      <c r="BT625" s="77"/>
      <c r="BU625" s="77"/>
      <c r="BV625" s="77"/>
      <c r="BW625" s="77"/>
      <c r="BX625" s="77"/>
      <c r="BY625" s="77"/>
      <c r="BZ625" s="77"/>
      <c r="CA625" s="77"/>
      <c r="CB625" s="77"/>
      <c r="CC625" s="77"/>
      <c r="CD625" s="77"/>
      <c r="CE625" s="77"/>
      <c r="CF625" s="77"/>
      <c r="CG625" s="77"/>
      <c r="CH625" s="77"/>
      <c r="CI625" s="77"/>
      <c r="CJ625" s="77"/>
      <c r="CK625" s="77"/>
      <c r="CL625" s="77"/>
      <c r="CM625" s="77"/>
      <c r="CN625" s="77"/>
      <c r="CO625" s="77"/>
      <c r="CP625" s="77"/>
      <c r="CQ625" s="77"/>
      <c r="CR625" s="77"/>
      <c r="CS625" s="77"/>
      <c r="CT625" s="77"/>
      <c r="CU625" s="77"/>
      <c r="CV625" s="77"/>
      <c r="CW625" s="77"/>
      <c r="CX625" s="77"/>
      <c r="CY625" s="77"/>
      <c r="CZ625" s="77"/>
      <c r="DA625" s="77"/>
      <c r="DB625" s="77"/>
      <c r="DC625" s="77"/>
      <c r="DD625" s="77"/>
      <c r="DE625" s="77"/>
      <c r="DF625" s="77"/>
      <c r="DG625" s="77"/>
      <c r="DH625" s="77"/>
      <c r="DI625" s="77"/>
      <c r="DJ625" s="77"/>
      <c r="DK625" s="77"/>
      <c r="DL625" s="77"/>
      <c r="DM625" s="77"/>
      <c r="DN625" s="77"/>
      <c r="DO625" s="77"/>
      <c r="DP625" s="77"/>
      <c r="DQ625" s="77"/>
      <c r="DR625" s="77"/>
      <c r="DS625" s="77"/>
      <c r="DT625" s="77"/>
      <c r="DU625" s="77"/>
      <c r="DV625" s="77"/>
      <c r="DW625" s="77"/>
      <c r="DX625" s="77"/>
      <c r="DY625" s="77"/>
      <c r="DZ625" s="77"/>
      <c r="EA625" s="77"/>
      <c r="EB625" s="77"/>
      <c r="EC625" s="77"/>
      <c r="ED625" s="77"/>
      <c r="EE625" s="77"/>
      <c r="EF625" s="77"/>
      <c r="EG625" s="77"/>
      <c r="EH625" s="77"/>
      <c r="EI625" s="77"/>
      <c r="EJ625" s="77"/>
      <c r="EK625" s="77"/>
      <c r="EL625" s="77"/>
      <c r="EM625" s="77"/>
      <c r="EN625" s="77"/>
      <c r="EO625" s="77"/>
      <c r="EP625" s="77"/>
      <c r="EQ625" s="77"/>
      <c r="ER625" s="77"/>
      <c r="ES625" s="77"/>
      <c r="ET625" s="77"/>
      <c r="EU625" s="77"/>
      <c r="EV625" s="77"/>
      <c r="EW625" s="77"/>
      <c r="EX625" s="77"/>
      <c r="EY625" s="77"/>
      <c r="EZ625" s="77"/>
      <c r="FA625" s="77"/>
      <c r="FB625" s="77"/>
      <c r="FC625" s="77"/>
      <c r="FD625" s="77"/>
      <c r="FE625" s="77"/>
      <c r="FF625" s="77"/>
      <c r="FG625" s="77"/>
      <c r="FH625" s="77"/>
      <c r="FI625" s="77"/>
      <c r="FJ625" s="77"/>
      <c r="FK625" s="77"/>
      <c r="FL625" s="77"/>
      <c r="FM625" s="77"/>
      <c r="FN625" s="77"/>
      <c r="FO625" s="77"/>
      <c r="FP625" s="77"/>
      <c r="FQ625" s="77"/>
      <c r="FR625" s="77"/>
      <c r="FS625" s="77"/>
      <c r="FT625" s="77"/>
      <c r="FU625" s="77"/>
      <c r="FV625" s="77"/>
      <c r="FW625" s="77"/>
      <c r="FX625" s="77"/>
      <c r="FY625" s="77"/>
      <c r="FZ625" s="77"/>
      <c r="GA625" s="77"/>
      <c r="GB625" s="77"/>
      <c r="GC625" s="77"/>
      <c r="GD625" s="77"/>
      <c r="GE625" s="77"/>
      <c r="GF625" s="77"/>
      <c r="GG625" s="77"/>
      <c r="GH625" s="77"/>
      <c r="GI625" s="77"/>
      <c r="GJ625" s="77"/>
      <c r="GK625" s="77"/>
      <c r="GL625" s="77"/>
      <c r="GM625" s="77"/>
      <c r="GN625" s="77"/>
      <c r="GO625" s="77"/>
      <c r="GP625" s="77"/>
      <c r="GQ625" s="77"/>
      <c r="GR625" s="77"/>
      <c r="GS625" s="77"/>
      <c r="GT625" s="77"/>
      <c r="GU625" s="77"/>
      <c r="GV625" s="77"/>
      <c r="GW625" s="77"/>
      <c r="GX625" s="77"/>
      <c r="GY625" s="77"/>
      <c r="GZ625" s="77"/>
      <c r="HA625" s="77"/>
      <c r="HB625" s="77"/>
      <c r="HC625" s="77"/>
      <c r="HD625" s="77"/>
      <c r="HE625" s="77"/>
      <c r="HF625" s="77"/>
      <c r="HG625" s="77"/>
      <c r="HH625" s="77"/>
      <c r="HI625" s="77"/>
    </row>
    <row r="626" spans="1:217" s="158" customFormat="1" ht="11.25" hidden="1">
      <c r="A626" s="130" t="s">
        <v>3</v>
      </c>
      <c r="B626" s="130"/>
      <c r="C626" s="130"/>
      <c r="D626" s="160"/>
      <c r="E626" s="160"/>
      <c r="F626" s="161"/>
      <c r="G626" s="160"/>
      <c r="H626" s="160"/>
      <c r="I626" s="160"/>
      <c r="J626" s="161"/>
      <c r="K626" s="161"/>
      <c r="L626" s="160"/>
      <c r="M626" s="160"/>
      <c r="N626" s="160"/>
      <c r="O626" s="160"/>
      <c r="P626" s="161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  <c r="BR626" s="77"/>
      <c r="BS626" s="77"/>
      <c r="BT626" s="77"/>
      <c r="BU626" s="77"/>
      <c r="BV626" s="77"/>
      <c r="BW626" s="77"/>
      <c r="BX626" s="77"/>
      <c r="BY626" s="77"/>
      <c r="BZ626" s="77"/>
      <c r="CA626" s="77"/>
      <c r="CB626" s="77"/>
      <c r="CC626" s="77"/>
      <c r="CD626" s="77"/>
      <c r="CE626" s="77"/>
      <c r="CF626" s="77"/>
      <c r="CG626" s="77"/>
      <c r="CH626" s="77"/>
      <c r="CI626" s="77"/>
      <c r="CJ626" s="77"/>
      <c r="CK626" s="77"/>
      <c r="CL626" s="77"/>
      <c r="CM626" s="77"/>
      <c r="CN626" s="77"/>
      <c r="CO626" s="77"/>
      <c r="CP626" s="77"/>
      <c r="CQ626" s="77"/>
      <c r="CR626" s="77"/>
      <c r="CS626" s="77"/>
      <c r="CT626" s="77"/>
      <c r="CU626" s="77"/>
      <c r="CV626" s="77"/>
      <c r="CW626" s="77"/>
      <c r="CX626" s="77"/>
      <c r="CY626" s="77"/>
      <c r="CZ626" s="77"/>
      <c r="DA626" s="77"/>
      <c r="DB626" s="77"/>
      <c r="DC626" s="77"/>
      <c r="DD626" s="77"/>
      <c r="DE626" s="77"/>
      <c r="DF626" s="77"/>
      <c r="DG626" s="77"/>
      <c r="DH626" s="77"/>
      <c r="DI626" s="77"/>
      <c r="DJ626" s="77"/>
      <c r="DK626" s="77"/>
      <c r="DL626" s="77"/>
      <c r="DM626" s="77"/>
      <c r="DN626" s="77"/>
      <c r="DO626" s="77"/>
      <c r="DP626" s="77"/>
      <c r="DQ626" s="77"/>
      <c r="DR626" s="77"/>
      <c r="DS626" s="77"/>
      <c r="DT626" s="77"/>
      <c r="DU626" s="77"/>
      <c r="DV626" s="77"/>
      <c r="DW626" s="77"/>
      <c r="DX626" s="77"/>
      <c r="DY626" s="77"/>
      <c r="DZ626" s="77"/>
      <c r="EA626" s="77"/>
      <c r="EB626" s="77"/>
      <c r="EC626" s="77"/>
      <c r="ED626" s="77"/>
      <c r="EE626" s="77"/>
      <c r="EF626" s="77"/>
      <c r="EG626" s="77"/>
      <c r="EH626" s="77"/>
      <c r="EI626" s="77"/>
      <c r="EJ626" s="77"/>
      <c r="EK626" s="77"/>
      <c r="EL626" s="77"/>
      <c r="EM626" s="77"/>
      <c r="EN626" s="77"/>
      <c r="EO626" s="77"/>
      <c r="EP626" s="77"/>
      <c r="EQ626" s="77"/>
      <c r="ER626" s="77"/>
      <c r="ES626" s="77"/>
      <c r="ET626" s="77"/>
      <c r="EU626" s="77"/>
      <c r="EV626" s="77"/>
      <c r="EW626" s="77"/>
      <c r="EX626" s="77"/>
      <c r="EY626" s="77"/>
      <c r="EZ626" s="77"/>
      <c r="FA626" s="77"/>
      <c r="FB626" s="77"/>
      <c r="FC626" s="77"/>
      <c r="FD626" s="77"/>
      <c r="FE626" s="77"/>
      <c r="FF626" s="77"/>
      <c r="FG626" s="77"/>
      <c r="FH626" s="77"/>
      <c r="FI626" s="77"/>
      <c r="FJ626" s="77"/>
      <c r="FK626" s="77"/>
      <c r="FL626" s="77"/>
      <c r="FM626" s="77"/>
      <c r="FN626" s="77"/>
      <c r="FO626" s="77"/>
      <c r="FP626" s="77"/>
      <c r="FQ626" s="77"/>
      <c r="FR626" s="77"/>
      <c r="FS626" s="77"/>
      <c r="FT626" s="77"/>
      <c r="FU626" s="77"/>
      <c r="FV626" s="77"/>
      <c r="FW626" s="77"/>
      <c r="FX626" s="77"/>
      <c r="FY626" s="77"/>
      <c r="FZ626" s="77"/>
      <c r="GA626" s="77"/>
      <c r="GB626" s="77"/>
      <c r="GC626" s="77"/>
      <c r="GD626" s="77"/>
      <c r="GE626" s="77"/>
      <c r="GF626" s="77"/>
      <c r="GG626" s="77"/>
      <c r="GH626" s="77"/>
      <c r="GI626" s="77"/>
      <c r="GJ626" s="77"/>
      <c r="GK626" s="77"/>
      <c r="GL626" s="77"/>
      <c r="GM626" s="77"/>
      <c r="GN626" s="77"/>
      <c r="GO626" s="77"/>
      <c r="GP626" s="77"/>
      <c r="GQ626" s="77"/>
      <c r="GR626" s="77"/>
      <c r="GS626" s="77"/>
      <c r="GT626" s="77"/>
      <c r="GU626" s="77"/>
      <c r="GV626" s="77"/>
      <c r="GW626" s="77"/>
      <c r="GX626" s="77"/>
      <c r="GY626" s="77"/>
      <c r="GZ626" s="77"/>
      <c r="HA626" s="77"/>
      <c r="HB626" s="77"/>
      <c r="HC626" s="77"/>
      <c r="HD626" s="77"/>
      <c r="HE626" s="77"/>
      <c r="HF626" s="77"/>
      <c r="HG626" s="77"/>
      <c r="HH626" s="77"/>
      <c r="HI626" s="77"/>
    </row>
    <row r="627" spans="1:217" s="158" customFormat="1" ht="30" customHeight="1" hidden="1">
      <c r="A627" s="74" t="s">
        <v>207</v>
      </c>
      <c r="B627" s="130"/>
      <c r="C627" s="130"/>
      <c r="D627" s="162">
        <v>15</v>
      </c>
      <c r="E627" s="160"/>
      <c r="F627" s="162">
        <f>D627</f>
        <v>15</v>
      </c>
      <c r="G627" s="162">
        <v>15</v>
      </c>
      <c r="H627" s="160"/>
      <c r="I627" s="160"/>
      <c r="J627" s="162">
        <f>G627</f>
        <v>15</v>
      </c>
      <c r="K627" s="161"/>
      <c r="L627" s="160"/>
      <c r="M627" s="160"/>
      <c r="N627" s="162">
        <v>15</v>
      </c>
      <c r="O627" s="160"/>
      <c r="P627" s="162">
        <f>N627</f>
        <v>15</v>
      </c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  <c r="BR627" s="77"/>
      <c r="BS627" s="77"/>
      <c r="BT627" s="77"/>
      <c r="BU627" s="77"/>
      <c r="BV627" s="77"/>
      <c r="BW627" s="77"/>
      <c r="BX627" s="77"/>
      <c r="BY627" s="77"/>
      <c r="BZ627" s="77"/>
      <c r="CA627" s="77"/>
      <c r="CB627" s="77"/>
      <c r="CC627" s="77"/>
      <c r="CD627" s="77"/>
      <c r="CE627" s="77"/>
      <c r="CF627" s="77"/>
      <c r="CG627" s="77"/>
      <c r="CH627" s="77"/>
      <c r="CI627" s="77"/>
      <c r="CJ627" s="77"/>
      <c r="CK627" s="77"/>
      <c r="CL627" s="77"/>
      <c r="CM627" s="77"/>
      <c r="CN627" s="77"/>
      <c r="CO627" s="77"/>
      <c r="CP627" s="77"/>
      <c r="CQ627" s="77"/>
      <c r="CR627" s="77"/>
      <c r="CS627" s="77"/>
      <c r="CT627" s="77"/>
      <c r="CU627" s="77"/>
      <c r="CV627" s="77"/>
      <c r="CW627" s="77"/>
      <c r="CX627" s="77"/>
      <c r="CY627" s="77"/>
      <c r="CZ627" s="77"/>
      <c r="DA627" s="77"/>
      <c r="DB627" s="77"/>
      <c r="DC627" s="77"/>
      <c r="DD627" s="77"/>
      <c r="DE627" s="77"/>
      <c r="DF627" s="77"/>
      <c r="DG627" s="77"/>
      <c r="DH627" s="77"/>
      <c r="DI627" s="77"/>
      <c r="DJ627" s="77"/>
      <c r="DK627" s="77"/>
      <c r="DL627" s="77"/>
      <c r="DM627" s="77"/>
      <c r="DN627" s="77"/>
      <c r="DO627" s="77"/>
      <c r="DP627" s="77"/>
      <c r="DQ627" s="77"/>
      <c r="DR627" s="77"/>
      <c r="DS627" s="77"/>
      <c r="DT627" s="77"/>
      <c r="DU627" s="77"/>
      <c r="DV627" s="77"/>
      <c r="DW627" s="77"/>
      <c r="DX627" s="77"/>
      <c r="DY627" s="77"/>
      <c r="DZ627" s="77"/>
      <c r="EA627" s="77"/>
      <c r="EB627" s="77"/>
      <c r="EC627" s="77"/>
      <c r="ED627" s="77"/>
      <c r="EE627" s="77"/>
      <c r="EF627" s="77"/>
      <c r="EG627" s="77"/>
      <c r="EH627" s="77"/>
      <c r="EI627" s="77"/>
      <c r="EJ627" s="77"/>
      <c r="EK627" s="77"/>
      <c r="EL627" s="77"/>
      <c r="EM627" s="77"/>
      <c r="EN627" s="77"/>
      <c r="EO627" s="77"/>
      <c r="EP627" s="77"/>
      <c r="EQ627" s="77"/>
      <c r="ER627" s="77"/>
      <c r="ES627" s="77"/>
      <c r="ET627" s="77"/>
      <c r="EU627" s="77"/>
      <c r="EV627" s="77"/>
      <c r="EW627" s="77"/>
      <c r="EX627" s="77"/>
      <c r="EY627" s="77"/>
      <c r="EZ627" s="77"/>
      <c r="FA627" s="77"/>
      <c r="FB627" s="77"/>
      <c r="FC627" s="77"/>
      <c r="FD627" s="77"/>
      <c r="FE627" s="77"/>
      <c r="FF627" s="77"/>
      <c r="FG627" s="77"/>
      <c r="FH627" s="77"/>
      <c r="FI627" s="77"/>
      <c r="FJ627" s="77"/>
      <c r="FK627" s="77"/>
      <c r="FL627" s="77"/>
      <c r="FM627" s="77"/>
      <c r="FN627" s="77"/>
      <c r="FO627" s="77"/>
      <c r="FP627" s="77"/>
      <c r="FQ627" s="77"/>
      <c r="FR627" s="77"/>
      <c r="FS627" s="77"/>
      <c r="FT627" s="77"/>
      <c r="FU627" s="77"/>
      <c r="FV627" s="77"/>
      <c r="FW627" s="77"/>
      <c r="FX627" s="77"/>
      <c r="FY627" s="77"/>
      <c r="FZ627" s="77"/>
      <c r="GA627" s="77"/>
      <c r="GB627" s="77"/>
      <c r="GC627" s="77"/>
      <c r="GD627" s="77"/>
      <c r="GE627" s="77"/>
      <c r="GF627" s="77"/>
      <c r="GG627" s="77"/>
      <c r="GH627" s="77"/>
      <c r="GI627" s="77"/>
      <c r="GJ627" s="77"/>
      <c r="GK627" s="77"/>
      <c r="GL627" s="77"/>
      <c r="GM627" s="77"/>
      <c r="GN627" s="77"/>
      <c r="GO627" s="77"/>
      <c r="GP627" s="77"/>
      <c r="GQ627" s="77"/>
      <c r="GR627" s="77"/>
      <c r="GS627" s="77"/>
      <c r="GT627" s="77"/>
      <c r="GU627" s="77"/>
      <c r="GV627" s="77"/>
      <c r="GW627" s="77"/>
      <c r="GX627" s="77"/>
      <c r="GY627" s="77"/>
      <c r="GZ627" s="77"/>
      <c r="HA627" s="77"/>
      <c r="HB627" s="77"/>
      <c r="HC627" s="77"/>
      <c r="HD627" s="77"/>
      <c r="HE627" s="77"/>
      <c r="HF627" s="77"/>
      <c r="HG627" s="77"/>
      <c r="HH627" s="77"/>
      <c r="HI627" s="77"/>
    </row>
    <row r="628" spans="1:217" s="158" customFormat="1" ht="24" customHeight="1" hidden="1">
      <c r="A628" s="74" t="s">
        <v>208</v>
      </c>
      <c r="B628" s="133"/>
      <c r="C628" s="133"/>
      <c r="D628" s="162">
        <v>20</v>
      </c>
      <c r="E628" s="161"/>
      <c r="F628" s="162">
        <f>D628</f>
        <v>20</v>
      </c>
      <c r="G628" s="162">
        <v>20</v>
      </c>
      <c r="H628" s="161"/>
      <c r="I628" s="161"/>
      <c r="J628" s="162">
        <f>G628</f>
        <v>20</v>
      </c>
      <c r="K628" s="161">
        <f>G628/D628*100</f>
        <v>100</v>
      </c>
      <c r="L628" s="161"/>
      <c r="M628" s="161"/>
      <c r="N628" s="162">
        <v>20</v>
      </c>
      <c r="O628" s="161"/>
      <c r="P628" s="162">
        <f>N628</f>
        <v>20</v>
      </c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  <c r="BR628" s="77"/>
      <c r="BS628" s="77"/>
      <c r="BT628" s="77"/>
      <c r="BU628" s="77"/>
      <c r="BV628" s="77"/>
      <c r="BW628" s="77"/>
      <c r="BX628" s="77"/>
      <c r="BY628" s="77"/>
      <c r="BZ628" s="77"/>
      <c r="CA628" s="77"/>
      <c r="CB628" s="77"/>
      <c r="CC628" s="77"/>
      <c r="CD628" s="77"/>
      <c r="CE628" s="77"/>
      <c r="CF628" s="77"/>
      <c r="CG628" s="77"/>
      <c r="CH628" s="77"/>
      <c r="CI628" s="77"/>
      <c r="CJ628" s="77"/>
      <c r="CK628" s="77"/>
      <c r="CL628" s="77"/>
      <c r="CM628" s="77"/>
      <c r="CN628" s="77"/>
      <c r="CO628" s="77"/>
      <c r="CP628" s="77"/>
      <c r="CQ628" s="77"/>
      <c r="CR628" s="77"/>
      <c r="CS628" s="77"/>
      <c r="CT628" s="77"/>
      <c r="CU628" s="77"/>
      <c r="CV628" s="77"/>
      <c r="CW628" s="77"/>
      <c r="CX628" s="77"/>
      <c r="CY628" s="77"/>
      <c r="CZ628" s="77"/>
      <c r="DA628" s="77"/>
      <c r="DB628" s="77"/>
      <c r="DC628" s="77"/>
      <c r="DD628" s="77"/>
      <c r="DE628" s="77"/>
      <c r="DF628" s="77"/>
      <c r="DG628" s="77"/>
      <c r="DH628" s="77"/>
      <c r="DI628" s="77"/>
      <c r="DJ628" s="77"/>
      <c r="DK628" s="77"/>
      <c r="DL628" s="77"/>
      <c r="DM628" s="77"/>
      <c r="DN628" s="77"/>
      <c r="DO628" s="77"/>
      <c r="DP628" s="77"/>
      <c r="DQ628" s="77"/>
      <c r="DR628" s="77"/>
      <c r="DS628" s="77"/>
      <c r="DT628" s="77"/>
      <c r="DU628" s="77"/>
      <c r="DV628" s="77"/>
      <c r="DW628" s="77"/>
      <c r="DX628" s="77"/>
      <c r="DY628" s="77"/>
      <c r="DZ628" s="77"/>
      <c r="EA628" s="77"/>
      <c r="EB628" s="77"/>
      <c r="EC628" s="77"/>
      <c r="ED628" s="77"/>
      <c r="EE628" s="77"/>
      <c r="EF628" s="77"/>
      <c r="EG628" s="77"/>
      <c r="EH628" s="77"/>
      <c r="EI628" s="77"/>
      <c r="EJ628" s="77"/>
      <c r="EK628" s="77"/>
      <c r="EL628" s="77"/>
      <c r="EM628" s="77"/>
      <c r="EN628" s="77"/>
      <c r="EO628" s="77"/>
      <c r="EP628" s="77"/>
      <c r="EQ628" s="77"/>
      <c r="ER628" s="77"/>
      <c r="ES628" s="77"/>
      <c r="ET628" s="77"/>
      <c r="EU628" s="77"/>
      <c r="EV628" s="77"/>
      <c r="EW628" s="77"/>
      <c r="EX628" s="77"/>
      <c r="EY628" s="77"/>
      <c r="EZ628" s="77"/>
      <c r="FA628" s="77"/>
      <c r="FB628" s="77"/>
      <c r="FC628" s="77"/>
      <c r="FD628" s="77"/>
      <c r="FE628" s="77"/>
      <c r="FF628" s="77"/>
      <c r="FG628" s="77"/>
      <c r="FH628" s="77"/>
      <c r="FI628" s="77"/>
      <c r="FJ628" s="77"/>
      <c r="FK628" s="77"/>
      <c r="FL628" s="77"/>
      <c r="FM628" s="77"/>
      <c r="FN628" s="77"/>
      <c r="FO628" s="77"/>
      <c r="FP628" s="77"/>
      <c r="FQ628" s="77"/>
      <c r="FR628" s="77"/>
      <c r="FS628" s="77"/>
      <c r="FT628" s="77"/>
      <c r="FU628" s="77"/>
      <c r="FV628" s="77"/>
      <c r="FW628" s="77"/>
      <c r="FX628" s="77"/>
      <c r="FY628" s="77"/>
      <c r="FZ628" s="77"/>
      <c r="GA628" s="77"/>
      <c r="GB628" s="77"/>
      <c r="GC628" s="77"/>
      <c r="GD628" s="77"/>
      <c r="GE628" s="77"/>
      <c r="GF628" s="77"/>
      <c r="GG628" s="77"/>
      <c r="GH628" s="77"/>
      <c r="GI628" s="77"/>
      <c r="GJ628" s="77"/>
      <c r="GK628" s="77"/>
      <c r="GL628" s="77"/>
      <c r="GM628" s="77"/>
      <c r="GN628" s="77"/>
      <c r="GO628" s="77"/>
      <c r="GP628" s="77"/>
      <c r="GQ628" s="77"/>
      <c r="GR628" s="77"/>
      <c r="GS628" s="77"/>
      <c r="GT628" s="77"/>
      <c r="GU628" s="77"/>
      <c r="GV628" s="77"/>
      <c r="GW628" s="77"/>
      <c r="GX628" s="77"/>
      <c r="GY628" s="77"/>
      <c r="GZ628" s="77"/>
      <c r="HA628" s="77"/>
      <c r="HB628" s="77"/>
      <c r="HC628" s="77"/>
      <c r="HD628" s="77"/>
      <c r="HE628" s="77"/>
      <c r="HF628" s="77"/>
      <c r="HG628" s="77"/>
      <c r="HH628" s="77"/>
      <c r="HI628" s="77"/>
    </row>
    <row r="629" spans="1:217" s="158" customFormat="1" ht="24" customHeight="1" hidden="1">
      <c r="A629" s="74" t="s">
        <v>209</v>
      </c>
      <c r="B629" s="133"/>
      <c r="C629" s="133"/>
      <c r="D629" s="162">
        <v>25</v>
      </c>
      <c r="E629" s="161"/>
      <c r="F629" s="162">
        <v>25</v>
      </c>
      <c r="G629" s="162">
        <v>25</v>
      </c>
      <c r="H629" s="161"/>
      <c r="I629" s="161"/>
      <c r="J629" s="162">
        <v>25</v>
      </c>
      <c r="K629" s="161"/>
      <c r="L629" s="161"/>
      <c r="M629" s="161"/>
      <c r="N629" s="162">
        <v>25</v>
      </c>
      <c r="O629" s="161"/>
      <c r="P629" s="162">
        <v>25</v>
      </c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</row>
    <row r="630" spans="1:217" s="158" customFormat="1" ht="11.25" hidden="1">
      <c r="A630" s="130" t="s">
        <v>5</v>
      </c>
      <c r="B630" s="130"/>
      <c r="C630" s="130"/>
      <c r="D630" s="132"/>
      <c r="E630" s="132"/>
      <c r="F630" s="124"/>
      <c r="G630" s="132"/>
      <c r="H630" s="132"/>
      <c r="I630" s="132"/>
      <c r="J630" s="124"/>
      <c r="K630" s="124"/>
      <c r="L630" s="132"/>
      <c r="M630" s="132"/>
      <c r="N630" s="132"/>
      <c r="O630" s="132"/>
      <c r="P630" s="124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  <c r="CF630" s="77"/>
      <c r="CG630" s="77"/>
      <c r="CH630" s="77"/>
      <c r="CI630" s="77"/>
      <c r="CJ630" s="77"/>
      <c r="CK630" s="77"/>
      <c r="CL630" s="77"/>
      <c r="CM630" s="77"/>
      <c r="CN630" s="77"/>
      <c r="CO630" s="77"/>
      <c r="CP630" s="77"/>
      <c r="CQ630" s="77"/>
      <c r="CR630" s="77"/>
      <c r="CS630" s="77"/>
      <c r="CT630" s="77"/>
      <c r="CU630" s="77"/>
      <c r="CV630" s="77"/>
      <c r="CW630" s="77"/>
      <c r="CX630" s="77"/>
      <c r="CY630" s="77"/>
      <c r="CZ630" s="77"/>
      <c r="DA630" s="77"/>
      <c r="DB630" s="77"/>
      <c r="DC630" s="77"/>
      <c r="DD630" s="77"/>
      <c r="DE630" s="77"/>
      <c r="DF630" s="77"/>
      <c r="DG630" s="77"/>
      <c r="DH630" s="77"/>
      <c r="DI630" s="77"/>
      <c r="DJ630" s="77"/>
      <c r="DK630" s="77"/>
      <c r="DL630" s="77"/>
      <c r="DM630" s="77"/>
      <c r="DN630" s="77"/>
      <c r="DO630" s="77"/>
      <c r="DP630" s="77"/>
      <c r="DQ630" s="77"/>
      <c r="DR630" s="77"/>
      <c r="DS630" s="77"/>
      <c r="DT630" s="77"/>
      <c r="DU630" s="77"/>
      <c r="DV630" s="77"/>
      <c r="DW630" s="77"/>
      <c r="DX630" s="77"/>
      <c r="DY630" s="77"/>
      <c r="DZ630" s="77"/>
      <c r="EA630" s="77"/>
      <c r="EB630" s="77"/>
      <c r="EC630" s="77"/>
      <c r="ED630" s="77"/>
      <c r="EE630" s="77"/>
      <c r="EF630" s="77"/>
      <c r="EG630" s="77"/>
      <c r="EH630" s="77"/>
      <c r="EI630" s="77"/>
      <c r="EJ630" s="77"/>
      <c r="EK630" s="77"/>
      <c r="EL630" s="77"/>
      <c r="EM630" s="77"/>
      <c r="EN630" s="77"/>
      <c r="EO630" s="77"/>
      <c r="EP630" s="77"/>
      <c r="EQ630" s="77"/>
      <c r="ER630" s="77"/>
      <c r="ES630" s="77"/>
      <c r="ET630" s="77"/>
      <c r="EU630" s="77"/>
      <c r="EV630" s="77"/>
      <c r="EW630" s="77"/>
      <c r="EX630" s="77"/>
      <c r="EY630" s="77"/>
      <c r="EZ630" s="77"/>
      <c r="FA630" s="77"/>
      <c r="FB630" s="77"/>
      <c r="FC630" s="77"/>
      <c r="FD630" s="77"/>
      <c r="FE630" s="77"/>
      <c r="FF630" s="77"/>
      <c r="FG630" s="77"/>
      <c r="FH630" s="77"/>
      <c r="FI630" s="77"/>
      <c r="FJ630" s="77"/>
      <c r="FK630" s="77"/>
      <c r="FL630" s="77"/>
      <c r="FM630" s="77"/>
      <c r="FN630" s="77"/>
      <c r="FO630" s="77"/>
      <c r="FP630" s="77"/>
      <c r="FQ630" s="77"/>
      <c r="FR630" s="77"/>
      <c r="FS630" s="77"/>
      <c r="FT630" s="77"/>
      <c r="FU630" s="77"/>
      <c r="FV630" s="77"/>
      <c r="FW630" s="77"/>
      <c r="FX630" s="77"/>
      <c r="FY630" s="77"/>
      <c r="FZ630" s="77"/>
      <c r="GA630" s="77"/>
      <c r="GB630" s="77"/>
      <c r="GC630" s="77"/>
      <c r="GD630" s="77"/>
      <c r="GE630" s="77"/>
      <c r="GF630" s="77"/>
      <c r="GG630" s="77"/>
      <c r="GH630" s="77"/>
      <c r="GI630" s="77"/>
      <c r="GJ630" s="77"/>
      <c r="GK630" s="77"/>
      <c r="GL630" s="77"/>
      <c r="GM630" s="77"/>
      <c r="GN630" s="77"/>
      <c r="GO630" s="77"/>
      <c r="GP630" s="77"/>
      <c r="GQ630" s="77"/>
      <c r="GR630" s="77"/>
      <c r="GS630" s="77"/>
      <c r="GT630" s="77"/>
      <c r="GU630" s="77"/>
      <c r="GV630" s="77"/>
      <c r="GW630" s="77"/>
      <c r="GX630" s="77"/>
      <c r="GY630" s="77"/>
      <c r="GZ630" s="77"/>
      <c r="HA630" s="77"/>
      <c r="HB630" s="77"/>
      <c r="HC630" s="77"/>
      <c r="HD630" s="77"/>
      <c r="HE630" s="77"/>
      <c r="HF630" s="77"/>
      <c r="HG630" s="77"/>
      <c r="HH630" s="77"/>
      <c r="HI630" s="77"/>
    </row>
    <row r="631" spans="1:217" s="158" customFormat="1" ht="33" customHeight="1" hidden="1">
      <c r="A631" s="133" t="s">
        <v>145</v>
      </c>
      <c r="B631" s="133"/>
      <c r="C631" s="133"/>
      <c r="D631" s="138">
        <v>10000</v>
      </c>
      <c r="E631" s="131"/>
      <c r="F631" s="138">
        <f>D631</f>
        <v>10000</v>
      </c>
      <c r="G631" s="138">
        <v>10000</v>
      </c>
      <c r="H631" s="131"/>
      <c r="I631" s="131"/>
      <c r="J631" s="138">
        <f>G631</f>
        <v>10000</v>
      </c>
      <c r="K631" s="124">
        <f>G631/D631*100</f>
        <v>100</v>
      </c>
      <c r="L631" s="131"/>
      <c r="M631" s="138"/>
      <c r="N631" s="138">
        <v>10000</v>
      </c>
      <c r="O631" s="131"/>
      <c r="P631" s="138">
        <f>N631</f>
        <v>10000</v>
      </c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</row>
    <row r="632" spans="1:217" s="158" customFormat="1" ht="24" customHeight="1" hidden="1">
      <c r="A632" s="133" t="s">
        <v>146</v>
      </c>
      <c r="B632" s="133"/>
      <c r="C632" s="133"/>
      <c r="D632" s="138">
        <v>1000</v>
      </c>
      <c r="E632" s="131"/>
      <c r="F632" s="138">
        <f>D632</f>
        <v>1000</v>
      </c>
      <c r="G632" s="138">
        <v>1000</v>
      </c>
      <c r="H632" s="131"/>
      <c r="I632" s="131"/>
      <c r="J632" s="138">
        <f>G632</f>
        <v>1000</v>
      </c>
      <c r="K632" s="124">
        <f>G632/D632*100</f>
        <v>100</v>
      </c>
      <c r="L632" s="131"/>
      <c r="M632" s="138"/>
      <c r="N632" s="138">
        <v>1000</v>
      </c>
      <c r="O632" s="131"/>
      <c r="P632" s="138">
        <f>N632</f>
        <v>1000</v>
      </c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</row>
    <row r="633" spans="1:217" s="158" customFormat="1" ht="24" customHeight="1" hidden="1">
      <c r="A633" s="133" t="s">
        <v>210</v>
      </c>
      <c r="B633" s="133"/>
      <c r="C633" s="133"/>
      <c r="D633" s="138">
        <v>300</v>
      </c>
      <c r="E633" s="131"/>
      <c r="F633" s="138">
        <f>D633</f>
        <v>300</v>
      </c>
      <c r="G633" s="138">
        <v>300</v>
      </c>
      <c r="H633" s="131"/>
      <c r="I633" s="131"/>
      <c r="J633" s="138">
        <v>300</v>
      </c>
      <c r="K633" s="124"/>
      <c r="L633" s="131"/>
      <c r="M633" s="138"/>
      <c r="N633" s="138">
        <v>300</v>
      </c>
      <c r="O633" s="131"/>
      <c r="P633" s="138">
        <v>300</v>
      </c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</row>
    <row r="634" spans="1:217" s="89" customFormat="1" ht="49.5" customHeight="1" hidden="1">
      <c r="A634" s="128" t="s">
        <v>435</v>
      </c>
      <c r="B634" s="128"/>
      <c r="C634" s="128"/>
      <c r="D634" s="129">
        <f>SUM(D636:D641)</f>
        <v>127740</v>
      </c>
      <c r="E634" s="129"/>
      <c r="F634" s="129">
        <f>SUM(F636:F641)</f>
        <v>127740</v>
      </c>
      <c r="G634" s="129">
        <f>SUM(G636:G641)</f>
        <v>136230</v>
      </c>
      <c r="H634" s="129"/>
      <c r="I634" s="129"/>
      <c r="J634" s="129">
        <f>SUM(J636:J641)</f>
        <v>136230</v>
      </c>
      <c r="K634" s="129"/>
      <c r="L634" s="127"/>
      <c r="M634" s="127"/>
      <c r="N634" s="129">
        <f>SUM(N636:N641)</f>
        <v>144510</v>
      </c>
      <c r="O634" s="129"/>
      <c r="P634" s="129">
        <f>SUM(P636:P641)</f>
        <v>144510</v>
      </c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20"/>
      <c r="AV634" s="120"/>
      <c r="AW634" s="120"/>
      <c r="AX634" s="120"/>
      <c r="AY634" s="120"/>
      <c r="AZ634" s="120"/>
      <c r="BA634" s="120"/>
      <c r="BB634" s="120"/>
      <c r="BC634" s="120"/>
      <c r="BD634" s="120"/>
      <c r="BE634" s="120"/>
      <c r="BF634" s="120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20"/>
      <c r="BS634" s="120"/>
      <c r="BT634" s="120"/>
      <c r="BU634" s="120"/>
      <c r="BV634" s="120"/>
      <c r="BW634" s="120"/>
      <c r="BX634" s="120"/>
      <c r="BY634" s="120"/>
      <c r="BZ634" s="120"/>
      <c r="CA634" s="120"/>
      <c r="CB634" s="120"/>
      <c r="CC634" s="120"/>
      <c r="CD634" s="120"/>
      <c r="CE634" s="120"/>
      <c r="CF634" s="120"/>
      <c r="CG634" s="120"/>
      <c r="CH634" s="120"/>
      <c r="CI634" s="120"/>
      <c r="CJ634" s="120"/>
      <c r="CK634" s="120"/>
      <c r="CL634" s="120"/>
      <c r="CM634" s="120"/>
      <c r="CN634" s="120"/>
      <c r="CO634" s="120"/>
      <c r="CP634" s="120"/>
      <c r="CQ634" s="120"/>
      <c r="CR634" s="120"/>
      <c r="CS634" s="120"/>
      <c r="CT634" s="120"/>
      <c r="CU634" s="120"/>
      <c r="CV634" s="120"/>
      <c r="CW634" s="120"/>
      <c r="CX634" s="120"/>
      <c r="CY634" s="120"/>
      <c r="CZ634" s="120"/>
      <c r="DA634" s="120"/>
      <c r="DB634" s="120"/>
      <c r="DC634" s="120"/>
      <c r="DD634" s="120"/>
      <c r="DE634" s="120"/>
      <c r="DF634" s="120"/>
      <c r="DG634" s="120"/>
      <c r="DH634" s="120"/>
      <c r="DI634" s="120"/>
      <c r="DJ634" s="120"/>
      <c r="DK634" s="120"/>
      <c r="DL634" s="120"/>
      <c r="DM634" s="120"/>
      <c r="DN634" s="120"/>
      <c r="DO634" s="120"/>
      <c r="DP634" s="120"/>
      <c r="DQ634" s="120"/>
      <c r="DR634" s="120"/>
      <c r="DS634" s="120"/>
      <c r="DT634" s="120"/>
      <c r="DU634" s="120"/>
      <c r="DV634" s="120"/>
      <c r="DW634" s="120"/>
      <c r="DX634" s="120"/>
      <c r="DY634" s="120"/>
      <c r="DZ634" s="120"/>
      <c r="EA634" s="120"/>
      <c r="EB634" s="120"/>
      <c r="EC634" s="120"/>
      <c r="ED634" s="120"/>
      <c r="EE634" s="120"/>
      <c r="EF634" s="120"/>
      <c r="EG634" s="120"/>
      <c r="EH634" s="120"/>
      <c r="EI634" s="120"/>
      <c r="EJ634" s="120"/>
      <c r="EK634" s="120"/>
      <c r="EL634" s="120"/>
      <c r="EM634" s="120"/>
      <c r="EN634" s="120"/>
      <c r="EO634" s="120"/>
      <c r="EP634" s="120"/>
      <c r="EQ634" s="120"/>
      <c r="ER634" s="120"/>
      <c r="ES634" s="120"/>
      <c r="ET634" s="120"/>
      <c r="EU634" s="120"/>
      <c r="EV634" s="120"/>
      <c r="EW634" s="120"/>
      <c r="EX634" s="120"/>
      <c r="EY634" s="120"/>
      <c r="EZ634" s="120"/>
      <c r="FA634" s="120"/>
      <c r="FB634" s="120"/>
      <c r="FC634" s="120"/>
      <c r="FD634" s="120"/>
      <c r="FE634" s="120"/>
      <c r="FF634" s="120"/>
      <c r="FG634" s="120"/>
      <c r="FH634" s="120"/>
      <c r="FI634" s="120"/>
      <c r="FJ634" s="120"/>
      <c r="FK634" s="120"/>
      <c r="FL634" s="120"/>
      <c r="FM634" s="120"/>
      <c r="FN634" s="120"/>
      <c r="FO634" s="120"/>
      <c r="FP634" s="120"/>
      <c r="FQ634" s="120"/>
      <c r="FR634" s="120"/>
      <c r="FS634" s="120"/>
      <c r="FT634" s="120"/>
      <c r="FU634" s="120"/>
      <c r="FV634" s="120"/>
      <c r="FW634" s="120"/>
      <c r="FX634" s="120"/>
      <c r="FY634" s="120"/>
      <c r="FZ634" s="120"/>
      <c r="GA634" s="120"/>
      <c r="GB634" s="120"/>
      <c r="GC634" s="120"/>
      <c r="GD634" s="120"/>
      <c r="GE634" s="120"/>
      <c r="GF634" s="120"/>
      <c r="GG634" s="120"/>
      <c r="GH634" s="120"/>
      <c r="GI634" s="120"/>
      <c r="GJ634" s="120"/>
      <c r="GK634" s="120"/>
      <c r="GL634" s="120"/>
      <c r="GM634" s="120"/>
      <c r="GN634" s="120"/>
      <c r="GO634" s="120"/>
      <c r="GP634" s="120"/>
      <c r="GQ634" s="120"/>
      <c r="GR634" s="120"/>
      <c r="GS634" s="120"/>
      <c r="GT634" s="120"/>
      <c r="GU634" s="120"/>
      <c r="GV634" s="120"/>
      <c r="GW634" s="120"/>
      <c r="GX634" s="120"/>
      <c r="GY634" s="120"/>
      <c r="GZ634" s="120"/>
      <c r="HA634" s="120"/>
      <c r="HB634" s="120"/>
      <c r="HC634" s="120"/>
      <c r="HD634" s="120"/>
      <c r="HE634" s="120"/>
      <c r="HF634" s="120"/>
      <c r="HG634" s="120"/>
      <c r="HH634" s="120"/>
      <c r="HI634" s="120"/>
    </row>
    <row r="635" spans="1:217" s="89" customFormat="1" ht="11.25" hidden="1">
      <c r="A635" s="130" t="s">
        <v>2</v>
      </c>
      <c r="B635" s="128"/>
      <c r="C635" s="128"/>
      <c r="D635" s="129"/>
      <c r="E635" s="129"/>
      <c r="F635" s="129"/>
      <c r="G635" s="129"/>
      <c r="H635" s="129"/>
      <c r="I635" s="129"/>
      <c r="J635" s="129"/>
      <c r="K635" s="129"/>
      <c r="L635" s="127"/>
      <c r="M635" s="127"/>
      <c r="N635" s="129"/>
      <c r="O635" s="129"/>
      <c r="P635" s="129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20"/>
      <c r="AV635" s="120"/>
      <c r="AW635" s="120"/>
      <c r="AX635" s="120"/>
      <c r="AY635" s="120"/>
      <c r="AZ635" s="120"/>
      <c r="BA635" s="120"/>
      <c r="BB635" s="120"/>
      <c r="BC635" s="120"/>
      <c r="BD635" s="120"/>
      <c r="BE635" s="120"/>
      <c r="BF635" s="120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20"/>
      <c r="BS635" s="120"/>
      <c r="BT635" s="120"/>
      <c r="BU635" s="120"/>
      <c r="BV635" s="120"/>
      <c r="BW635" s="120"/>
      <c r="BX635" s="120"/>
      <c r="BY635" s="120"/>
      <c r="BZ635" s="120"/>
      <c r="CA635" s="120"/>
      <c r="CB635" s="120"/>
      <c r="CC635" s="120"/>
      <c r="CD635" s="120"/>
      <c r="CE635" s="120"/>
      <c r="CF635" s="120"/>
      <c r="CG635" s="120"/>
      <c r="CH635" s="120"/>
      <c r="CI635" s="120"/>
      <c r="CJ635" s="120"/>
      <c r="CK635" s="120"/>
      <c r="CL635" s="120"/>
      <c r="CM635" s="120"/>
      <c r="CN635" s="120"/>
      <c r="CO635" s="120"/>
      <c r="CP635" s="120"/>
      <c r="CQ635" s="120"/>
      <c r="CR635" s="120"/>
      <c r="CS635" s="120"/>
      <c r="CT635" s="120"/>
      <c r="CU635" s="120"/>
      <c r="CV635" s="120"/>
      <c r="CW635" s="120"/>
      <c r="CX635" s="120"/>
      <c r="CY635" s="120"/>
      <c r="CZ635" s="120"/>
      <c r="DA635" s="120"/>
      <c r="DB635" s="120"/>
      <c r="DC635" s="120"/>
      <c r="DD635" s="120"/>
      <c r="DE635" s="120"/>
      <c r="DF635" s="120"/>
      <c r="DG635" s="120"/>
      <c r="DH635" s="120"/>
      <c r="DI635" s="120"/>
      <c r="DJ635" s="120"/>
      <c r="DK635" s="120"/>
      <c r="DL635" s="120"/>
      <c r="DM635" s="120"/>
      <c r="DN635" s="120"/>
      <c r="DO635" s="120"/>
      <c r="DP635" s="120"/>
      <c r="DQ635" s="120"/>
      <c r="DR635" s="120"/>
      <c r="DS635" s="120"/>
      <c r="DT635" s="120"/>
      <c r="DU635" s="120"/>
      <c r="DV635" s="120"/>
      <c r="DW635" s="120"/>
      <c r="DX635" s="120"/>
      <c r="DY635" s="120"/>
      <c r="DZ635" s="120"/>
      <c r="EA635" s="120"/>
      <c r="EB635" s="120"/>
      <c r="EC635" s="120"/>
      <c r="ED635" s="120"/>
      <c r="EE635" s="120"/>
      <c r="EF635" s="120"/>
      <c r="EG635" s="120"/>
      <c r="EH635" s="120"/>
      <c r="EI635" s="120"/>
      <c r="EJ635" s="120"/>
      <c r="EK635" s="120"/>
      <c r="EL635" s="120"/>
      <c r="EM635" s="120"/>
      <c r="EN635" s="120"/>
      <c r="EO635" s="120"/>
      <c r="EP635" s="120"/>
      <c r="EQ635" s="120"/>
      <c r="ER635" s="120"/>
      <c r="ES635" s="120"/>
      <c r="ET635" s="120"/>
      <c r="EU635" s="120"/>
      <c r="EV635" s="120"/>
      <c r="EW635" s="120"/>
      <c r="EX635" s="120"/>
      <c r="EY635" s="120"/>
      <c r="EZ635" s="120"/>
      <c r="FA635" s="120"/>
      <c r="FB635" s="120"/>
      <c r="FC635" s="120"/>
      <c r="FD635" s="120"/>
      <c r="FE635" s="120"/>
      <c r="FF635" s="120"/>
      <c r="FG635" s="120"/>
      <c r="FH635" s="120"/>
      <c r="FI635" s="120"/>
      <c r="FJ635" s="120"/>
      <c r="FK635" s="120"/>
      <c r="FL635" s="120"/>
      <c r="FM635" s="120"/>
      <c r="FN635" s="120"/>
      <c r="FO635" s="120"/>
      <c r="FP635" s="120"/>
      <c r="FQ635" s="120"/>
      <c r="FR635" s="120"/>
      <c r="FS635" s="120"/>
      <c r="FT635" s="120"/>
      <c r="FU635" s="120"/>
      <c r="FV635" s="120"/>
      <c r="FW635" s="120"/>
      <c r="FX635" s="120"/>
      <c r="FY635" s="120"/>
      <c r="FZ635" s="120"/>
      <c r="GA635" s="120"/>
      <c r="GB635" s="120"/>
      <c r="GC635" s="120"/>
      <c r="GD635" s="120"/>
      <c r="GE635" s="120"/>
      <c r="GF635" s="120"/>
      <c r="GG635" s="120"/>
      <c r="GH635" s="120"/>
      <c r="GI635" s="120"/>
      <c r="GJ635" s="120"/>
      <c r="GK635" s="120"/>
      <c r="GL635" s="120"/>
      <c r="GM635" s="120"/>
      <c r="GN635" s="120"/>
      <c r="GO635" s="120"/>
      <c r="GP635" s="120"/>
      <c r="GQ635" s="120"/>
      <c r="GR635" s="120"/>
      <c r="GS635" s="120"/>
      <c r="GT635" s="120"/>
      <c r="GU635" s="120"/>
      <c r="GV635" s="120"/>
      <c r="GW635" s="120"/>
      <c r="GX635" s="120"/>
      <c r="GY635" s="120"/>
      <c r="GZ635" s="120"/>
      <c r="HA635" s="120"/>
      <c r="HB635" s="120"/>
      <c r="HC635" s="120"/>
      <c r="HD635" s="120"/>
      <c r="HE635" s="120"/>
      <c r="HF635" s="120"/>
      <c r="HG635" s="120"/>
      <c r="HH635" s="120"/>
      <c r="HI635" s="120"/>
    </row>
    <row r="636" spans="1:217" s="89" customFormat="1" ht="28.5" customHeight="1" hidden="1">
      <c r="A636" s="74" t="s">
        <v>211</v>
      </c>
      <c r="B636" s="128"/>
      <c r="C636" s="128"/>
      <c r="D636" s="124">
        <f aca="true" t="shared" si="32" ref="D636:D641">D643*D650</f>
        <v>9000</v>
      </c>
      <c r="E636" s="129"/>
      <c r="F636" s="124">
        <f aca="true" t="shared" si="33" ref="F636:G639">F643*F650</f>
        <v>9000</v>
      </c>
      <c r="G636" s="124">
        <f t="shared" si="33"/>
        <v>9600</v>
      </c>
      <c r="H636" s="129"/>
      <c r="I636" s="129"/>
      <c r="J636" s="124">
        <f aca="true" t="shared" si="34" ref="J636:J641">J643*J650</f>
        <v>9600</v>
      </c>
      <c r="K636" s="129"/>
      <c r="L636" s="127"/>
      <c r="M636" s="127"/>
      <c r="N636" s="124">
        <f aca="true" t="shared" si="35" ref="N636:N641">N643*N650</f>
        <v>10200</v>
      </c>
      <c r="O636" s="129"/>
      <c r="P636" s="124">
        <f aca="true" t="shared" si="36" ref="P636:P641">P643*P650</f>
        <v>10200</v>
      </c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20"/>
      <c r="AV636" s="120"/>
      <c r="AW636" s="120"/>
      <c r="AX636" s="120"/>
      <c r="AY636" s="120"/>
      <c r="AZ636" s="120"/>
      <c r="BA636" s="120"/>
      <c r="BB636" s="120"/>
      <c r="BC636" s="120"/>
      <c r="BD636" s="120"/>
      <c r="BE636" s="120"/>
      <c r="BF636" s="120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20"/>
      <c r="BS636" s="120"/>
      <c r="BT636" s="120"/>
      <c r="BU636" s="120"/>
      <c r="BV636" s="120"/>
      <c r="BW636" s="120"/>
      <c r="BX636" s="120"/>
      <c r="BY636" s="120"/>
      <c r="BZ636" s="120"/>
      <c r="CA636" s="120"/>
      <c r="CB636" s="120"/>
      <c r="CC636" s="120"/>
      <c r="CD636" s="120"/>
      <c r="CE636" s="120"/>
      <c r="CF636" s="120"/>
      <c r="CG636" s="120"/>
      <c r="CH636" s="120"/>
      <c r="CI636" s="120"/>
      <c r="CJ636" s="120"/>
      <c r="CK636" s="120"/>
      <c r="CL636" s="120"/>
      <c r="CM636" s="120"/>
      <c r="CN636" s="120"/>
      <c r="CO636" s="120"/>
      <c r="CP636" s="120"/>
      <c r="CQ636" s="120"/>
      <c r="CR636" s="120"/>
      <c r="CS636" s="120"/>
      <c r="CT636" s="120"/>
      <c r="CU636" s="120"/>
      <c r="CV636" s="120"/>
      <c r="CW636" s="120"/>
      <c r="CX636" s="120"/>
      <c r="CY636" s="120"/>
      <c r="CZ636" s="120"/>
      <c r="DA636" s="120"/>
      <c r="DB636" s="120"/>
      <c r="DC636" s="120"/>
      <c r="DD636" s="120"/>
      <c r="DE636" s="120"/>
      <c r="DF636" s="120"/>
      <c r="DG636" s="120"/>
      <c r="DH636" s="120"/>
      <c r="DI636" s="120"/>
      <c r="DJ636" s="120"/>
      <c r="DK636" s="120"/>
      <c r="DL636" s="120"/>
      <c r="DM636" s="120"/>
      <c r="DN636" s="120"/>
      <c r="DO636" s="120"/>
      <c r="DP636" s="120"/>
      <c r="DQ636" s="120"/>
      <c r="DR636" s="120"/>
      <c r="DS636" s="120"/>
      <c r="DT636" s="120"/>
      <c r="DU636" s="120"/>
      <c r="DV636" s="120"/>
      <c r="DW636" s="120"/>
      <c r="DX636" s="120"/>
      <c r="DY636" s="120"/>
      <c r="DZ636" s="120"/>
      <c r="EA636" s="120"/>
      <c r="EB636" s="120"/>
      <c r="EC636" s="120"/>
      <c r="ED636" s="120"/>
      <c r="EE636" s="120"/>
      <c r="EF636" s="120"/>
      <c r="EG636" s="120"/>
      <c r="EH636" s="120"/>
      <c r="EI636" s="120"/>
      <c r="EJ636" s="120"/>
      <c r="EK636" s="120"/>
      <c r="EL636" s="120"/>
      <c r="EM636" s="120"/>
      <c r="EN636" s="120"/>
      <c r="EO636" s="120"/>
      <c r="EP636" s="120"/>
      <c r="EQ636" s="120"/>
      <c r="ER636" s="120"/>
      <c r="ES636" s="120"/>
      <c r="ET636" s="120"/>
      <c r="EU636" s="120"/>
      <c r="EV636" s="120"/>
      <c r="EW636" s="120"/>
      <c r="EX636" s="120"/>
      <c r="EY636" s="120"/>
      <c r="EZ636" s="120"/>
      <c r="FA636" s="120"/>
      <c r="FB636" s="120"/>
      <c r="FC636" s="120"/>
      <c r="FD636" s="120"/>
      <c r="FE636" s="120"/>
      <c r="FF636" s="120"/>
      <c r="FG636" s="120"/>
      <c r="FH636" s="120"/>
      <c r="FI636" s="120"/>
      <c r="FJ636" s="120"/>
      <c r="FK636" s="120"/>
      <c r="FL636" s="120"/>
      <c r="FM636" s="120"/>
      <c r="FN636" s="120"/>
      <c r="FO636" s="120"/>
      <c r="FP636" s="120"/>
      <c r="FQ636" s="120"/>
      <c r="FR636" s="120"/>
      <c r="FS636" s="120"/>
      <c r="FT636" s="120"/>
      <c r="FU636" s="120"/>
      <c r="FV636" s="120"/>
      <c r="FW636" s="120"/>
      <c r="FX636" s="120"/>
      <c r="FY636" s="120"/>
      <c r="FZ636" s="120"/>
      <c r="GA636" s="120"/>
      <c r="GB636" s="120"/>
      <c r="GC636" s="120"/>
      <c r="GD636" s="120"/>
      <c r="GE636" s="120"/>
      <c r="GF636" s="120"/>
      <c r="GG636" s="120"/>
      <c r="GH636" s="120"/>
      <c r="GI636" s="120"/>
      <c r="GJ636" s="120"/>
      <c r="GK636" s="120"/>
      <c r="GL636" s="120"/>
      <c r="GM636" s="120"/>
      <c r="GN636" s="120"/>
      <c r="GO636" s="120"/>
      <c r="GP636" s="120"/>
      <c r="GQ636" s="120"/>
      <c r="GR636" s="120"/>
      <c r="GS636" s="120"/>
      <c r="GT636" s="120"/>
      <c r="GU636" s="120"/>
      <c r="GV636" s="120"/>
      <c r="GW636" s="120"/>
      <c r="GX636" s="120"/>
      <c r="GY636" s="120"/>
      <c r="GZ636" s="120"/>
      <c r="HA636" s="120"/>
      <c r="HB636" s="120"/>
      <c r="HC636" s="120"/>
      <c r="HD636" s="120"/>
      <c r="HE636" s="120"/>
      <c r="HF636" s="120"/>
      <c r="HG636" s="120"/>
      <c r="HH636" s="120"/>
      <c r="HI636" s="120"/>
    </row>
    <row r="637" spans="1:217" s="89" customFormat="1" ht="22.5" hidden="1">
      <c r="A637" s="74" t="s">
        <v>212</v>
      </c>
      <c r="B637" s="128"/>
      <c r="C637" s="128"/>
      <c r="D637" s="124">
        <f t="shared" si="32"/>
        <v>28200</v>
      </c>
      <c r="E637" s="129"/>
      <c r="F637" s="124">
        <f t="shared" si="33"/>
        <v>28200</v>
      </c>
      <c r="G637" s="124">
        <f t="shared" si="33"/>
        <v>30000</v>
      </c>
      <c r="H637" s="129"/>
      <c r="I637" s="129"/>
      <c r="J637" s="124">
        <f t="shared" si="34"/>
        <v>30000</v>
      </c>
      <c r="K637" s="129"/>
      <c r="L637" s="127"/>
      <c r="M637" s="127"/>
      <c r="N637" s="124">
        <f t="shared" si="35"/>
        <v>31800</v>
      </c>
      <c r="O637" s="129"/>
      <c r="P637" s="124">
        <f t="shared" si="36"/>
        <v>31800</v>
      </c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0"/>
      <c r="DM637" s="120"/>
      <c r="DN637" s="120"/>
      <c r="DO637" s="120"/>
      <c r="DP637" s="120"/>
      <c r="DQ637" s="120"/>
      <c r="DR637" s="120"/>
      <c r="DS637" s="120"/>
      <c r="DT637" s="120"/>
      <c r="DU637" s="120"/>
      <c r="DV637" s="120"/>
      <c r="DW637" s="120"/>
      <c r="DX637" s="120"/>
      <c r="DY637" s="120"/>
      <c r="DZ637" s="120"/>
      <c r="EA637" s="120"/>
      <c r="EB637" s="120"/>
      <c r="EC637" s="120"/>
      <c r="ED637" s="120"/>
      <c r="EE637" s="120"/>
      <c r="EF637" s="120"/>
      <c r="EG637" s="120"/>
      <c r="EH637" s="120"/>
      <c r="EI637" s="120"/>
      <c r="EJ637" s="120"/>
      <c r="EK637" s="120"/>
      <c r="EL637" s="120"/>
      <c r="EM637" s="120"/>
      <c r="EN637" s="120"/>
      <c r="EO637" s="120"/>
      <c r="EP637" s="120"/>
      <c r="EQ637" s="120"/>
      <c r="ER637" s="120"/>
      <c r="ES637" s="120"/>
      <c r="ET637" s="120"/>
      <c r="EU637" s="120"/>
      <c r="EV637" s="120"/>
      <c r="EW637" s="120"/>
      <c r="EX637" s="120"/>
      <c r="EY637" s="120"/>
      <c r="EZ637" s="120"/>
      <c r="FA637" s="120"/>
      <c r="FB637" s="120"/>
      <c r="FC637" s="120"/>
      <c r="FD637" s="120"/>
      <c r="FE637" s="120"/>
      <c r="FF637" s="120"/>
      <c r="FG637" s="120"/>
      <c r="FH637" s="120"/>
      <c r="FI637" s="120"/>
      <c r="FJ637" s="120"/>
      <c r="FK637" s="120"/>
      <c r="FL637" s="120"/>
      <c r="FM637" s="120"/>
      <c r="FN637" s="120"/>
      <c r="FO637" s="120"/>
      <c r="FP637" s="120"/>
      <c r="FQ637" s="120"/>
      <c r="FR637" s="120"/>
      <c r="FS637" s="120"/>
      <c r="FT637" s="120"/>
      <c r="FU637" s="120"/>
      <c r="FV637" s="120"/>
      <c r="FW637" s="120"/>
      <c r="FX637" s="120"/>
      <c r="FY637" s="120"/>
      <c r="FZ637" s="120"/>
      <c r="GA637" s="120"/>
      <c r="GB637" s="120"/>
      <c r="GC637" s="120"/>
      <c r="GD637" s="120"/>
      <c r="GE637" s="120"/>
      <c r="GF637" s="120"/>
      <c r="GG637" s="120"/>
      <c r="GH637" s="120"/>
      <c r="GI637" s="120"/>
      <c r="GJ637" s="120"/>
      <c r="GK637" s="120"/>
      <c r="GL637" s="120"/>
      <c r="GM637" s="120"/>
      <c r="GN637" s="120"/>
      <c r="GO637" s="120"/>
      <c r="GP637" s="120"/>
      <c r="GQ637" s="120"/>
      <c r="GR637" s="120"/>
      <c r="GS637" s="120"/>
      <c r="GT637" s="120"/>
      <c r="GU637" s="120"/>
      <c r="GV637" s="120"/>
      <c r="GW637" s="120"/>
      <c r="GX637" s="120"/>
      <c r="GY637" s="120"/>
      <c r="GZ637" s="120"/>
      <c r="HA637" s="120"/>
      <c r="HB637" s="120"/>
      <c r="HC637" s="120"/>
      <c r="HD637" s="120"/>
      <c r="HE637" s="120"/>
      <c r="HF637" s="120"/>
      <c r="HG637" s="120"/>
      <c r="HH637" s="120"/>
      <c r="HI637" s="120"/>
    </row>
    <row r="638" spans="1:217" s="89" customFormat="1" ht="33.75" hidden="1">
      <c r="A638" s="74" t="s">
        <v>213</v>
      </c>
      <c r="B638" s="128"/>
      <c r="C638" s="128"/>
      <c r="D638" s="124">
        <f t="shared" si="32"/>
        <v>49950</v>
      </c>
      <c r="E638" s="129"/>
      <c r="F638" s="124">
        <f t="shared" si="33"/>
        <v>49950</v>
      </c>
      <c r="G638" s="124">
        <f t="shared" si="33"/>
        <v>53250</v>
      </c>
      <c r="H638" s="129"/>
      <c r="I638" s="129"/>
      <c r="J638" s="124">
        <f t="shared" si="34"/>
        <v>53250</v>
      </c>
      <c r="K638" s="129"/>
      <c r="L638" s="127"/>
      <c r="M638" s="127"/>
      <c r="N638" s="124">
        <f t="shared" si="35"/>
        <v>56400</v>
      </c>
      <c r="O638" s="129"/>
      <c r="P638" s="124">
        <f t="shared" si="36"/>
        <v>56400</v>
      </c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120"/>
      <c r="AW638" s="120"/>
      <c r="AX638" s="120"/>
      <c r="AY638" s="120"/>
      <c r="AZ638" s="120"/>
      <c r="BA638" s="120"/>
      <c r="BB638" s="120"/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20"/>
      <c r="CQ638" s="120"/>
      <c r="CR638" s="120"/>
      <c r="CS638" s="120"/>
      <c r="CT638" s="120"/>
      <c r="CU638" s="120"/>
      <c r="CV638" s="120"/>
      <c r="CW638" s="120"/>
      <c r="CX638" s="120"/>
      <c r="CY638" s="120"/>
      <c r="CZ638" s="120"/>
      <c r="DA638" s="120"/>
      <c r="DB638" s="120"/>
      <c r="DC638" s="120"/>
      <c r="DD638" s="120"/>
      <c r="DE638" s="120"/>
      <c r="DF638" s="120"/>
      <c r="DG638" s="120"/>
      <c r="DH638" s="120"/>
      <c r="DI638" s="120"/>
      <c r="DJ638" s="120"/>
      <c r="DK638" s="120"/>
      <c r="DL638" s="120"/>
      <c r="DM638" s="120"/>
      <c r="DN638" s="120"/>
      <c r="DO638" s="120"/>
      <c r="DP638" s="120"/>
      <c r="DQ638" s="120"/>
      <c r="DR638" s="120"/>
      <c r="DS638" s="120"/>
      <c r="DT638" s="120"/>
      <c r="DU638" s="120"/>
      <c r="DV638" s="120"/>
      <c r="DW638" s="120"/>
      <c r="DX638" s="120"/>
      <c r="DY638" s="120"/>
      <c r="DZ638" s="120"/>
      <c r="EA638" s="120"/>
      <c r="EB638" s="120"/>
      <c r="EC638" s="120"/>
      <c r="ED638" s="120"/>
      <c r="EE638" s="120"/>
      <c r="EF638" s="120"/>
      <c r="EG638" s="120"/>
      <c r="EH638" s="120"/>
      <c r="EI638" s="120"/>
      <c r="EJ638" s="120"/>
      <c r="EK638" s="120"/>
      <c r="EL638" s="120"/>
      <c r="EM638" s="120"/>
      <c r="EN638" s="120"/>
      <c r="EO638" s="120"/>
      <c r="EP638" s="120"/>
      <c r="EQ638" s="120"/>
      <c r="ER638" s="120"/>
      <c r="ES638" s="120"/>
      <c r="ET638" s="120"/>
      <c r="EU638" s="120"/>
      <c r="EV638" s="120"/>
      <c r="EW638" s="120"/>
      <c r="EX638" s="120"/>
      <c r="EY638" s="120"/>
      <c r="EZ638" s="120"/>
      <c r="FA638" s="120"/>
      <c r="FB638" s="120"/>
      <c r="FC638" s="120"/>
      <c r="FD638" s="120"/>
      <c r="FE638" s="120"/>
      <c r="FF638" s="120"/>
      <c r="FG638" s="120"/>
      <c r="FH638" s="120"/>
      <c r="FI638" s="120"/>
      <c r="FJ638" s="120"/>
      <c r="FK638" s="120"/>
      <c r="FL638" s="120"/>
      <c r="FM638" s="120"/>
      <c r="FN638" s="120"/>
      <c r="FO638" s="120"/>
      <c r="FP638" s="120"/>
      <c r="FQ638" s="120"/>
      <c r="FR638" s="120"/>
      <c r="FS638" s="120"/>
      <c r="FT638" s="120"/>
      <c r="FU638" s="120"/>
      <c r="FV638" s="120"/>
      <c r="FW638" s="120"/>
      <c r="FX638" s="120"/>
      <c r="FY638" s="120"/>
      <c r="FZ638" s="120"/>
      <c r="GA638" s="120"/>
      <c r="GB638" s="120"/>
      <c r="GC638" s="120"/>
      <c r="GD638" s="120"/>
      <c r="GE638" s="120"/>
      <c r="GF638" s="120"/>
      <c r="GG638" s="120"/>
      <c r="GH638" s="120"/>
      <c r="GI638" s="120"/>
      <c r="GJ638" s="120"/>
      <c r="GK638" s="120"/>
      <c r="GL638" s="120"/>
      <c r="GM638" s="120"/>
      <c r="GN638" s="120"/>
      <c r="GO638" s="120"/>
      <c r="GP638" s="120"/>
      <c r="GQ638" s="120"/>
      <c r="GR638" s="120"/>
      <c r="GS638" s="120"/>
      <c r="GT638" s="120"/>
      <c r="GU638" s="120"/>
      <c r="GV638" s="120"/>
      <c r="GW638" s="120"/>
      <c r="GX638" s="120"/>
      <c r="GY638" s="120"/>
      <c r="GZ638" s="120"/>
      <c r="HA638" s="120"/>
      <c r="HB638" s="120"/>
      <c r="HC638" s="120"/>
      <c r="HD638" s="120"/>
      <c r="HE638" s="120"/>
      <c r="HF638" s="120"/>
      <c r="HG638" s="120"/>
      <c r="HH638" s="120"/>
      <c r="HI638" s="120"/>
    </row>
    <row r="639" spans="1:217" s="89" customFormat="1" ht="33.75" hidden="1">
      <c r="A639" s="74" t="s">
        <v>214</v>
      </c>
      <c r="B639" s="128"/>
      <c r="C639" s="128"/>
      <c r="D639" s="124">
        <f t="shared" si="32"/>
        <v>31050</v>
      </c>
      <c r="E639" s="124"/>
      <c r="F639" s="124">
        <f t="shared" si="33"/>
        <v>31050</v>
      </c>
      <c r="G639" s="124">
        <f t="shared" si="33"/>
        <v>33300</v>
      </c>
      <c r="H639" s="124"/>
      <c r="I639" s="124"/>
      <c r="J639" s="124">
        <f t="shared" si="34"/>
        <v>33300</v>
      </c>
      <c r="K639" s="124"/>
      <c r="L639" s="131"/>
      <c r="M639" s="131"/>
      <c r="N639" s="124">
        <f t="shared" si="35"/>
        <v>35550</v>
      </c>
      <c r="O639" s="124"/>
      <c r="P639" s="124">
        <f t="shared" si="36"/>
        <v>35550</v>
      </c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20"/>
      <c r="AV639" s="120"/>
      <c r="AW639" s="120"/>
      <c r="AX639" s="120"/>
      <c r="AY639" s="120"/>
      <c r="AZ639" s="120"/>
      <c r="BA639" s="120"/>
      <c r="BB639" s="120"/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20"/>
      <c r="CQ639" s="120"/>
      <c r="CR639" s="120"/>
      <c r="CS639" s="120"/>
      <c r="CT639" s="120"/>
      <c r="CU639" s="120"/>
      <c r="CV639" s="120"/>
      <c r="CW639" s="120"/>
      <c r="CX639" s="120"/>
      <c r="CY639" s="120"/>
      <c r="CZ639" s="120"/>
      <c r="DA639" s="120"/>
      <c r="DB639" s="120"/>
      <c r="DC639" s="120"/>
      <c r="DD639" s="120"/>
      <c r="DE639" s="120"/>
      <c r="DF639" s="120"/>
      <c r="DG639" s="120"/>
      <c r="DH639" s="120"/>
      <c r="DI639" s="120"/>
      <c r="DJ639" s="120"/>
      <c r="DK639" s="120"/>
      <c r="DL639" s="120"/>
      <c r="DM639" s="120"/>
      <c r="DN639" s="120"/>
      <c r="DO639" s="120"/>
      <c r="DP639" s="120"/>
      <c r="DQ639" s="120"/>
      <c r="DR639" s="120"/>
      <c r="DS639" s="120"/>
      <c r="DT639" s="120"/>
      <c r="DU639" s="120"/>
      <c r="DV639" s="120"/>
      <c r="DW639" s="120"/>
      <c r="DX639" s="120"/>
      <c r="DY639" s="120"/>
      <c r="DZ639" s="120"/>
      <c r="EA639" s="120"/>
      <c r="EB639" s="120"/>
      <c r="EC639" s="120"/>
      <c r="ED639" s="120"/>
      <c r="EE639" s="120"/>
      <c r="EF639" s="120"/>
      <c r="EG639" s="120"/>
      <c r="EH639" s="120"/>
      <c r="EI639" s="120"/>
      <c r="EJ639" s="120"/>
      <c r="EK639" s="120"/>
      <c r="EL639" s="120"/>
      <c r="EM639" s="120"/>
      <c r="EN639" s="120"/>
      <c r="EO639" s="120"/>
      <c r="EP639" s="120"/>
      <c r="EQ639" s="120"/>
      <c r="ER639" s="120"/>
      <c r="ES639" s="120"/>
      <c r="ET639" s="120"/>
      <c r="EU639" s="120"/>
      <c r="EV639" s="120"/>
      <c r="EW639" s="120"/>
      <c r="EX639" s="120"/>
      <c r="EY639" s="120"/>
      <c r="EZ639" s="120"/>
      <c r="FA639" s="120"/>
      <c r="FB639" s="120"/>
      <c r="FC639" s="120"/>
      <c r="FD639" s="120"/>
      <c r="FE639" s="120"/>
      <c r="FF639" s="120"/>
      <c r="FG639" s="120"/>
      <c r="FH639" s="120"/>
      <c r="FI639" s="120"/>
      <c r="FJ639" s="120"/>
      <c r="FK639" s="120"/>
      <c r="FL639" s="120"/>
      <c r="FM639" s="120"/>
      <c r="FN639" s="120"/>
      <c r="FO639" s="120"/>
      <c r="FP639" s="120"/>
      <c r="FQ639" s="120"/>
      <c r="FR639" s="120"/>
      <c r="FS639" s="120"/>
      <c r="FT639" s="120"/>
      <c r="FU639" s="120"/>
      <c r="FV639" s="120"/>
      <c r="FW639" s="120"/>
      <c r="FX639" s="120"/>
      <c r="FY639" s="120"/>
      <c r="FZ639" s="120"/>
      <c r="GA639" s="120"/>
      <c r="GB639" s="120"/>
      <c r="GC639" s="120"/>
      <c r="GD639" s="120"/>
      <c r="GE639" s="120"/>
      <c r="GF639" s="120"/>
      <c r="GG639" s="120"/>
      <c r="GH639" s="120"/>
      <c r="GI639" s="120"/>
      <c r="GJ639" s="120"/>
      <c r="GK639" s="120"/>
      <c r="GL639" s="120"/>
      <c r="GM639" s="120"/>
      <c r="GN639" s="120"/>
      <c r="GO639" s="120"/>
      <c r="GP639" s="120"/>
      <c r="GQ639" s="120"/>
      <c r="GR639" s="120"/>
      <c r="GS639" s="120"/>
      <c r="GT639" s="120"/>
      <c r="GU639" s="120"/>
      <c r="GV639" s="120"/>
      <c r="GW639" s="120"/>
      <c r="GX639" s="120"/>
      <c r="GY639" s="120"/>
      <c r="GZ639" s="120"/>
      <c r="HA639" s="120"/>
      <c r="HB639" s="120"/>
      <c r="HC639" s="120"/>
      <c r="HD639" s="120"/>
      <c r="HE639" s="120"/>
      <c r="HF639" s="120"/>
      <c r="HG639" s="120"/>
      <c r="HH639" s="120"/>
      <c r="HI639" s="120"/>
    </row>
    <row r="640" spans="1:217" s="89" customFormat="1" ht="22.5" hidden="1">
      <c r="A640" s="74" t="s">
        <v>215</v>
      </c>
      <c r="B640" s="128"/>
      <c r="C640" s="128"/>
      <c r="D640" s="124">
        <f t="shared" si="32"/>
        <v>7620</v>
      </c>
      <c r="E640" s="124"/>
      <c r="F640" s="124">
        <f>F647*F654</f>
        <v>7620</v>
      </c>
      <c r="G640" s="124">
        <f>G647*G654</f>
        <v>8160</v>
      </c>
      <c r="H640" s="124"/>
      <c r="I640" s="124"/>
      <c r="J640" s="124">
        <f t="shared" si="34"/>
        <v>8160</v>
      </c>
      <c r="K640" s="124"/>
      <c r="L640" s="131"/>
      <c r="M640" s="131"/>
      <c r="N640" s="124">
        <f t="shared" si="35"/>
        <v>8640</v>
      </c>
      <c r="O640" s="124"/>
      <c r="P640" s="124">
        <f t="shared" si="36"/>
        <v>8640</v>
      </c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20"/>
      <c r="AV640" s="120"/>
      <c r="AW640" s="120"/>
      <c r="AX640" s="120"/>
      <c r="AY640" s="120"/>
      <c r="AZ640" s="120"/>
      <c r="BA640" s="120"/>
      <c r="BB640" s="120"/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20"/>
      <c r="CQ640" s="120"/>
      <c r="CR640" s="120"/>
      <c r="CS640" s="120"/>
      <c r="CT640" s="120"/>
      <c r="CU640" s="120"/>
      <c r="CV640" s="120"/>
      <c r="CW640" s="120"/>
      <c r="CX640" s="120"/>
      <c r="CY640" s="120"/>
      <c r="CZ640" s="120"/>
      <c r="DA640" s="120"/>
      <c r="DB640" s="120"/>
      <c r="DC640" s="120"/>
      <c r="DD640" s="120"/>
      <c r="DE640" s="120"/>
      <c r="DF640" s="120"/>
      <c r="DG640" s="120"/>
      <c r="DH640" s="120"/>
      <c r="DI640" s="120"/>
      <c r="DJ640" s="120"/>
      <c r="DK640" s="120"/>
      <c r="DL640" s="120"/>
      <c r="DM640" s="120"/>
      <c r="DN640" s="120"/>
      <c r="DO640" s="120"/>
      <c r="DP640" s="120"/>
      <c r="DQ640" s="120"/>
      <c r="DR640" s="120"/>
      <c r="DS640" s="120"/>
      <c r="DT640" s="120"/>
      <c r="DU640" s="120"/>
      <c r="DV640" s="120"/>
      <c r="DW640" s="120"/>
      <c r="DX640" s="120"/>
      <c r="DY640" s="120"/>
      <c r="DZ640" s="120"/>
      <c r="EA640" s="120"/>
      <c r="EB640" s="120"/>
      <c r="EC640" s="120"/>
      <c r="ED640" s="120"/>
      <c r="EE640" s="120"/>
      <c r="EF640" s="120"/>
      <c r="EG640" s="120"/>
      <c r="EH640" s="120"/>
      <c r="EI640" s="120"/>
      <c r="EJ640" s="120"/>
      <c r="EK640" s="120"/>
      <c r="EL640" s="120"/>
      <c r="EM640" s="120"/>
      <c r="EN640" s="120"/>
      <c r="EO640" s="120"/>
      <c r="EP640" s="120"/>
      <c r="EQ640" s="120"/>
      <c r="ER640" s="120"/>
      <c r="ES640" s="120"/>
      <c r="ET640" s="120"/>
      <c r="EU640" s="120"/>
      <c r="EV640" s="120"/>
      <c r="EW640" s="120"/>
      <c r="EX640" s="120"/>
      <c r="EY640" s="120"/>
      <c r="EZ640" s="120"/>
      <c r="FA640" s="120"/>
      <c r="FB640" s="120"/>
      <c r="FC640" s="120"/>
      <c r="FD640" s="120"/>
      <c r="FE640" s="120"/>
      <c r="FF640" s="120"/>
      <c r="FG640" s="120"/>
      <c r="FH640" s="120"/>
      <c r="FI640" s="120"/>
      <c r="FJ640" s="120"/>
      <c r="FK640" s="120"/>
      <c r="FL640" s="120"/>
      <c r="FM640" s="120"/>
      <c r="FN640" s="120"/>
      <c r="FO640" s="120"/>
      <c r="FP640" s="120"/>
      <c r="FQ640" s="120"/>
      <c r="FR640" s="120"/>
      <c r="FS640" s="120"/>
      <c r="FT640" s="120"/>
      <c r="FU640" s="120"/>
      <c r="FV640" s="120"/>
      <c r="FW640" s="120"/>
      <c r="FX640" s="120"/>
      <c r="FY640" s="120"/>
      <c r="FZ640" s="120"/>
      <c r="GA640" s="120"/>
      <c r="GB640" s="120"/>
      <c r="GC640" s="120"/>
      <c r="GD640" s="120"/>
      <c r="GE640" s="120"/>
      <c r="GF640" s="120"/>
      <c r="GG640" s="120"/>
      <c r="GH640" s="120"/>
      <c r="GI640" s="120"/>
      <c r="GJ640" s="120"/>
      <c r="GK640" s="120"/>
      <c r="GL640" s="120"/>
      <c r="GM640" s="120"/>
      <c r="GN640" s="120"/>
      <c r="GO640" s="120"/>
      <c r="GP640" s="120"/>
      <c r="GQ640" s="120"/>
      <c r="GR640" s="120"/>
      <c r="GS640" s="120"/>
      <c r="GT640" s="120"/>
      <c r="GU640" s="120"/>
      <c r="GV640" s="120"/>
      <c r="GW640" s="120"/>
      <c r="GX640" s="120"/>
      <c r="GY640" s="120"/>
      <c r="GZ640" s="120"/>
      <c r="HA640" s="120"/>
      <c r="HB640" s="120"/>
      <c r="HC640" s="120"/>
      <c r="HD640" s="120"/>
      <c r="HE640" s="120"/>
      <c r="HF640" s="120"/>
      <c r="HG640" s="120"/>
      <c r="HH640" s="120"/>
      <c r="HI640" s="120"/>
    </row>
    <row r="641" spans="1:217" s="89" customFormat="1" ht="33.75" hidden="1">
      <c r="A641" s="74" t="s">
        <v>194</v>
      </c>
      <c r="B641" s="128"/>
      <c r="C641" s="128"/>
      <c r="D641" s="124">
        <f t="shared" si="32"/>
        <v>1920</v>
      </c>
      <c r="E641" s="124"/>
      <c r="F641" s="124">
        <f>F648*F655</f>
        <v>1920</v>
      </c>
      <c r="G641" s="124">
        <f>G648*G655</f>
        <v>1920</v>
      </c>
      <c r="H641" s="124"/>
      <c r="I641" s="124"/>
      <c r="J641" s="124">
        <f t="shared" si="34"/>
        <v>1920</v>
      </c>
      <c r="K641" s="124"/>
      <c r="L641" s="131"/>
      <c r="M641" s="131"/>
      <c r="N641" s="124">
        <f t="shared" si="35"/>
        <v>1920</v>
      </c>
      <c r="O641" s="124"/>
      <c r="P641" s="124">
        <f t="shared" si="36"/>
        <v>1920</v>
      </c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20"/>
      <c r="AV641" s="120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20"/>
      <c r="CQ641" s="120"/>
      <c r="CR641" s="120"/>
      <c r="CS641" s="120"/>
      <c r="CT641" s="120"/>
      <c r="CU641" s="120"/>
      <c r="CV641" s="120"/>
      <c r="CW641" s="120"/>
      <c r="CX641" s="120"/>
      <c r="CY641" s="120"/>
      <c r="CZ641" s="120"/>
      <c r="DA641" s="120"/>
      <c r="DB641" s="120"/>
      <c r="DC641" s="120"/>
      <c r="DD641" s="120"/>
      <c r="DE641" s="120"/>
      <c r="DF641" s="120"/>
      <c r="DG641" s="120"/>
      <c r="DH641" s="120"/>
      <c r="DI641" s="120"/>
      <c r="DJ641" s="120"/>
      <c r="DK641" s="120"/>
      <c r="DL641" s="120"/>
      <c r="DM641" s="120"/>
      <c r="DN641" s="120"/>
      <c r="DO641" s="120"/>
      <c r="DP641" s="120"/>
      <c r="DQ641" s="120"/>
      <c r="DR641" s="120"/>
      <c r="DS641" s="120"/>
      <c r="DT641" s="120"/>
      <c r="DU641" s="120"/>
      <c r="DV641" s="120"/>
      <c r="DW641" s="120"/>
      <c r="DX641" s="120"/>
      <c r="DY641" s="120"/>
      <c r="DZ641" s="120"/>
      <c r="EA641" s="120"/>
      <c r="EB641" s="120"/>
      <c r="EC641" s="120"/>
      <c r="ED641" s="120"/>
      <c r="EE641" s="120"/>
      <c r="EF641" s="120"/>
      <c r="EG641" s="120"/>
      <c r="EH641" s="120"/>
      <c r="EI641" s="120"/>
      <c r="EJ641" s="120"/>
      <c r="EK641" s="120"/>
      <c r="EL641" s="120"/>
      <c r="EM641" s="120"/>
      <c r="EN641" s="120"/>
      <c r="EO641" s="120"/>
      <c r="EP641" s="120"/>
      <c r="EQ641" s="120"/>
      <c r="ER641" s="120"/>
      <c r="ES641" s="120"/>
      <c r="ET641" s="120"/>
      <c r="EU641" s="120"/>
      <c r="EV641" s="120"/>
      <c r="EW641" s="120"/>
      <c r="EX641" s="120"/>
      <c r="EY641" s="120"/>
      <c r="EZ641" s="120"/>
      <c r="FA641" s="120"/>
      <c r="FB641" s="120"/>
      <c r="FC641" s="120"/>
      <c r="FD641" s="120"/>
      <c r="FE641" s="120"/>
      <c r="FF641" s="120"/>
      <c r="FG641" s="120"/>
      <c r="FH641" s="120"/>
      <c r="FI641" s="120"/>
      <c r="FJ641" s="120"/>
      <c r="FK641" s="120"/>
      <c r="FL641" s="120"/>
      <c r="FM641" s="120"/>
      <c r="FN641" s="120"/>
      <c r="FO641" s="120"/>
      <c r="FP641" s="120"/>
      <c r="FQ641" s="120"/>
      <c r="FR641" s="120"/>
      <c r="FS641" s="120"/>
      <c r="FT641" s="120"/>
      <c r="FU641" s="120"/>
      <c r="FV641" s="120"/>
      <c r="FW641" s="120"/>
      <c r="FX641" s="120"/>
      <c r="FY641" s="120"/>
      <c r="FZ641" s="120"/>
      <c r="GA641" s="120"/>
      <c r="GB641" s="120"/>
      <c r="GC641" s="120"/>
      <c r="GD641" s="120"/>
      <c r="GE641" s="120"/>
      <c r="GF641" s="120"/>
      <c r="GG641" s="120"/>
      <c r="GH641" s="120"/>
      <c r="GI641" s="120"/>
      <c r="GJ641" s="120"/>
      <c r="GK641" s="120"/>
      <c r="GL641" s="120"/>
      <c r="GM641" s="120"/>
      <c r="GN641" s="120"/>
      <c r="GO641" s="120"/>
      <c r="GP641" s="120"/>
      <c r="GQ641" s="120"/>
      <c r="GR641" s="120"/>
      <c r="GS641" s="120"/>
      <c r="GT641" s="120"/>
      <c r="GU641" s="120"/>
      <c r="GV641" s="120"/>
      <c r="GW641" s="120"/>
      <c r="GX641" s="120"/>
      <c r="GY641" s="120"/>
      <c r="GZ641" s="120"/>
      <c r="HA641" s="120"/>
      <c r="HB641" s="120"/>
      <c r="HC641" s="120"/>
      <c r="HD641" s="120"/>
      <c r="HE641" s="120"/>
      <c r="HF641" s="120"/>
      <c r="HG641" s="120"/>
      <c r="HH641" s="120"/>
      <c r="HI641" s="120"/>
    </row>
    <row r="642" spans="1:217" s="158" customFormat="1" ht="11.25" hidden="1">
      <c r="A642" s="130" t="s">
        <v>3</v>
      </c>
      <c r="B642" s="130"/>
      <c r="C642" s="130"/>
      <c r="D642" s="132"/>
      <c r="E642" s="132"/>
      <c r="F642" s="124"/>
      <c r="G642" s="132"/>
      <c r="H642" s="132"/>
      <c r="I642" s="132"/>
      <c r="J642" s="124"/>
      <c r="K642" s="124"/>
      <c r="L642" s="132"/>
      <c r="M642" s="132"/>
      <c r="N642" s="132"/>
      <c r="O642" s="132"/>
      <c r="P642" s="124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  <c r="BM642" s="77"/>
      <c r="BN642" s="77"/>
      <c r="BO642" s="77"/>
      <c r="BP642" s="77"/>
      <c r="BQ642" s="77"/>
      <c r="BR642" s="77"/>
      <c r="BS642" s="77"/>
      <c r="BT642" s="77"/>
      <c r="BU642" s="77"/>
      <c r="BV642" s="77"/>
      <c r="BW642" s="77"/>
      <c r="BX642" s="77"/>
      <c r="BY642" s="77"/>
      <c r="BZ642" s="77"/>
      <c r="CA642" s="77"/>
      <c r="CB642" s="77"/>
      <c r="CC642" s="77"/>
      <c r="CD642" s="77"/>
      <c r="CE642" s="77"/>
      <c r="CF642" s="77"/>
      <c r="CG642" s="77"/>
      <c r="CH642" s="77"/>
      <c r="CI642" s="77"/>
      <c r="CJ642" s="77"/>
      <c r="CK642" s="77"/>
      <c r="CL642" s="77"/>
      <c r="CM642" s="77"/>
      <c r="CN642" s="77"/>
      <c r="CO642" s="77"/>
      <c r="CP642" s="77"/>
      <c r="CQ642" s="77"/>
      <c r="CR642" s="77"/>
      <c r="CS642" s="77"/>
      <c r="CT642" s="77"/>
      <c r="CU642" s="77"/>
      <c r="CV642" s="77"/>
      <c r="CW642" s="77"/>
      <c r="CX642" s="77"/>
      <c r="CY642" s="77"/>
      <c r="CZ642" s="77"/>
      <c r="DA642" s="77"/>
      <c r="DB642" s="77"/>
      <c r="DC642" s="77"/>
      <c r="DD642" s="77"/>
      <c r="DE642" s="77"/>
      <c r="DF642" s="77"/>
      <c r="DG642" s="77"/>
      <c r="DH642" s="77"/>
      <c r="DI642" s="77"/>
      <c r="DJ642" s="77"/>
      <c r="DK642" s="77"/>
      <c r="DL642" s="77"/>
      <c r="DM642" s="77"/>
      <c r="DN642" s="77"/>
      <c r="DO642" s="77"/>
      <c r="DP642" s="77"/>
      <c r="DQ642" s="77"/>
      <c r="DR642" s="77"/>
      <c r="DS642" s="77"/>
      <c r="DT642" s="77"/>
      <c r="DU642" s="77"/>
      <c r="DV642" s="77"/>
      <c r="DW642" s="77"/>
      <c r="DX642" s="77"/>
      <c r="DY642" s="77"/>
      <c r="DZ642" s="77"/>
      <c r="EA642" s="77"/>
      <c r="EB642" s="77"/>
      <c r="EC642" s="77"/>
      <c r="ED642" s="77"/>
      <c r="EE642" s="77"/>
      <c r="EF642" s="77"/>
      <c r="EG642" s="77"/>
      <c r="EH642" s="77"/>
      <c r="EI642" s="77"/>
      <c r="EJ642" s="77"/>
      <c r="EK642" s="77"/>
      <c r="EL642" s="77"/>
      <c r="EM642" s="77"/>
      <c r="EN642" s="77"/>
      <c r="EO642" s="77"/>
      <c r="EP642" s="77"/>
      <c r="EQ642" s="77"/>
      <c r="ER642" s="77"/>
      <c r="ES642" s="77"/>
      <c r="ET642" s="77"/>
      <c r="EU642" s="77"/>
      <c r="EV642" s="77"/>
      <c r="EW642" s="77"/>
      <c r="EX642" s="77"/>
      <c r="EY642" s="77"/>
      <c r="EZ642" s="77"/>
      <c r="FA642" s="77"/>
      <c r="FB642" s="77"/>
      <c r="FC642" s="77"/>
      <c r="FD642" s="77"/>
      <c r="FE642" s="77"/>
      <c r="FF642" s="77"/>
      <c r="FG642" s="77"/>
      <c r="FH642" s="77"/>
      <c r="FI642" s="77"/>
      <c r="FJ642" s="77"/>
      <c r="FK642" s="77"/>
      <c r="FL642" s="77"/>
      <c r="FM642" s="77"/>
      <c r="FN642" s="77"/>
      <c r="FO642" s="77"/>
      <c r="FP642" s="77"/>
      <c r="FQ642" s="77"/>
      <c r="FR642" s="77"/>
      <c r="FS642" s="77"/>
      <c r="FT642" s="77"/>
      <c r="FU642" s="77"/>
      <c r="FV642" s="77"/>
      <c r="FW642" s="77"/>
      <c r="FX642" s="77"/>
      <c r="FY642" s="77"/>
      <c r="FZ642" s="77"/>
      <c r="GA642" s="77"/>
      <c r="GB642" s="77"/>
      <c r="GC642" s="77"/>
      <c r="GD642" s="77"/>
      <c r="GE642" s="77"/>
      <c r="GF642" s="77"/>
      <c r="GG642" s="77"/>
      <c r="GH642" s="77"/>
      <c r="GI642" s="77"/>
      <c r="GJ642" s="77"/>
      <c r="GK642" s="77"/>
      <c r="GL642" s="77"/>
      <c r="GM642" s="77"/>
      <c r="GN642" s="77"/>
      <c r="GO642" s="77"/>
      <c r="GP642" s="77"/>
      <c r="GQ642" s="77"/>
      <c r="GR642" s="77"/>
      <c r="GS642" s="77"/>
      <c r="GT642" s="77"/>
      <c r="GU642" s="77"/>
      <c r="GV642" s="77"/>
      <c r="GW642" s="77"/>
      <c r="GX642" s="77"/>
      <c r="GY642" s="77"/>
      <c r="GZ642" s="77"/>
      <c r="HA642" s="77"/>
      <c r="HB642" s="77"/>
      <c r="HC642" s="77"/>
      <c r="HD642" s="77"/>
      <c r="HE642" s="77"/>
      <c r="HF642" s="77"/>
      <c r="HG642" s="77"/>
      <c r="HH642" s="77"/>
      <c r="HI642" s="77"/>
    </row>
    <row r="643" spans="1:217" s="158" customFormat="1" ht="33.75" customHeight="1" hidden="1">
      <c r="A643" s="74" t="s">
        <v>147</v>
      </c>
      <c r="B643" s="133"/>
      <c r="C643" s="133"/>
      <c r="D643" s="134">
        <v>30</v>
      </c>
      <c r="E643" s="135"/>
      <c r="F643" s="134">
        <v>30</v>
      </c>
      <c r="G643" s="134">
        <v>30</v>
      </c>
      <c r="H643" s="135"/>
      <c r="I643" s="135"/>
      <c r="J643" s="134">
        <v>30</v>
      </c>
      <c r="K643" s="135"/>
      <c r="L643" s="135"/>
      <c r="M643" s="135"/>
      <c r="N643" s="134">
        <v>30</v>
      </c>
      <c r="O643" s="135"/>
      <c r="P643" s="134">
        <v>30</v>
      </c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  <c r="AZ643" s="77"/>
      <c r="BA643" s="77"/>
      <c r="BB643" s="77"/>
      <c r="BC643" s="77"/>
      <c r="BD643" s="77"/>
      <c r="BE643" s="77"/>
      <c r="BF643" s="77"/>
      <c r="BG643" s="77"/>
      <c r="BH643" s="77"/>
      <c r="BI643" s="77"/>
      <c r="BJ643" s="77"/>
      <c r="BK643" s="77"/>
      <c r="BL643" s="77"/>
      <c r="BM643" s="77"/>
      <c r="BN643" s="77"/>
      <c r="BO643" s="77"/>
      <c r="BP643" s="77"/>
      <c r="BQ643" s="77"/>
      <c r="BR643" s="77"/>
      <c r="BS643" s="77"/>
      <c r="BT643" s="77"/>
      <c r="BU643" s="77"/>
      <c r="BV643" s="77"/>
      <c r="BW643" s="77"/>
      <c r="BX643" s="77"/>
      <c r="BY643" s="77"/>
      <c r="BZ643" s="77"/>
      <c r="CA643" s="77"/>
      <c r="CB643" s="77"/>
      <c r="CC643" s="77"/>
      <c r="CD643" s="77"/>
      <c r="CE643" s="77"/>
      <c r="CF643" s="77"/>
      <c r="CG643" s="77"/>
      <c r="CH643" s="77"/>
      <c r="CI643" s="77"/>
      <c r="CJ643" s="77"/>
      <c r="CK643" s="77"/>
      <c r="CL643" s="77"/>
      <c r="CM643" s="77"/>
      <c r="CN643" s="77"/>
      <c r="CO643" s="77"/>
      <c r="CP643" s="77"/>
      <c r="CQ643" s="77"/>
      <c r="CR643" s="77"/>
      <c r="CS643" s="77"/>
      <c r="CT643" s="77"/>
      <c r="CU643" s="77"/>
      <c r="CV643" s="77"/>
      <c r="CW643" s="77"/>
      <c r="CX643" s="77"/>
      <c r="CY643" s="77"/>
      <c r="CZ643" s="77"/>
      <c r="DA643" s="77"/>
      <c r="DB643" s="77"/>
      <c r="DC643" s="77"/>
      <c r="DD643" s="77"/>
      <c r="DE643" s="77"/>
      <c r="DF643" s="77"/>
      <c r="DG643" s="77"/>
      <c r="DH643" s="77"/>
      <c r="DI643" s="77"/>
      <c r="DJ643" s="77"/>
      <c r="DK643" s="77"/>
      <c r="DL643" s="77"/>
      <c r="DM643" s="77"/>
      <c r="DN643" s="77"/>
      <c r="DO643" s="77"/>
      <c r="DP643" s="77"/>
      <c r="DQ643" s="77"/>
      <c r="DR643" s="77"/>
      <c r="DS643" s="77"/>
      <c r="DT643" s="77"/>
      <c r="DU643" s="77"/>
      <c r="DV643" s="77"/>
      <c r="DW643" s="77"/>
      <c r="DX643" s="77"/>
      <c r="DY643" s="77"/>
      <c r="DZ643" s="77"/>
      <c r="EA643" s="77"/>
      <c r="EB643" s="77"/>
      <c r="EC643" s="77"/>
      <c r="ED643" s="77"/>
      <c r="EE643" s="77"/>
      <c r="EF643" s="77"/>
      <c r="EG643" s="77"/>
      <c r="EH643" s="77"/>
      <c r="EI643" s="77"/>
      <c r="EJ643" s="77"/>
      <c r="EK643" s="77"/>
      <c r="EL643" s="77"/>
      <c r="EM643" s="77"/>
      <c r="EN643" s="77"/>
      <c r="EO643" s="77"/>
      <c r="EP643" s="77"/>
      <c r="EQ643" s="77"/>
      <c r="ER643" s="77"/>
      <c r="ES643" s="77"/>
      <c r="ET643" s="77"/>
      <c r="EU643" s="77"/>
      <c r="EV643" s="77"/>
      <c r="EW643" s="77"/>
      <c r="EX643" s="77"/>
      <c r="EY643" s="77"/>
      <c r="EZ643" s="77"/>
      <c r="FA643" s="77"/>
      <c r="FB643" s="77"/>
      <c r="FC643" s="77"/>
      <c r="FD643" s="77"/>
      <c r="FE643" s="77"/>
      <c r="FF643" s="77"/>
      <c r="FG643" s="77"/>
      <c r="FH643" s="77"/>
      <c r="FI643" s="77"/>
      <c r="FJ643" s="77"/>
      <c r="FK643" s="77"/>
      <c r="FL643" s="77"/>
      <c r="FM643" s="77"/>
      <c r="FN643" s="77"/>
      <c r="FO643" s="77"/>
      <c r="FP643" s="77"/>
      <c r="FQ643" s="77"/>
      <c r="FR643" s="77"/>
      <c r="FS643" s="77"/>
      <c r="FT643" s="77"/>
      <c r="FU643" s="77"/>
      <c r="FV643" s="77"/>
      <c r="FW643" s="77"/>
      <c r="FX643" s="77"/>
      <c r="FY643" s="77"/>
      <c r="FZ643" s="77"/>
      <c r="GA643" s="77"/>
      <c r="GB643" s="77"/>
      <c r="GC643" s="77"/>
      <c r="GD643" s="77"/>
      <c r="GE643" s="77"/>
      <c r="GF643" s="77"/>
      <c r="GG643" s="77"/>
      <c r="GH643" s="77"/>
      <c r="GI643" s="77"/>
      <c r="GJ643" s="77"/>
      <c r="GK643" s="77"/>
      <c r="GL643" s="77"/>
      <c r="GM643" s="77"/>
      <c r="GN643" s="77"/>
      <c r="GO643" s="77"/>
      <c r="GP643" s="77"/>
      <c r="GQ643" s="77"/>
      <c r="GR643" s="77"/>
      <c r="GS643" s="77"/>
      <c r="GT643" s="77"/>
      <c r="GU643" s="77"/>
      <c r="GV643" s="77"/>
      <c r="GW643" s="77"/>
      <c r="GX643" s="77"/>
      <c r="GY643" s="77"/>
      <c r="GZ643" s="77"/>
      <c r="HA643" s="77"/>
      <c r="HB643" s="77"/>
      <c r="HC643" s="77"/>
      <c r="HD643" s="77"/>
      <c r="HE643" s="77"/>
      <c r="HF643" s="77"/>
      <c r="HG643" s="77"/>
      <c r="HH643" s="77"/>
      <c r="HI643" s="77"/>
    </row>
    <row r="644" spans="1:217" s="158" customFormat="1" ht="35.25" customHeight="1" hidden="1">
      <c r="A644" s="74" t="s">
        <v>148</v>
      </c>
      <c r="B644" s="133"/>
      <c r="C644" s="133"/>
      <c r="D644" s="134">
        <v>30</v>
      </c>
      <c r="E644" s="135"/>
      <c r="F644" s="134">
        <v>30</v>
      </c>
      <c r="G644" s="134">
        <v>30</v>
      </c>
      <c r="H644" s="135"/>
      <c r="I644" s="135"/>
      <c r="J644" s="134">
        <v>30</v>
      </c>
      <c r="K644" s="135"/>
      <c r="L644" s="135"/>
      <c r="M644" s="135"/>
      <c r="N644" s="134">
        <v>30</v>
      </c>
      <c r="O644" s="135"/>
      <c r="P644" s="134">
        <v>30</v>
      </c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  <c r="AZ644" s="77"/>
      <c r="BA644" s="77"/>
      <c r="BB644" s="77"/>
      <c r="BC644" s="77"/>
      <c r="BD644" s="77"/>
      <c r="BE644" s="77"/>
      <c r="BF644" s="77"/>
      <c r="BG644" s="77"/>
      <c r="BH644" s="77"/>
      <c r="BI644" s="77"/>
      <c r="BJ644" s="77"/>
      <c r="BK644" s="77"/>
      <c r="BL644" s="77"/>
      <c r="BM644" s="77"/>
      <c r="BN644" s="77"/>
      <c r="BO644" s="77"/>
      <c r="BP644" s="77"/>
      <c r="BQ644" s="77"/>
      <c r="BR644" s="77"/>
      <c r="BS644" s="77"/>
      <c r="BT644" s="77"/>
      <c r="BU644" s="77"/>
      <c r="BV644" s="77"/>
      <c r="BW644" s="77"/>
      <c r="BX644" s="77"/>
      <c r="BY644" s="77"/>
      <c r="BZ644" s="77"/>
      <c r="CA644" s="77"/>
      <c r="CB644" s="77"/>
      <c r="CC644" s="77"/>
      <c r="CD644" s="77"/>
      <c r="CE644" s="77"/>
      <c r="CF644" s="77"/>
      <c r="CG644" s="77"/>
      <c r="CH644" s="77"/>
      <c r="CI644" s="77"/>
      <c r="CJ644" s="77"/>
      <c r="CK644" s="77"/>
      <c r="CL644" s="77"/>
      <c r="CM644" s="77"/>
      <c r="CN644" s="77"/>
      <c r="CO644" s="77"/>
      <c r="CP644" s="77"/>
      <c r="CQ644" s="77"/>
      <c r="CR644" s="77"/>
      <c r="CS644" s="77"/>
      <c r="CT644" s="77"/>
      <c r="CU644" s="77"/>
      <c r="CV644" s="77"/>
      <c r="CW644" s="77"/>
      <c r="CX644" s="77"/>
      <c r="CY644" s="77"/>
      <c r="CZ644" s="77"/>
      <c r="DA644" s="77"/>
      <c r="DB644" s="77"/>
      <c r="DC644" s="77"/>
      <c r="DD644" s="77"/>
      <c r="DE644" s="77"/>
      <c r="DF644" s="77"/>
      <c r="DG644" s="77"/>
      <c r="DH644" s="77"/>
      <c r="DI644" s="77"/>
      <c r="DJ644" s="77"/>
      <c r="DK644" s="77"/>
      <c r="DL644" s="77"/>
      <c r="DM644" s="77"/>
      <c r="DN644" s="77"/>
      <c r="DO644" s="77"/>
      <c r="DP644" s="77"/>
      <c r="DQ644" s="77"/>
      <c r="DR644" s="77"/>
      <c r="DS644" s="77"/>
      <c r="DT644" s="77"/>
      <c r="DU644" s="77"/>
      <c r="DV644" s="77"/>
      <c r="DW644" s="77"/>
      <c r="DX644" s="77"/>
      <c r="DY644" s="77"/>
      <c r="DZ644" s="77"/>
      <c r="EA644" s="77"/>
      <c r="EB644" s="77"/>
      <c r="EC644" s="77"/>
      <c r="ED644" s="77"/>
      <c r="EE644" s="77"/>
      <c r="EF644" s="77"/>
      <c r="EG644" s="77"/>
      <c r="EH644" s="77"/>
      <c r="EI644" s="77"/>
      <c r="EJ644" s="77"/>
      <c r="EK644" s="77"/>
      <c r="EL644" s="77"/>
      <c r="EM644" s="77"/>
      <c r="EN644" s="77"/>
      <c r="EO644" s="77"/>
      <c r="EP644" s="77"/>
      <c r="EQ644" s="77"/>
      <c r="ER644" s="77"/>
      <c r="ES644" s="77"/>
      <c r="ET644" s="77"/>
      <c r="EU644" s="77"/>
      <c r="EV644" s="77"/>
      <c r="EW644" s="77"/>
      <c r="EX644" s="77"/>
      <c r="EY644" s="77"/>
      <c r="EZ644" s="77"/>
      <c r="FA644" s="77"/>
      <c r="FB644" s="77"/>
      <c r="FC644" s="77"/>
      <c r="FD644" s="77"/>
      <c r="FE644" s="77"/>
      <c r="FF644" s="77"/>
      <c r="FG644" s="77"/>
      <c r="FH644" s="77"/>
      <c r="FI644" s="77"/>
      <c r="FJ644" s="77"/>
      <c r="FK644" s="77"/>
      <c r="FL644" s="77"/>
      <c r="FM644" s="77"/>
      <c r="FN644" s="77"/>
      <c r="FO644" s="77"/>
      <c r="FP644" s="77"/>
      <c r="FQ644" s="77"/>
      <c r="FR644" s="77"/>
      <c r="FS644" s="77"/>
      <c r="FT644" s="77"/>
      <c r="FU644" s="77"/>
      <c r="FV644" s="77"/>
      <c r="FW644" s="77"/>
      <c r="FX644" s="77"/>
      <c r="FY644" s="77"/>
      <c r="FZ644" s="77"/>
      <c r="GA644" s="77"/>
      <c r="GB644" s="77"/>
      <c r="GC644" s="77"/>
      <c r="GD644" s="77"/>
      <c r="GE644" s="77"/>
      <c r="GF644" s="77"/>
      <c r="GG644" s="77"/>
      <c r="GH644" s="77"/>
      <c r="GI644" s="77"/>
      <c r="GJ644" s="77"/>
      <c r="GK644" s="77"/>
      <c r="GL644" s="77"/>
      <c r="GM644" s="77"/>
      <c r="GN644" s="77"/>
      <c r="GO644" s="77"/>
      <c r="GP644" s="77"/>
      <c r="GQ644" s="77"/>
      <c r="GR644" s="77"/>
      <c r="GS644" s="77"/>
      <c r="GT644" s="77"/>
      <c r="GU644" s="77"/>
      <c r="GV644" s="77"/>
      <c r="GW644" s="77"/>
      <c r="GX644" s="77"/>
      <c r="GY644" s="77"/>
      <c r="GZ644" s="77"/>
      <c r="HA644" s="77"/>
      <c r="HB644" s="77"/>
      <c r="HC644" s="77"/>
      <c r="HD644" s="77"/>
      <c r="HE644" s="77"/>
      <c r="HF644" s="77"/>
      <c r="HG644" s="77"/>
      <c r="HH644" s="77"/>
      <c r="HI644" s="77"/>
    </row>
    <row r="645" spans="1:217" s="158" customFormat="1" ht="39.75" customHeight="1" hidden="1">
      <c r="A645" s="74" t="s">
        <v>216</v>
      </c>
      <c r="B645" s="133"/>
      <c r="C645" s="133"/>
      <c r="D645" s="134">
        <v>30</v>
      </c>
      <c r="E645" s="135"/>
      <c r="F645" s="134">
        <v>30</v>
      </c>
      <c r="G645" s="134">
        <v>30</v>
      </c>
      <c r="H645" s="135"/>
      <c r="I645" s="135"/>
      <c r="J645" s="134">
        <v>30</v>
      </c>
      <c r="K645" s="135"/>
      <c r="L645" s="135"/>
      <c r="M645" s="135"/>
      <c r="N645" s="134">
        <v>30</v>
      </c>
      <c r="O645" s="135"/>
      <c r="P645" s="134">
        <v>30</v>
      </c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  <c r="CF645" s="77"/>
      <c r="CG645" s="77"/>
      <c r="CH645" s="77"/>
      <c r="CI645" s="77"/>
      <c r="CJ645" s="77"/>
      <c r="CK645" s="77"/>
      <c r="CL645" s="77"/>
      <c r="CM645" s="77"/>
      <c r="CN645" s="77"/>
      <c r="CO645" s="77"/>
      <c r="CP645" s="77"/>
      <c r="CQ645" s="77"/>
      <c r="CR645" s="77"/>
      <c r="CS645" s="77"/>
      <c r="CT645" s="77"/>
      <c r="CU645" s="77"/>
      <c r="CV645" s="77"/>
      <c r="CW645" s="77"/>
      <c r="CX645" s="77"/>
      <c r="CY645" s="77"/>
      <c r="CZ645" s="77"/>
      <c r="DA645" s="77"/>
      <c r="DB645" s="77"/>
      <c r="DC645" s="77"/>
      <c r="DD645" s="77"/>
      <c r="DE645" s="77"/>
      <c r="DF645" s="77"/>
      <c r="DG645" s="77"/>
      <c r="DH645" s="77"/>
      <c r="DI645" s="77"/>
      <c r="DJ645" s="77"/>
      <c r="DK645" s="77"/>
      <c r="DL645" s="77"/>
      <c r="DM645" s="77"/>
      <c r="DN645" s="77"/>
      <c r="DO645" s="77"/>
      <c r="DP645" s="77"/>
      <c r="DQ645" s="77"/>
      <c r="DR645" s="77"/>
      <c r="DS645" s="77"/>
      <c r="DT645" s="77"/>
      <c r="DU645" s="77"/>
      <c r="DV645" s="77"/>
      <c r="DW645" s="77"/>
      <c r="DX645" s="77"/>
      <c r="DY645" s="77"/>
      <c r="DZ645" s="77"/>
      <c r="EA645" s="77"/>
      <c r="EB645" s="77"/>
      <c r="EC645" s="77"/>
      <c r="ED645" s="77"/>
      <c r="EE645" s="77"/>
      <c r="EF645" s="77"/>
      <c r="EG645" s="77"/>
      <c r="EH645" s="77"/>
      <c r="EI645" s="77"/>
      <c r="EJ645" s="77"/>
      <c r="EK645" s="77"/>
      <c r="EL645" s="77"/>
      <c r="EM645" s="77"/>
      <c r="EN645" s="77"/>
      <c r="EO645" s="77"/>
      <c r="EP645" s="77"/>
      <c r="EQ645" s="77"/>
      <c r="ER645" s="77"/>
      <c r="ES645" s="77"/>
      <c r="ET645" s="77"/>
      <c r="EU645" s="77"/>
      <c r="EV645" s="77"/>
      <c r="EW645" s="77"/>
      <c r="EX645" s="77"/>
      <c r="EY645" s="77"/>
      <c r="EZ645" s="77"/>
      <c r="FA645" s="77"/>
      <c r="FB645" s="77"/>
      <c r="FC645" s="77"/>
      <c r="FD645" s="77"/>
      <c r="FE645" s="77"/>
      <c r="FF645" s="77"/>
      <c r="FG645" s="77"/>
      <c r="FH645" s="77"/>
      <c r="FI645" s="77"/>
      <c r="FJ645" s="77"/>
      <c r="FK645" s="77"/>
      <c r="FL645" s="77"/>
      <c r="FM645" s="77"/>
      <c r="FN645" s="77"/>
      <c r="FO645" s="77"/>
      <c r="FP645" s="77"/>
      <c r="FQ645" s="77"/>
      <c r="FR645" s="77"/>
      <c r="FS645" s="77"/>
      <c r="FT645" s="77"/>
      <c r="FU645" s="77"/>
      <c r="FV645" s="77"/>
      <c r="FW645" s="77"/>
      <c r="FX645" s="77"/>
      <c r="FY645" s="77"/>
      <c r="FZ645" s="77"/>
      <c r="GA645" s="77"/>
      <c r="GB645" s="77"/>
      <c r="GC645" s="77"/>
      <c r="GD645" s="77"/>
      <c r="GE645" s="77"/>
      <c r="GF645" s="77"/>
      <c r="GG645" s="77"/>
      <c r="GH645" s="77"/>
      <c r="GI645" s="77"/>
      <c r="GJ645" s="77"/>
      <c r="GK645" s="77"/>
      <c r="GL645" s="77"/>
      <c r="GM645" s="77"/>
      <c r="GN645" s="77"/>
      <c r="GO645" s="77"/>
      <c r="GP645" s="77"/>
      <c r="GQ645" s="77"/>
      <c r="GR645" s="77"/>
      <c r="GS645" s="77"/>
      <c r="GT645" s="77"/>
      <c r="GU645" s="77"/>
      <c r="GV645" s="77"/>
      <c r="GW645" s="77"/>
      <c r="GX645" s="77"/>
      <c r="GY645" s="77"/>
      <c r="GZ645" s="77"/>
      <c r="HA645" s="77"/>
      <c r="HB645" s="77"/>
      <c r="HC645" s="77"/>
      <c r="HD645" s="77"/>
      <c r="HE645" s="77"/>
      <c r="HF645" s="77"/>
      <c r="HG645" s="77"/>
      <c r="HH645" s="77"/>
      <c r="HI645" s="77"/>
    </row>
    <row r="646" spans="1:217" s="158" customFormat="1" ht="36" customHeight="1" hidden="1">
      <c r="A646" s="74" t="s">
        <v>217</v>
      </c>
      <c r="B646" s="133"/>
      <c r="C646" s="133"/>
      <c r="D646" s="134">
        <v>90</v>
      </c>
      <c r="E646" s="134"/>
      <c r="F646" s="134">
        <v>90</v>
      </c>
      <c r="G646" s="134">
        <v>90</v>
      </c>
      <c r="H646" s="134"/>
      <c r="I646" s="134"/>
      <c r="J646" s="134">
        <v>90</v>
      </c>
      <c r="K646" s="134"/>
      <c r="L646" s="134"/>
      <c r="M646" s="134"/>
      <c r="N646" s="134">
        <v>90</v>
      </c>
      <c r="O646" s="134"/>
      <c r="P646" s="134">
        <v>90</v>
      </c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  <c r="BR646" s="77"/>
      <c r="BS646" s="77"/>
      <c r="BT646" s="77"/>
      <c r="BU646" s="77"/>
      <c r="BV646" s="77"/>
      <c r="BW646" s="77"/>
      <c r="BX646" s="77"/>
      <c r="BY646" s="77"/>
      <c r="BZ646" s="77"/>
      <c r="CA646" s="77"/>
      <c r="CB646" s="77"/>
      <c r="CC646" s="77"/>
      <c r="CD646" s="77"/>
      <c r="CE646" s="77"/>
      <c r="CF646" s="77"/>
      <c r="CG646" s="77"/>
      <c r="CH646" s="77"/>
      <c r="CI646" s="77"/>
      <c r="CJ646" s="77"/>
      <c r="CK646" s="77"/>
      <c r="CL646" s="77"/>
      <c r="CM646" s="77"/>
      <c r="CN646" s="77"/>
      <c r="CO646" s="77"/>
      <c r="CP646" s="77"/>
      <c r="CQ646" s="77"/>
      <c r="CR646" s="77"/>
      <c r="CS646" s="77"/>
      <c r="CT646" s="77"/>
      <c r="CU646" s="77"/>
      <c r="CV646" s="77"/>
      <c r="CW646" s="77"/>
      <c r="CX646" s="77"/>
      <c r="CY646" s="77"/>
      <c r="CZ646" s="77"/>
      <c r="DA646" s="77"/>
      <c r="DB646" s="77"/>
      <c r="DC646" s="77"/>
      <c r="DD646" s="77"/>
      <c r="DE646" s="77"/>
      <c r="DF646" s="77"/>
      <c r="DG646" s="77"/>
      <c r="DH646" s="77"/>
      <c r="DI646" s="77"/>
      <c r="DJ646" s="77"/>
      <c r="DK646" s="77"/>
      <c r="DL646" s="77"/>
      <c r="DM646" s="77"/>
      <c r="DN646" s="77"/>
      <c r="DO646" s="77"/>
      <c r="DP646" s="77"/>
      <c r="DQ646" s="77"/>
      <c r="DR646" s="77"/>
      <c r="DS646" s="77"/>
      <c r="DT646" s="77"/>
      <c r="DU646" s="77"/>
      <c r="DV646" s="77"/>
      <c r="DW646" s="77"/>
      <c r="DX646" s="77"/>
      <c r="DY646" s="77"/>
      <c r="DZ646" s="77"/>
      <c r="EA646" s="77"/>
      <c r="EB646" s="77"/>
      <c r="EC646" s="77"/>
      <c r="ED646" s="77"/>
      <c r="EE646" s="77"/>
      <c r="EF646" s="77"/>
      <c r="EG646" s="77"/>
      <c r="EH646" s="77"/>
      <c r="EI646" s="77"/>
      <c r="EJ646" s="77"/>
      <c r="EK646" s="77"/>
      <c r="EL646" s="77"/>
      <c r="EM646" s="77"/>
      <c r="EN646" s="77"/>
      <c r="EO646" s="77"/>
      <c r="EP646" s="77"/>
      <c r="EQ646" s="77"/>
      <c r="ER646" s="77"/>
      <c r="ES646" s="77"/>
      <c r="ET646" s="77"/>
      <c r="EU646" s="77"/>
      <c r="EV646" s="77"/>
      <c r="EW646" s="77"/>
      <c r="EX646" s="77"/>
      <c r="EY646" s="77"/>
      <c r="EZ646" s="77"/>
      <c r="FA646" s="77"/>
      <c r="FB646" s="77"/>
      <c r="FC646" s="77"/>
      <c r="FD646" s="77"/>
      <c r="FE646" s="77"/>
      <c r="FF646" s="77"/>
      <c r="FG646" s="77"/>
      <c r="FH646" s="77"/>
      <c r="FI646" s="77"/>
      <c r="FJ646" s="77"/>
      <c r="FK646" s="77"/>
      <c r="FL646" s="77"/>
      <c r="FM646" s="77"/>
      <c r="FN646" s="77"/>
      <c r="FO646" s="77"/>
      <c r="FP646" s="77"/>
      <c r="FQ646" s="77"/>
      <c r="FR646" s="77"/>
      <c r="FS646" s="77"/>
      <c r="FT646" s="77"/>
      <c r="FU646" s="77"/>
      <c r="FV646" s="77"/>
      <c r="FW646" s="77"/>
      <c r="FX646" s="77"/>
      <c r="FY646" s="77"/>
      <c r="FZ646" s="77"/>
      <c r="GA646" s="77"/>
      <c r="GB646" s="77"/>
      <c r="GC646" s="77"/>
      <c r="GD646" s="77"/>
      <c r="GE646" s="77"/>
      <c r="GF646" s="77"/>
      <c r="GG646" s="77"/>
      <c r="GH646" s="77"/>
      <c r="GI646" s="77"/>
      <c r="GJ646" s="77"/>
      <c r="GK646" s="77"/>
      <c r="GL646" s="77"/>
      <c r="GM646" s="77"/>
      <c r="GN646" s="77"/>
      <c r="GO646" s="77"/>
      <c r="GP646" s="77"/>
      <c r="GQ646" s="77"/>
      <c r="GR646" s="77"/>
      <c r="GS646" s="77"/>
      <c r="GT646" s="77"/>
      <c r="GU646" s="77"/>
      <c r="GV646" s="77"/>
      <c r="GW646" s="77"/>
      <c r="GX646" s="77"/>
      <c r="GY646" s="77"/>
      <c r="GZ646" s="77"/>
      <c r="HA646" s="77"/>
      <c r="HB646" s="77"/>
      <c r="HC646" s="77"/>
      <c r="HD646" s="77"/>
      <c r="HE646" s="77"/>
      <c r="HF646" s="77"/>
      <c r="HG646" s="77"/>
      <c r="HH646" s="77"/>
      <c r="HI646" s="77"/>
    </row>
    <row r="647" spans="1:217" s="158" customFormat="1" ht="31.5" customHeight="1" hidden="1">
      <c r="A647" s="74" t="s">
        <v>218</v>
      </c>
      <c r="B647" s="133"/>
      <c r="C647" s="133"/>
      <c r="D647" s="134">
        <v>12</v>
      </c>
      <c r="E647" s="134"/>
      <c r="F647" s="134">
        <f>D647</f>
        <v>12</v>
      </c>
      <c r="G647" s="134">
        <v>12</v>
      </c>
      <c r="H647" s="135"/>
      <c r="I647" s="135"/>
      <c r="J647" s="134">
        <v>12</v>
      </c>
      <c r="K647" s="135"/>
      <c r="L647" s="135"/>
      <c r="M647" s="135"/>
      <c r="N647" s="134">
        <v>12</v>
      </c>
      <c r="O647" s="135"/>
      <c r="P647" s="134">
        <v>12</v>
      </c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  <c r="BM647" s="77"/>
      <c r="BN647" s="77"/>
      <c r="BO647" s="77"/>
      <c r="BP647" s="77"/>
      <c r="BQ647" s="77"/>
      <c r="BR647" s="77"/>
      <c r="BS647" s="77"/>
      <c r="BT647" s="77"/>
      <c r="BU647" s="77"/>
      <c r="BV647" s="77"/>
      <c r="BW647" s="77"/>
      <c r="BX647" s="77"/>
      <c r="BY647" s="77"/>
      <c r="BZ647" s="77"/>
      <c r="CA647" s="77"/>
      <c r="CB647" s="77"/>
      <c r="CC647" s="77"/>
      <c r="CD647" s="77"/>
      <c r="CE647" s="77"/>
      <c r="CF647" s="77"/>
      <c r="CG647" s="77"/>
      <c r="CH647" s="77"/>
      <c r="CI647" s="77"/>
      <c r="CJ647" s="77"/>
      <c r="CK647" s="77"/>
      <c r="CL647" s="77"/>
      <c r="CM647" s="77"/>
      <c r="CN647" s="77"/>
      <c r="CO647" s="77"/>
      <c r="CP647" s="77"/>
      <c r="CQ647" s="77"/>
      <c r="CR647" s="77"/>
      <c r="CS647" s="77"/>
      <c r="CT647" s="77"/>
      <c r="CU647" s="77"/>
      <c r="CV647" s="77"/>
      <c r="CW647" s="77"/>
      <c r="CX647" s="77"/>
      <c r="CY647" s="77"/>
      <c r="CZ647" s="77"/>
      <c r="DA647" s="77"/>
      <c r="DB647" s="77"/>
      <c r="DC647" s="77"/>
      <c r="DD647" s="77"/>
      <c r="DE647" s="77"/>
      <c r="DF647" s="77"/>
      <c r="DG647" s="77"/>
      <c r="DH647" s="77"/>
      <c r="DI647" s="77"/>
      <c r="DJ647" s="77"/>
      <c r="DK647" s="77"/>
      <c r="DL647" s="77"/>
      <c r="DM647" s="77"/>
      <c r="DN647" s="77"/>
      <c r="DO647" s="77"/>
      <c r="DP647" s="77"/>
      <c r="DQ647" s="77"/>
      <c r="DR647" s="77"/>
      <c r="DS647" s="77"/>
      <c r="DT647" s="77"/>
      <c r="DU647" s="77"/>
      <c r="DV647" s="77"/>
      <c r="DW647" s="77"/>
      <c r="DX647" s="77"/>
      <c r="DY647" s="77"/>
      <c r="DZ647" s="77"/>
      <c r="EA647" s="77"/>
      <c r="EB647" s="77"/>
      <c r="EC647" s="77"/>
      <c r="ED647" s="77"/>
      <c r="EE647" s="77"/>
      <c r="EF647" s="77"/>
      <c r="EG647" s="77"/>
      <c r="EH647" s="77"/>
      <c r="EI647" s="77"/>
      <c r="EJ647" s="77"/>
      <c r="EK647" s="77"/>
      <c r="EL647" s="77"/>
      <c r="EM647" s="77"/>
      <c r="EN647" s="77"/>
      <c r="EO647" s="77"/>
      <c r="EP647" s="77"/>
      <c r="EQ647" s="77"/>
      <c r="ER647" s="77"/>
      <c r="ES647" s="77"/>
      <c r="ET647" s="77"/>
      <c r="EU647" s="77"/>
      <c r="EV647" s="77"/>
      <c r="EW647" s="77"/>
      <c r="EX647" s="77"/>
      <c r="EY647" s="77"/>
      <c r="EZ647" s="77"/>
      <c r="FA647" s="77"/>
      <c r="FB647" s="77"/>
      <c r="FC647" s="77"/>
      <c r="FD647" s="77"/>
      <c r="FE647" s="77"/>
      <c r="FF647" s="77"/>
      <c r="FG647" s="77"/>
      <c r="FH647" s="77"/>
      <c r="FI647" s="77"/>
      <c r="FJ647" s="77"/>
      <c r="FK647" s="77"/>
      <c r="FL647" s="77"/>
      <c r="FM647" s="77"/>
      <c r="FN647" s="77"/>
      <c r="FO647" s="77"/>
      <c r="FP647" s="77"/>
      <c r="FQ647" s="77"/>
      <c r="FR647" s="77"/>
      <c r="FS647" s="77"/>
      <c r="FT647" s="77"/>
      <c r="FU647" s="77"/>
      <c r="FV647" s="77"/>
      <c r="FW647" s="77"/>
      <c r="FX647" s="77"/>
      <c r="FY647" s="77"/>
      <c r="FZ647" s="77"/>
      <c r="GA647" s="77"/>
      <c r="GB647" s="77"/>
      <c r="GC647" s="77"/>
      <c r="GD647" s="77"/>
      <c r="GE647" s="77"/>
      <c r="GF647" s="77"/>
      <c r="GG647" s="77"/>
      <c r="GH647" s="77"/>
      <c r="GI647" s="77"/>
      <c r="GJ647" s="77"/>
      <c r="GK647" s="77"/>
      <c r="GL647" s="77"/>
      <c r="GM647" s="77"/>
      <c r="GN647" s="77"/>
      <c r="GO647" s="77"/>
      <c r="GP647" s="77"/>
      <c r="GQ647" s="77"/>
      <c r="GR647" s="77"/>
      <c r="GS647" s="77"/>
      <c r="GT647" s="77"/>
      <c r="GU647" s="77"/>
      <c r="GV647" s="77"/>
      <c r="GW647" s="77"/>
      <c r="GX647" s="77"/>
      <c r="GY647" s="77"/>
      <c r="GZ647" s="77"/>
      <c r="HA647" s="77"/>
      <c r="HB647" s="77"/>
      <c r="HC647" s="77"/>
      <c r="HD647" s="77"/>
      <c r="HE647" s="77"/>
      <c r="HF647" s="77"/>
      <c r="HG647" s="77"/>
      <c r="HH647" s="77"/>
      <c r="HI647" s="77"/>
    </row>
    <row r="648" spans="1:217" s="158" customFormat="1" ht="23.25" customHeight="1" hidden="1">
      <c r="A648" s="74" t="s">
        <v>219</v>
      </c>
      <c r="B648" s="133"/>
      <c r="C648" s="133"/>
      <c r="D648" s="134">
        <v>12</v>
      </c>
      <c r="E648" s="134"/>
      <c r="F648" s="134">
        <f>D648</f>
        <v>12</v>
      </c>
      <c r="G648" s="134">
        <v>12</v>
      </c>
      <c r="H648" s="134"/>
      <c r="I648" s="134"/>
      <c r="J648" s="134">
        <v>12</v>
      </c>
      <c r="K648" s="134"/>
      <c r="L648" s="134"/>
      <c r="M648" s="134"/>
      <c r="N648" s="134">
        <v>12</v>
      </c>
      <c r="O648" s="134"/>
      <c r="P648" s="134">
        <v>12</v>
      </c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  <c r="CO648" s="77"/>
      <c r="CP648" s="77"/>
      <c r="CQ648" s="77"/>
      <c r="CR648" s="77"/>
      <c r="CS648" s="77"/>
      <c r="CT648" s="77"/>
      <c r="CU648" s="77"/>
      <c r="CV648" s="77"/>
      <c r="CW648" s="77"/>
      <c r="CX648" s="77"/>
      <c r="CY648" s="77"/>
      <c r="CZ648" s="77"/>
      <c r="DA648" s="77"/>
      <c r="DB648" s="77"/>
      <c r="DC648" s="77"/>
      <c r="DD648" s="77"/>
      <c r="DE648" s="77"/>
      <c r="DF648" s="77"/>
      <c r="DG648" s="77"/>
      <c r="DH648" s="77"/>
      <c r="DI648" s="77"/>
      <c r="DJ648" s="77"/>
      <c r="DK648" s="77"/>
      <c r="DL648" s="77"/>
      <c r="DM648" s="77"/>
      <c r="DN648" s="77"/>
      <c r="DO648" s="77"/>
      <c r="DP648" s="77"/>
      <c r="DQ648" s="77"/>
      <c r="DR648" s="77"/>
      <c r="DS648" s="77"/>
      <c r="DT648" s="77"/>
      <c r="DU648" s="77"/>
      <c r="DV648" s="77"/>
      <c r="DW648" s="77"/>
      <c r="DX648" s="77"/>
      <c r="DY648" s="77"/>
      <c r="DZ648" s="77"/>
      <c r="EA648" s="77"/>
      <c r="EB648" s="77"/>
      <c r="EC648" s="77"/>
      <c r="ED648" s="77"/>
      <c r="EE648" s="77"/>
      <c r="EF648" s="77"/>
      <c r="EG648" s="77"/>
      <c r="EH648" s="77"/>
      <c r="EI648" s="77"/>
      <c r="EJ648" s="77"/>
      <c r="EK648" s="77"/>
      <c r="EL648" s="77"/>
      <c r="EM648" s="77"/>
      <c r="EN648" s="77"/>
      <c r="EO648" s="77"/>
      <c r="EP648" s="77"/>
      <c r="EQ648" s="77"/>
      <c r="ER648" s="77"/>
      <c r="ES648" s="77"/>
      <c r="ET648" s="77"/>
      <c r="EU648" s="77"/>
      <c r="EV648" s="77"/>
      <c r="EW648" s="77"/>
      <c r="EX648" s="77"/>
      <c r="EY648" s="77"/>
      <c r="EZ648" s="77"/>
      <c r="FA648" s="77"/>
      <c r="FB648" s="77"/>
      <c r="FC648" s="77"/>
      <c r="FD648" s="77"/>
      <c r="FE648" s="77"/>
      <c r="FF648" s="77"/>
      <c r="FG648" s="77"/>
      <c r="FH648" s="77"/>
      <c r="FI648" s="77"/>
      <c r="FJ648" s="77"/>
      <c r="FK648" s="77"/>
      <c r="FL648" s="77"/>
      <c r="FM648" s="77"/>
      <c r="FN648" s="77"/>
      <c r="FO648" s="77"/>
      <c r="FP648" s="77"/>
      <c r="FQ648" s="77"/>
      <c r="FR648" s="77"/>
      <c r="FS648" s="77"/>
      <c r="FT648" s="77"/>
      <c r="FU648" s="77"/>
      <c r="FV648" s="77"/>
      <c r="FW648" s="77"/>
      <c r="FX648" s="77"/>
      <c r="FY648" s="77"/>
      <c r="FZ648" s="77"/>
      <c r="GA648" s="77"/>
      <c r="GB648" s="77"/>
      <c r="GC648" s="77"/>
      <c r="GD648" s="77"/>
      <c r="GE648" s="77"/>
      <c r="GF648" s="77"/>
      <c r="GG648" s="77"/>
      <c r="GH648" s="77"/>
      <c r="GI648" s="77"/>
      <c r="GJ648" s="77"/>
      <c r="GK648" s="77"/>
      <c r="GL648" s="77"/>
      <c r="GM648" s="77"/>
      <c r="GN648" s="77"/>
      <c r="GO648" s="77"/>
      <c r="GP648" s="77"/>
      <c r="GQ648" s="77"/>
      <c r="GR648" s="77"/>
      <c r="GS648" s="77"/>
      <c r="GT648" s="77"/>
      <c r="GU648" s="77"/>
      <c r="GV648" s="77"/>
      <c r="GW648" s="77"/>
      <c r="GX648" s="77"/>
      <c r="GY648" s="77"/>
      <c r="GZ648" s="77"/>
      <c r="HA648" s="77"/>
      <c r="HB648" s="77"/>
      <c r="HC648" s="77"/>
      <c r="HD648" s="77"/>
      <c r="HE648" s="77"/>
      <c r="HF648" s="77"/>
      <c r="HG648" s="77"/>
      <c r="HH648" s="77"/>
      <c r="HI648" s="77"/>
    </row>
    <row r="649" spans="1:217" s="158" customFormat="1" ht="11.25" hidden="1">
      <c r="A649" s="130" t="s">
        <v>5</v>
      </c>
      <c r="B649" s="130"/>
      <c r="C649" s="130"/>
      <c r="D649" s="136"/>
      <c r="E649" s="132"/>
      <c r="F649" s="136"/>
      <c r="G649" s="136"/>
      <c r="H649" s="132"/>
      <c r="I649" s="132"/>
      <c r="J649" s="136"/>
      <c r="K649" s="124"/>
      <c r="L649" s="132"/>
      <c r="M649" s="132"/>
      <c r="N649" s="136"/>
      <c r="O649" s="132"/>
      <c r="P649" s="136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  <c r="CO649" s="77"/>
      <c r="CP649" s="77"/>
      <c r="CQ649" s="77"/>
      <c r="CR649" s="77"/>
      <c r="CS649" s="77"/>
      <c r="CT649" s="77"/>
      <c r="CU649" s="77"/>
      <c r="CV649" s="77"/>
      <c r="CW649" s="77"/>
      <c r="CX649" s="77"/>
      <c r="CY649" s="77"/>
      <c r="CZ649" s="77"/>
      <c r="DA649" s="77"/>
      <c r="DB649" s="77"/>
      <c r="DC649" s="77"/>
      <c r="DD649" s="77"/>
      <c r="DE649" s="77"/>
      <c r="DF649" s="77"/>
      <c r="DG649" s="77"/>
      <c r="DH649" s="77"/>
      <c r="DI649" s="77"/>
      <c r="DJ649" s="77"/>
      <c r="DK649" s="77"/>
      <c r="DL649" s="77"/>
      <c r="DM649" s="77"/>
      <c r="DN649" s="77"/>
      <c r="DO649" s="77"/>
      <c r="DP649" s="77"/>
      <c r="DQ649" s="77"/>
      <c r="DR649" s="77"/>
      <c r="DS649" s="77"/>
      <c r="DT649" s="77"/>
      <c r="DU649" s="77"/>
      <c r="DV649" s="77"/>
      <c r="DW649" s="77"/>
      <c r="DX649" s="77"/>
      <c r="DY649" s="77"/>
      <c r="DZ649" s="77"/>
      <c r="EA649" s="77"/>
      <c r="EB649" s="77"/>
      <c r="EC649" s="77"/>
      <c r="ED649" s="77"/>
      <c r="EE649" s="77"/>
      <c r="EF649" s="77"/>
      <c r="EG649" s="77"/>
      <c r="EH649" s="77"/>
      <c r="EI649" s="77"/>
      <c r="EJ649" s="77"/>
      <c r="EK649" s="77"/>
      <c r="EL649" s="77"/>
      <c r="EM649" s="77"/>
      <c r="EN649" s="77"/>
      <c r="EO649" s="77"/>
      <c r="EP649" s="77"/>
      <c r="EQ649" s="77"/>
      <c r="ER649" s="77"/>
      <c r="ES649" s="77"/>
      <c r="ET649" s="77"/>
      <c r="EU649" s="77"/>
      <c r="EV649" s="77"/>
      <c r="EW649" s="77"/>
      <c r="EX649" s="77"/>
      <c r="EY649" s="77"/>
      <c r="EZ649" s="77"/>
      <c r="FA649" s="77"/>
      <c r="FB649" s="77"/>
      <c r="FC649" s="77"/>
      <c r="FD649" s="77"/>
      <c r="FE649" s="77"/>
      <c r="FF649" s="77"/>
      <c r="FG649" s="77"/>
      <c r="FH649" s="77"/>
      <c r="FI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  <c r="FV649" s="77"/>
      <c r="FW649" s="77"/>
      <c r="FX649" s="77"/>
      <c r="FY649" s="77"/>
      <c r="FZ649" s="77"/>
      <c r="GA649" s="77"/>
      <c r="GB649" s="77"/>
      <c r="GC649" s="77"/>
      <c r="GD649" s="77"/>
      <c r="GE649" s="77"/>
      <c r="GF649" s="77"/>
      <c r="GG649" s="77"/>
      <c r="GH649" s="77"/>
      <c r="GI649" s="77"/>
      <c r="GJ649" s="77"/>
      <c r="GK649" s="77"/>
      <c r="GL649" s="77"/>
      <c r="GM649" s="77"/>
      <c r="GN649" s="77"/>
      <c r="GO649" s="77"/>
      <c r="GP649" s="77"/>
      <c r="GQ649" s="77"/>
      <c r="GR649" s="77"/>
      <c r="GS649" s="77"/>
      <c r="GT649" s="77"/>
      <c r="GU649" s="77"/>
      <c r="GV649" s="77"/>
      <c r="GW649" s="77"/>
      <c r="GX649" s="77"/>
      <c r="GY649" s="77"/>
      <c r="GZ649" s="77"/>
      <c r="HA649" s="77"/>
      <c r="HB649" s="77"/>
      <c r="HC649" s="77"/>
      <c r="HD649" s="77"/>
      <c r="HE649" s="77"/>
      <c r="HF649" s="77"/>
      <c r="HG649" s="77"/>
      <c r="HH649" s="77"/>
      <c r="HI649" s="77"/>
    </row>
    <row r="650" spans="1:217" s="158" customFormat="1" ht="39" customHeight="1" hidden="1">
      <c r="A650" s="133" t="s">
        <v>220</v>
      </c>
      <c r="B650" s="133"/>
      <c r="C650" s="133"/>
      <c r="D650" s="138">
        <v>300</v>
      </c>
      <c r="E650" s="131"/>
      <c r="F650" s="124">
        <f aca="true" t="shared" si="37" ref="F650:F655">D650</f>
        <v>300</v>
      </c>
      <c r="G650" s="138">
        <v>320</v>
      </c>
      <c r="H650" s="131"/>
      <c r="I650" s="131"/>
      <c r="J650" s="124">
        <f aca="true" t="shared" si="38" ref="J650:J655">G650</f>
        <v>320</v>
      </c>
      <c r="K650" s="139"/>
      <c r="L650" s="140"/>
      <c r="M650" s="141"/>
      <c r="N650" s="138">
        <v>340</v>
      </c>
      <c r="O650" s="131"/>
      <c r="P650" s="124">
        <f aca="true" t="shared" si="39" ref="P650:P655">N650</f>
        <v>340</v>
      </c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  <c r="CO650" s="77"/>
      <c r="CP650" s="77"/>
      <c r="CQ650" s="77"/>
      <c r="CR650" s="77"/>
      <c r="CS650" s="77"/>
      <c r="CT650" s="77"/>
      <c r="CU650" s="77"/>
      <c r="CV650" s="77"/>
      <c r="CW650" s="77"/>
      <c r="CX650" s="77"/>
      <c r="CY650" s="77"/>
      <c r="CZ650" s="77"/>
      <c r="DA650" s="77"/>
      <c r="DB650" s="77"/>
      <c r="DC650" s="77"/>
      <c r="DD650" s="77"/>
      <c r="DE650" s="77"/>
      <c r="DF650" s="77"/>
      <c r="DG650" s="77"/>
      <c r="DH650" s="77"/>
      <c r="DI650" s="77"/>
      <c r="DJ650" s="77"/>
      <c r="DK650" s="77"/>
      <c r="DL650" s="77"/>
      <c r="DM650" s="77"/>
      <c r="DN650" s="77"/>
      <c r="DO650" s="77"/>
      <c r="DP650" s="77"/>
      <c r="DQ650" s="77"/>
      <c r="DR650" s="77"/>
      <c r="DS650" s="77"/>
      <c r="DT650" s="77"/>
      <c r="DU650" s="77"/>
      <c r="DV650" s="77"/>
      <c r="DW650" s="77"/>
      <c r="DX650" s="77"/>
      <c r="DY650" s="77"/>
      <c r="DZ650" s="77"/>
      <c r="EA650" s="77"/>
      <c r="EB650" s="77"/>
      <c r="EC650" s="77"/>
      <c r="ED650" s="77"/>
      <c r="EE650" s="77"/>
      <c r="EF650" s="77"/>
      <c r="EG650" s="77"/>
      <c r="EH650" s="77"/>
      <c r="EI650" s="77"/>
      <c r="EJ650" s="77"/>
      <c r="EK650" s="77"/>
      <c r="EL650" s="77"/>
      <c r="EM650" s="77"/>
      <c r="EN650" s="77"/>
      <c r="EO650" s="77"/>
      <c r="EP650" s="77"/>
      <c r="EQ650" s="77"/>
      <c r="ER650" s="77"/>
      <c r="ES650" s="77"/>
      <c r="ET650" s="77"/>
      <c r="EU650" s="77"/>
      <c r="EV650" s="77"/>
      <c r="EW650" s="77"/>
      <c r="EX650" s="77"/>
      <c r="EY650" s="77"/>
      <c r="EZ650" s="77"/>
      <c r="FA650" s="77"/>
      <c r="FB650" s="77"/>
      <c r="FC650" s="77"/>
      <c r="FD650" s="77"/>
      <c r="FE650" s="77"/>
      <c r="FF650" s="77"/>
      <c r="FG650" s="77"/>
      <c r="FH650" s="77"/>
      <c r="FI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  <c r="FV650" s="77"/>
      <c r="FW650" s="77"/>
      <c r="FX650" s="77"/>
      <c r="FY650" s="77"/>
      <c r="FZ650" s="77"/>
      <c r="GA650" s="77"/>
      <c r="GB650" s="77"/>
      <c r="GC650" s="77"/>
      <c r="GD650" s="77"/>
      <c r="GE650" s="77"/>
      <c r="GF650" s="77"/>
      <c r="GG650" s="77"/>
      <c r="GH650" s="77"/>
      <c r="GI650" s="77"/>
      <c r="GJ650" s="77"/>
      <c r="GK650" s="77"/>
      <c r="GL650" s="77"/>
      <c r="GM650" s="77"/>
      <c r="GN650" s="77"/>
      <c r="GO650" s="77"/>
      <c r="GP650" s="77"/>
      <c r="GQ650" s="77"/>
      <c r="GR650" s="77"/>
      <c r="GS650" s="77"/>
      <c r="GT650" s="77"/>
      <c r="GU650" s="77"/>
      <c r="GV650" s="77"/>
      <c r="GW650" s="77"/>
      <c r="GX650" s="77"/>
      <c r="GY650" s="77"/>
      <c r="GZ650" s="77"/>
      <c r="HA650" s="77"/>
      <c r="HB650" s="77"/>
      <c r="HC650" s="77"/>
      <c r="HD650" s="77"/>
      <c r="HE650" s="77"/>
      <c r="HF650" s="77"/>
      <c r="HG650" s="77"/>
      <c r="HH650" s="77"/>
      <c r="HI650" s="77"/>
    </row>
    <row r="651" spans="1:217" s="158" customFormat="1" ht="33.75" hidden="1">
      <c r="A651" s="133" t="s">
        <v>221</v>
      </c>
      <c r="B651" s="133"/>
      <c r="C651" s="133"/>
      <c r="D651" s="138">
        <v>940</v>
      </c>
      <c r="E651" s="131"/>
      <c r="F651" s="124">
        <f t="shared" si="37"/>
        <v>940</v>
      </c>
      <c r="G651" s="138">
        <v>1000</v>
      </c>
      <c r="H651" s="131"/>
      <c r="I651" s="131"/>
      <c r="J651" s="124">
        <f t="shared" si="38"/>
        <v>1000</v>
      </c>
      <c r="K651" s="124"/>
      <c r="L651" s="131"/>
      <c r="M651" s="138"/>
      <c r="N651" s="138">
        <v>1060</v>
      </c>
      <c r="O651" s="131"/>
      <c r="P651" s="124">
        <f t="shared" si="39"/>
        <v>1060</v>
      </c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</row>
    <row r="652" spans="1:217" s="158" customFormat="1" ht="33.75" hidden="1">
      <c r="A652" s="133" t="s">
        <v>222</v>
      </c>
      <c r="B652" s="133"/>
      <c r="C652" s="133"/>
      <c r="D652" s="138">
        <v>1665</v>
      </c>
      <c r="E652" s="131"/>
      <c r="F652" s="124">
        <f t="shared" si="37"/>
        <v>1665</v>
      </c>
      <c r="G652" s="138">
        <v>1775</v>
      </c>
      <c r="H652" s="131"/>
      <c r="I652" s="131"/>
      <c r="J652" s="124">
        <f t="shared" si="38"/>
        <v>1775</v>
      </c>
      <c r="K652" s="124"/>
      <c r="L652" s="131"/>
      <c r="M652" s="138"/>
      <c r="N652" s="138">
        <v>1880</v>
      </c>
      <c r="O652" s="131"/>
      <c r="P652" s="124">
        <f t="shared" si="39"/>
        <v>1880</v>
      </c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</row>
    <row r="653" spans="1:217" s="158" customFormat="1" ht="33.75" hidden="1">
      <c r="A653" s="133" t="s">
        <v>223</v>
      </c>
      <c r="B653" s="133"/>
      <c r="C653" s="133"/>
      <c r="D653" s="138">
        <v>345</v>
      </c>
      <c r="E653" s="131"/>
      <c r="F653" s="124">
        <f t="shared" si="37"/>
        <v>345</v>
      </c>
      <c r="G653" s="138">
        <v>370</v>
      </c>
      <c r="H653" s="131"/>
      <c r="I653" s="131"/>
      <c r="J653" s="124">
        <f t="shared" si="38"/>
        <v>370</v>
      </c>
      <c r="K653" s="124"/>
      <c r="L653" s="131"/>
      <c r="M653" s="138"/>
      <c r="N653" s="138">
        <v>395</v>
      </c>
      <c r="O653" s="131"/>
      <c r="P653" s="124">
        <f t="shared" si="39"/>
        <v>395</v>
      </c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</row>
    <row r="654" spans="1:217" s="158" customFormat="1" ht="23.25" customHeight="1" hidden="1">
      <c r="A654" s="133" t="s">
        <v>224</v>
      </c>
      <c r="B654" s="133"/>
      <c r="C654" s="133"/>
      <c r="D654" s="138">
        <v>635</v>
      </c>
      <c r="E654" s="131"/>
      <c r="F654" s="124">
        <f t="shared" si="37"/>
        <v>635</v>
      </c>
      <c r="G654" s="138">
        <v>680</v>
      </c>
      <c r="H654" s="131"/>
      <c r="I654" s="131"/>
      <c r="J654" s="124">
        <f t="shared" si="38"/>
        <v>680</v>
      </c>
      <c r="K654" s="124"/>
      <c r="L654" s="131"/>
      <c r="M654" s="138"/>
      <c r="N654" s="138">
        <v>720</v>
      </c>
      <c r="O654" s="131"/>
      <c r="P654" s="124">
        <f t="shared" si="39"/>
        <v>720</v>
      </c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</row>
    <row r="655" spans="1:217" s="158" customFormat="1" ht="34.5" customHeight="1" hidden="1">
      <c r="A655" s="133" t="s">
        <v>225</v>
      </c>
      <c r="B655" s="133"/>
      <c r="C655" s="133"/>
      <c r="D655" s="138">
        <v>160</v>
      </c>
      <c r="E655" s="131"/>
      <c r="F655" s="124">
        <f t="shared" si="37"/>
        <v>160</v>
      </c>
      <c r="G655" s="138">
        <v>160</v>
      </c>
      <c r="H655" s="131"/>
      <c r="I655" s="138"/>
      <c r="J655" s="124">
        <f t="shared" si="38"/>
        <v>160</v>
      </c>
      <c r="K655" s="124"/>
      <c r="L655" s="131"/>
      <c r="M655" s="138"/>
      <c r="N655" s="138">
        <v>160</v>
      </c>
      <c r="O655" s="131"/>
      <c r="P655" s="124">
        <f t="shared" si="39"/>
        <v>160</v>
      </c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</row>
    <row r="656" spans="1:16" ht="75.75" customHeight="1" hidden="1">
      <c r="A656" s="125" t="s">
        <v>190</v>
      </c>
      <c r="B656" s="125"/>
      <c r="C656" s="125"/>
      <c r="D656" s="126"/>
      <c r="E656" s="126"/>
      <c r="F656" s="126"/>
      <c r="G656" s="126"/>
      <c r="H656" s="126"/>
      <c r="I656" s="126"/>
      <c r="J656" s="126"/>
      <c r="K656" s="124"/>
      <c r="L656" s="127"/>
      <c r="M656" s="126"/>
      <c r="N656" s="126"/>
      <c r="O656" s="126"/>
      <c r="P656" s="126"/>
    </row>
    <row r="657" spans="1:16" ht="71.25" customHeight="1" hidden="1">
      <c r="A657" s="128" t="s">
        <v>436</v>
      </c>
      <c r="B657" s="128"/>
      <c r="C657" s="128"/>
      <c r="D657" s="129"/>
      <c r="E657" s="129">
        <f>SUM(E659:E662)</f>
        <v>527340</v>
      </c>
      <c r="F657" s="129">
        <f>SUM(F659:F662)</f>
        <v>527340</v>
      </c>
      <c r="G657" s="129"/>
      <c r="H657" s="129">
        <f>SUM(H659:H662)</f>
        <v>563170</v>
      </c>
      <c r="I657" s="129"/>
      <c r="J657" s="129">
        <f>SUM(J659:J662)</f>
        <v>563170</v>
      </c>
      <c r="K657" s="124"/>
      <c r="L657" s="127"/>
      <c r="M657" s="127"/>
      <c r="N657" s="129"/>
      <c r="O657" s="129">
        <f>SUM(O659:O662)</f>
        <v>597180</v>
      </c>
      <c r="P657" s="129">
        <f>SUM(P659:P662)</f>
        <v>597180</v>
      </c>
    </row>
    <row r="658" spans="1:16" ht="21.75" customHeight="1" hidden="1">
      <c r="A658" s="130" t="s">
        <v>2</v>
      </c>
      <c r="B658" s="128"/>
      <c r="C658" s="128"/>
      <c r="D658" s="129"/>
      <c r="E658" s="129"/>
      <c r="F658" s="129"/>
      <c r="G658" s="129"/>
      <c r="H658" s="129"/>
      <c r="I658" s="129"/>
      <c r="J658" s="129"/>
      <c r="K658" s="129"/>
      <c r="L658" s="127"/>
      <c r="M658" s="127"/>
      <c r="N658" s="129"/>
      <c r="O658" s="129"/>
      <c r="P658" s="129"/>
    </row>
    <row r="659" spans="1:16" ht="39" customHeight="1" hidden="1">
      <c r="A659" s="74" t="s">
        <v>191</v>
      </c>
      <c r="B659" s="128"/>
      <c r="C659" s="128"/>
      <c r="D659" s="124"/>
      <c r="E659" s="124">
        <f>E664*E669</f>
        <v>476250</v>
      </c>
      <c r="F659" s="124">
        <f>F664*F669</f>
        <v>476250</v>
      </c>
      <c r="G659" s="124"/>
      <c r="H659" s="124">
        <f>H664*H669</f>
        <v>508750</v>
      </c>
      <c r="I659" s="129"/>
      <c r="J659" s="124">
        <f>J664*J669</f>
        <v>508750</v>
      </c>
      <c r="K659" s="129"/>
      <c r="L659" s="127"/>
      <c r="M659" s="127"/>
      <c r="N659" s="124"/>
      <c r="O659" s="124">
        <f>O664*O669</f>
        <v>540000</v>
      </c>
      <c r="P659" s="124">
        <f>P664*P669</f>
        <v>540000</v>
      </c>
    </row>
    <row r="660" spans="1:16" ht="21.75" customHeight="1" hidden="1">
      <c r="A660" s="74" t="s">
        <v>192</v>
      </c>
      <c r="B660" s="128"/>
      <c r="C660" s="128"/>
      <c r="D660" s="124"/>
      <c r="E660" s="124">
        <f aca="true" t="shared" si="40" ref="E660:F662">E665*E670</f>
        <v>15240</v>
      </c>
      <c r="F660" s="124">
        <f t="shared" si="40"/>
        <v>15240</v>
      </c>
      <c r="G660" s="124"/>
      <c r="H660" s="124">
        <f>H665*H670</f>
        <v>16320</v>
      </c>
      <c r="I660" s="129"/>
      <c r="J660" s="124">
        <f>J665*J670</f>
        <v>16320</v>
      </c>
      <c r="K660" s="129"/>
      <c r="L660" s="127"/>
      <c r="M660" s="127"/>
      <c r="N660" s="124"/>
      <c r="O660" s="124">
        <f aca="true" t="shared" si="41" ref="O660:P662">O665*O670</f>
        <v>17280</v>
      </c>
      <c r="P660" s="124">
        <f t="shared" si="41"/>
        <v>17280</v>
      </c>
    </row>
    <row r="661" spans="1:16" ht="39.75" customHeight="1" hidden="1">
      <c r="A661" s="74" t="s">
        <v>193</v>
      </c>
      <c r="B661" s="128"/>
      <c r="C661" s="128"/>
      <c r="D661" s="124"/>
      <c r="E661" s="124">
        <f t="shared" si="40"/>
        <v>31050</v>
      </c>
      <c r="F661" s="124">
        <f t="shared" si="40"/>
        <v>31050</v>
      </c>
      <c r="G661" s="124"/>
      <c r="H661" s="124">
        <f>H666*H671</f>
        <v>33300</v>
      </c>
      <c r="I661" s="129"/>
      <c r="J661" s="124">
        <f>J666*J671</f>
        <v>33300</v>
      </c>
      <c r="K661" s="129"/>
      <c r="L661" s="127"/>
      <c r="M661" s="127"/>
      <c r="N661" s="124"/>
      <c r="O661" s="124">
        <f t="shared" si="41"/>
        <v>35100</v>
      </c>
      <c r="P661" s="124">
        <f t="shared" si="41"/>
        <v>35100</v>
      </c>
    </row>
    <row r="662" spans="1:16" ht="41.25" customHeight="1" hidden="1">
      <c r="A662" s="74" t="s">
        <v>194</v>
      </c>
      <c r="B662" s="128"/>
      <c r="C662" s="128"/>
      <c r="D662" s="124"/>
      <c r="E662" s="124">
        <f t="shared" si="40"/>
        <v>4800</v>
      </c>
      <c r="F662" s="124">
        <f t="shared" si="40"/>
        <v>4800</v>
      </c>
      <c r="G662" s="124"/>
      <c r="H662" s="124">
        <f>H667*H672</f>
        <v>4800</v>
      </c>
      <c r="I662" s="124"/>
      <c r="J662" s="124">
        <f>J667*J672</f>
        <v>4800</v>
      </c>
      <c r="K662" s="124"/>
      <c r="L662" s="131"/>
      <c r="M662" s="131"/>
      <c r="N662" s="124"/>
      <c r="O662" s="124">
        <f t="shared" si="41"/>
        <v>4800</v>
      </c>
      <c r="P662" s="124">
        <f t="shared" si="41"/>
        <v>4800</v>
      </c>
    </row>
    <row r="663" spans="1:16" ht="21.75" customHeight="1" hidden="1">
      <c r="A663" s="130" t="s">
        <v>3</v>
      </c>
      <c r="B663" s="130"/>
      <c r="C663" s="130"/>
      <c r="D663" s="132"/>
      <c r="E663" s="132"/>
      <c r="F663" s="124"/>
      <c r="G663" s="132"/>
      <c r="H663" s="132"/>
      <c r="I663" s="132"/>
      <c r="J663" s="124"/>
      <c r="K663" s="124"/>
      <c r="L663" s="132"/>
      <c r="M663" s="132"/>
      <c r="N663" s="132"/>
      <c r="O663" s="132"/>
      <c r="P663" s="124"/>
    </row>
    <row r="664" spans="1:16" ht="39" customHeight="1" hidden="1">
      <c r="A664" s="74" t="s">
        <v>150</v>
      </c>
      <c r="B664" s="133"/>
      <c r="C664" s="133"/>
      <c r="D664" s="134"/>
      <c r="E664" s="134">
        <f>60+160+30</f>
        <v>250</v>
      </c>
      <c r="F664" s="134">
        <f>60+160+30</f>
        <v>250</v>
      </c>
      <c r="G664" s="134"/>
      <c r="H664" s="134">
        <f>60+160+30</f>
        <v>250</v>
      </c>
      <c r="I664" s="134"/>
      <c r="J664" s="134">
        <f>60+160+30</f>
        <v>250</v>
      </c>
      <c r="K664" s="134"/>
      <c r="L664" s="134"/>
      <c r="M664" s="134"/>
      <c r="N664" s="134"/>
      <c r="O664" s="134">
        <f>60+160+30</f>
        <v>250</v>
      </c>
      <c r="P664" s="134">
        <f>60+160+30</f>
        <v>250</v>
      </c>
    </row>
    <row r="665" spans="1:16" ht="21.75" customHeight="1" hidden="1">
      <c r="A665" s="74" t="s">
        <v>151</v>
      </c>
      <c r="B665" s="133"/>
      <c r="C665" s="133"/>
      <c r="D665" s="134"/>
      <c r="E665" s="134">
        <v>24</v>
      </c>
      <c r="F665" s="134">
        <v>24</v>
      </c>
      <c r="G665" s="134"/>
      <c r="H665" s="134">
        <v>24</v>
      </c>
      <c r="I665" s="135"/>
      <c r="J665" s="134">
        <v>24</v>
      </c>
      <c r="K665" s="135"/>
      <c r="L665" s="135"/>
      <c r="M665" s="135"/>
      <c r="N665" s="134"/>
      <c r="O665" s="134">
        <v>24</v>
      </c>
      <c r="P665" s="134">
        <v>24</v>
      </c>
    </row>
    <row r="666" spans="1:16" ht="36" customHeight="1" hidden="1">
      <c r="A666" s="74" t="s">
        <v>152</v>
      </c>
      <c r="B666" s="133"/>
      <c r="C666" s="133"/>
      <c r="D666" s="134"/>
      <c r="E666" s="134">
        <v>90</v>
      </c>
      <c r="F666" s="134">
        <v>90</v>
      </c>
      <c r="G666" s="134"/>
      <c r="H666" s="134">
        <v>90</v>
      </c>
      <c r="I666" s="134"/>
      <c r="J666" s="134">
        <v>90</v>
      </c>
      <c r="K666" s="134"/>
      <c r="L666" s="134"/>
      <c r="M666" s="134"/>
      <c r="N666" s="134"/>
      <c r="O666" s="134">
        <v>90</v>
      </c>
      <c r="P666" s="134">
        <v>90</v>
      </c>
    </row>
    <row r="667" spans="1:16" ht="21.75" customHeight="1" hidden="1">
      <c r="A667" s="74" t="s">
        <v>153</v>
      </c>
      <c r="B667" s="133"/>
      <c r="C667" s="133"/>
      <c r="D667" s="134"/>
      <c r="E667" s="134">
        <v>30</v>
      </c>
      <c r="F667" s="134">
        <f>E667</f>
        <v>30</v>
      </c>
      <c r="G667" s="134"/>
      <c r="H667" s="134">
        <v>30</v>
      </c>
      <c r="I667" s="134"/>
      <c r="J667" s="134">
        <v>30</v>
      </c>
      <c r="K667" s="134"/>
      <c r="L667" s="134"/>
      <c r="M667" s="134"/>
      <c r="N667" s="134"/>
      <c r="O667" s="134">
        <v>30</v>
      </c>
      <c r="P667" s="134">
        <v>30</v>
      </c>
    </row>
    <row r="668" spans="1:16" ht="21.75" customHeight="1" hidden="1">
      <c r="A668" s="130" t="s">
        <v>5</v>
      </c>
      <c r="B668" s="130"/>
      <c r="C668" s="130"/>
      <c r="D668" s="136"/>
      <c r="E668" s="137"/>
      <c r="F668" s="137"/>
      <c r="G668" s="136"/>
      <c r="H668" s="137"/>
      <c r="I668" s="132"/>
      <c r="J668" s="137"/>
      <c r="K668" s="124"/>
      <c r="L668" s="132"/>
      <c r="M668" s="132"/>
      <c r="N668" s="136"/>
      <c r="O668" s="137"/>
      <c r="P668" s="137"/>
    </row>
    <row r="669" spans="1:16" ht="24" customHeight="1" hidden="1">
      <c r="A669" s="133" t="s">
        <v>195</v>
      </c>
      <c r="B669" s="133"/>
      <c r="C669" s="133"/>
      <c r="D669" s="138"/>
      <c r="E669" s="124">
        <v>1905</v>
      </c>
      <c r="F669" s="124">
        <f>E669</f>
        <v>1905</v>
      </c>
      <c r="G669" s="138"/>
      <c r="H669" s="124">
        <v>2035</v>
      </c>
      <c r="I669" s="131"/>
      <c r="J669" s="124">
        <f>H669</f>
        <v>2035</v>
      </c>
      <c r="K669" s="139"/>
      <c r="L669" s="140"/>
      <c r="M669" s="141"/>
      <c r="N669" s="138"/>
      <c r="O669" s="124">
        <v>2160</v>
      </c>
      <c r="P669" s="124">
        <f>O669</f>
        <v>2160</v>
      </c>
    </row>
    <row r="670" spans="1:16" ht="26.25" customHeight="1" hidden="1">
      <c r="A670" s="133" t="s">
        <v>196</v>
      </c>
      <c r="B670" s="133"/>
      <c r="C670" s="133"/>
      <c r="D670" s="138"/>
      <c r="E670" s="138">
        <v>635</v>
      </c>
      <c r="F670" s="124">
        <f>E670</f>
        <v>635</v>
      </c>
      <c r="G670" s="138"/>
      <c r="H670" s="138">
        <v>680</v>
      </c>
      <c r="I670" s="131"/>
      <c r="J670" s="124">
        <f>H670</f>
        <v>680</v>
      </c>
      <c r="K670" s="124"/>
      <c r="L670" s="131"/>
      <c r="M670" s="138"/>
      <c r="N670" s="138"/>
      <c r="O670" s="138">
        <v>720</v>
      </c>
      <c r="P670" s="124">
        <f>O670</f>
        <v>720</v>
      </c>
    </row>
    <row r="671" spans="1:16" ht="35.25" customHeight="1" hidden="1">
      <c r="A671" s="133" t="s">
        <v>197</v>
      </c>
      <c r="B671" s="133"/>
      <c r="C671" s="133"/>
      <c r="D671" s="138"/>
      <c r="E671" s="138">
        <v>345</v>
      </c>
      <c r="F671" s="124">
        <f>E671</f>
        <v>345</v>
      </c>
      <c r="G671" s="138"/>
      <c r="H671" s="138">
        <v>370</v>
      </c>
      <c r="I671" s="131"/>
      <c r="J671" s="124">
        <f>H671</f>
        <v>370</v>
      </c>
      <c r="K671" s="124"/>
      <c r="L671" s="131"/>
      <c r="M671" s="138"/>
      <c r="N671" s="138"/>
      <c r="O671" s="138">
        <v>390</v>
      </c>
      <c r="P671" s="124">
        <f>O671</f>
        <v>390</v>
      </c>
    </row>
    <row r="672" spans="1:16" ht="30.75" customHeight="1" hidden="1">
      <c r="A672" s="142" t="s">
        <v>198</v>
      </c>
      <c r="B672" s="142"/>
      <c r="C672" s="142"/>
      <c r="D672" s="143"/>
      <c r="E672" s="143">
        <v>160</v>
      </c>
      <c r="F672" s="144">
        <f>E672</f>
        <v>160</v>
      </c>
      <c r="G672" s="143"/>
      <c r="H672" s="143">
        <v>160</v>
      </c>
      <c r="I672" s="143"/>
      <c r="J672" s="144">
        <f>H672</f>
        <v>160</v>
      </c>
      <c r="K672" s="144"/>
      <c r="L672" s="145"/>
      <c r="M672" s="143"/>
      <c r="N672" s="143"/>
      <c r="O672" s="143">
        <v>160</v>
      </c>
      <c r="P672" s="144">
        <f>O672</f>
        <v>160</v>
      </c>
    </row>
    <row r="673" spans="1:16" ht="42.75" customHeight="1" hidden="1">
      <c r="A673" s="35" t="s">
        <v>199</v>
      </c>
      <c r="B673" s="146"/>
      <c r="C673" s="146"/>
      <c r="D673" s="147"/>
      <c r="E673" s="147">
        <f>E675</f>
        <v>67200</v>
      </c>
      <c r="F673" s="147">
        <f>E673</f>
        <v>67200</v>
      </c>
      <c r="G673" s="147"/>
      <c r="H673" s="147">
        <f>H675</f>
        <v>67200</v>
      </c>
      <c r="I673" s="147"/>
      <c r="J673" s="147">
        <f>H673</f>
        <v>67200</v>
      </c>
      <c r="K673" s="147"/>
      <c r="L673" s="148"/>
      <c r="M673" s="148"/>
      <c r="N673" s="147"/>
      <c r="O673" s="147">
        <f>O675</f>
        <v>67200</v>
      </c>
      <c r="P673" s="147">
        <f>O673</f>
        <v>67200</v>
      </c>
    </row>
    <row r="674" spans="1:16" ht="21.75" customHeight="1" hidden="1">
      <c r="A674" s="261" t="s">
        <v>2</v>
      </c>
      <c r="B674" s="146"/>
      <c r="C674" s="146"/>
      <c r="D674" s="147"/>
      <c r="E674" s="147"/>
      <c r="F674" s="147"/>
      <c r="G674" s="147"/>
      <c r="H674" s="147"/>
      <c r="I674" s="147"/>
      <c r="J674" s="147"/>
      <c r="K674" s="147"/>
      <c r="L674" s="148"/>
      <c r="M674" s="148"/>
      <c r="N674" s="147"/>
      <c r="O674" s="147"/>
      <c r="P674" s="147"/>
    </row>
    <row r="675" spans="1:16" ht="21.75" customHeight="1" hidden="1">
      <c r="A675" s="6" t="s">
        <v>200</v>
      </c>
      <c r="B675" s="146"/>
      <c r="C675" s="146"/>
      <c r="D675" s="150"/>
      <c r="E675" s="150">
        <f>E677*E679</f>
        <v>67200</v>
      </c>
      <c r="F675" s="150">
        <f>E675</f>
        <v>67200</v>
      </c>
      <c r="G675" s="150"/>
      <c r="H675" s="150">
        <f>H677*H679</f>
        <v>67200</v>
      </c>
      <c r="I675" s="151"/>
      <c r="J675" s="150">
        <f>H675</f>
        <v>67200</v>
      </c>
      <c r="K675" s="151"/>
      <c r="L675" s="152"/>
      <c r="M675" s="152"/>
      <c r="N675" s="150"/>
      <c r="O675" s="150">
        <f>O677*O679</f>
        <v>67200</v>
      </c>
      <c r="P675" s="150">
        <f>O675</f>
        <v>67200</v>
      </c>
    </row>
    <row r="676" spans="1:16" ht="15" customHeight="1" hidden="1">
      <c r="A676" s="261" t="s">
        <v>3</v>
      </c>
      <c r="B676" s="149"/>
      <c r="C676" s="149"/>
      <c r="D676" s="152"/>
      <c r="E676" s="152"/>
      <c r="F676" s="150"/>
      <c r="G676" s="152"/>
      <c r="H676" s="152"/>
      <c r="I676" s="152"/>
      <c r="J676" s="150"/>
      <c r="K676" s="150"/>
      <c r="L676" s="152"/>
      <c r="M676" s="152"/>
      <c r="N676" s="152"/>
      <c r="O676" s="152"/>
      <c r="P676" s="150"/>
    </row>
    <row r="677" spans="1:16" ht="15" customHeight="1" hidden="1">
      <c r="A677" s="11" t="s">
        <v>201</v>
      </c>
      <c r="B677" s="153"/>
      <c r="C677" s="153"/>
      <c r="D677" s="154"/>
      <c r="E677" s="155">
        <v>12</v>
      </c>
      <c r="F677" s="155">
        <f>E677</f>
        <v>12</v>
      </c>
      <c r="G677" s="155"/>
      <c r="H677" s="155">
        <v>12</v>
      </c>
      <c r="I677" s="155"/>
      <c r="J677" s="155">
        <f>H677</f>
        <v>12</v>
      </c>
      <c r="K677" s="155" t="e">
        <f>G677/D677*100</f>
        <v>#DIV/0!</v>
      </c>
      <c r="L677" s="155"/>
      <c r="M677" s="155"/>
      <c r="N677" s="155"/>
      <c r="O677" s="155">
        <v>12</v>
      </c>
      <c r="P677" s="155">
        <f>O677</f>
        <v>12</v>
      </c>
    </row>
    <row r="678" spans="1:16" ht="14.25" customHeight="1" hidden="1">
      <c r="A678" s="261" t="s">
        <v>5</v>
      </c>
      <c r="B678" s="149"/>
      <c r="C678" s="149"/>
      <c r="D678" s="152"/>
      <c r="E678" s="152"/>
      <c r="F678" s="150"/>
      <c r="G678" s="152"/>
      <c r="H678" s="152"/>
      <c r="I678" s="152"/>
      <c r="J678" s="150"/>
      <c r="K678" s="150"/>
      <c r="L678" s="152"/>
      <c r="M678" s="152"/>
      <c r="N678" s="152"/>
      <c r="O678" s="152"/>
      <c r="P678" s="150"/>
    </row>
    <row r="679" spans="1:131" s="123" customFormat="1" ht="21.75" customHeight="1" hidden="1">
      <c r="A679" s="11" t="s">
        <v>202</v>
      </c>
      <c r="B679" s="153"/>
      <c r="C679" s="153"/>
      <c r="D679" s="156"/>
      <c r="E679" s="156">
        <v>5600</v>
      </c>
      <c r="F679" s="150">
        <f>E679</f>
        <v>5600</v>
      </c>
      <c r="G679" s="156"/>
      <c r="H679" s="156">
        <v>5600</v>
      </c>
      <c r="I679" s="156"/>
      <c r="J679" s="150">
        <f>H679</f>
        <v>5600</v>
      </c>
      <c r="K679" s="150" t="e">
        <f>G679/D679*100</f>
        <v>#DIV/0!</v>
      </c>
      <c r="L679" s="157"/>
      <c r="M679" s="156"/>
      <c r="N679" s="156"/>
      <c r="O679" s="156">
        <v>5600</v>
      </c>
      <c r="P679" s="150">
        <f>O679</f>
        <v>5600</v>
      </c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22"/>
      <c r="AE679" s="122"/>
      <c r="AF679" s="122"/>
      <c r="AG679" s="122"/>
      <c r="AH679" s="122"/>
      <c r="AI679" s="122"/>
      <c r="AJ679" s="122"/>
      <c r="AK679" s="122"/>
      <c r="AL679" s="122"/>
      <c r="AM679" s="122"/>
      <c r="AN679" s="122"/>
      <c r="AO679" s="122"/>
      <c r="AP679" s="122"/>
      <c r="AQ679" s="122"/>
      <c r="AR679" s="122"/>
      <c r="AS679" s="122"/>
      <c r="AT679" s="122"/>
      <c r="AU679" s="122"/>
      <c r="AV679" s="122"/>
      <c r="AW679" s="122"/>
      <c r="AX679" s="122"/>
      <c r="AY679" s="122"/>
      <c r="AZ679" s="122"/>
      <c r="BA679" s="122"/>
      <c r="BB679" s="122"/>
      <c r="BC679" s="122"/>
      <c r="BD679" s="122"/>
      <c r="BE679" s="122"/>
      <c r="BF679" s="122"/>
      <c r="BG679" s="122"/>
      <c r="BH679" s="122"/>
      <c r="BI679" s="122"/>
      <c r="BJ679" s="122"/>
      <c r="BK679" s="122"/>
      <c r="BL679" s="122"/>
      <c r="BM679" s="122"/>
      <c r="BN679" s="122"/>
      <c r="BO679" s="122"/>
      <c r="BP679" s="122"/>
      <c r="BQ679" s="122"/>
      <c r="BR679" s="122"/>
      <c r="BS679" s="122"/>
      <c r="BT679" s="122"/>
      <c r="BU679" s="122"/>
      <c r="BV679" s="122"/>
      <c r="BW679" s="122"/>
      <c r="BX679" s="122"/>
      <c r="BY679" s="122"/>
      <c r="BZ679" s="122"/>
      <c r="CA679" s="122"/>
      <c r="CB679" s="122"/>
      <c r="CC679" s="122"/>
      <c r="CD679" s="122"/>
      <c r="CE679" s="122"/>
      <c r="CF679" s="122"/>
      <c r="CG679" s="122"/>
      <c r="CH679" s="122"/>
      <c r="CI679" s="122"/>
      <c r="CJ679" s="122"/>
      <c r="CK679" s="122"/>
      <c r="CL679" s="122"/>
      <c r="CM679" s="122"/>
      <c r="CN679" s="122"/>
      <c r="CO679" s="122"/>
      <c r="CP679" s="122"/>
      <c r="CQ679" s="122"/>
      <c r="CR679" s="122"/>
      <c r="CS679" s="122"/>
      <c r="CT679" s="122"/>
      <c r="CU679" s="122"/>
      <c r="CV679" s="122"/>
      <c r="CW679" s="122"/>
      <c r="CX679" s="122"/>
      <c r="CY679" s="122"/>
      <c r="CZ679" s="122"/>
      <c r="DA679" s="122"/>
      <c r="DB679" s="122"/>
      <c r="DC679" s="122"/>
      <c r="DD679" s="122"/>
      <c r="DE679" s="122"/>
      <c r="DF679" s="122"/>
      <c r="DG679" s="122"/>
      <c r="DH679" s="122"/>
      <c r="DI679" s="122"/>
      <c r="DJ679" s="122"/>
      <c r="DK679" s="122"/>
      <c r="DL679" s="122"/>
      <c r="DM679" s="122"/>
      <c r="DN679" s="122"/>
      <c r="DO679" s="122"/>
      <c r="DP679" s="122"/>
      <c r="DQ679" s="122"/>
      <c r="DR679" s="122"/>
      <c r="DS679" s="122"/>
      <c r="DT679" s="122"/>
      <c r="DU679" s="122"/>
      <c r="DV679" s="122"/>
      <c r="DW679" s="122"/>
      <c r="DX679" s="122"/>
      <c r="DY679" s="122"/>
      <c r="DZ679" s="122"/>
      <c r="EA679" s="122"/>
    </row>
    <row r="680" spans="1:131" s="220" customFormat="1" ht="32.25" customHeight="1" hidden="1">
      <c r="A680" s="202" t="s">
        <v>486</v>
      </c>
      <c r="B680" s="218"/>
      <c r="C680" s="218"/>
      <c r="D680" s="222">
        <f>D682</f>
        <v>1527345.999999252</v>
      </c>
      <c r="E680" s="222">
        <f aca="true" t="shared" si="42" ref="E680:P680">E682</f>
        <v>0</v>
      </c>
      <c r="F680" s="222">
        <f t="shared" si="42"/>
        <v>1527345.999999252</v>
      </c>
      <c r="G680" s="222">
        <f t="shared" si="42"/>
        <v>0</v>
      </c>
      <c r="H680" s="222">
        <f t="shared" si="42"/>
        <v>0</v>
      </c>
      <c r="I680" s="222">
        <f t="shared" si="42"/>
        <v>0</v>
      </c>
      <c r="J680" s="222">
        <f t="shared" si="42"/>
        <v>0</v>
      </c>
      <c r="K680" s="222">
        <f t="shared" si="42"/>
        <v>0</v>
      </c>
      <c r="L680" s="222">
        <f t="shared" si="42"/>
        <v>0</v>
      </c>
      <c r="M680" s="222">
        <f t="shared" si="42"/>
        <v>0</v>
      </c>
      <c r="N680" s="222">
        <f t="shared" si="42"/>
        <v>0</v>
      </c>
      <c r="O680" s="222">
        <f t="shared" si="42"/>
        <v>0</v>
      </c>
      <c r="P680" s="222">
        <f t="shared" si="42"/>
        <v>0</v>
      </c>
      <c r="Q680" s="219"/>
      <c r="R680" s="219"/>
      <c r="S680" s="219"/>
      <c r="T680" s="219"/>
      <c r="U680" s="219"/>
      <c r="V680" s="219"/>
      <c r="W680" s="219"/>
      <c r="X680" s="219"/>
      <c r="Y680" s="219"/>
      <c r="Z680" s="219"/>
      <c r="AA680" s="219"/>
      <c r="AB680" s="219"/>
      <c r="AC680" s="219"/>
      <c r="AD680" s="219"/>
      <c r="AE680" s="219"/>
      <c r="AF680" s="219"/>
      <c r="AG680" s="219"/>
      <c r="AH680" s="219"/>
      <c r="AI680" s="219"/>
      <c r="AJ680" s="219"/>
      <c r="AK680" s="219"/>
      <c r="AL680" s="219"/>
      <c r="AM680" s="219"/>
      <c r="AN680" s="219"/>
      <c r="AO680" s="219"/>
      <c r="AP680" s="219"/>
      <c r="AQ680" s="219"/>
      <c r="AR680" s="219"/>
      <c r="AS680" s="219"/>
      <c r="AT680" s="219"/>
      <c r="AU680" s="219"/>
      <c r="AV680" s="219"/>
      <c r="AW680" s="219"/>
      <c r="AX680" s="219"/>
      <c r="AY680" s="219"/>
      <c r="AZ680" s="219"/>
      <c r="BA680" s="219"/>
      <c r="BB680" s="219"/>
      <c r="BC680" s="219"/>
      <c r="BD680" s="219"/>
      <c r="BE680" s="219"/>
      <c r="BF680" s="219"/>
      <c r="BG680" s="219"/>
      <c r="BH680" s="219"/>
      <c r="BI680" s="219"/>
      <c r="BJ680" s="219"/>
      <c r="BK680" s="219"/>
      <c r="BL680" s="219"/>
      <c r="BM680" s="219"/>
      <c r="BN680" s="219"/>
      <c r="BO680" s="219"/>
      <c r="BP680" s="219"/>
      <c r="BQ680" s="219"/>
      <c r="BR680" s="219"/>
      <c r="BS680" s="219"/>
      <c r="BT680" s="219"/>
      <c r="BU680" s="219"/>
      <c r="BV680" s="219"/>
      <c r="BW680" s="219"/>
      <c r="BX680" s="219"/>
      <c r="BY680" s="219"/>
      <c r="BZ680" s="219"/>
      <c r="CA680" s="219"/>
      <c r="CB680" s="219"/>
      <c r="CC680" s="219"/>
      <c r="CD680" s="219"/>
      <c r="CE680" s="219"/>
      <c r="CF680" s="219"/>
      <c r="CG680" s="219"/>
      <c r="CH680" s="219"/>
      <c r="CI680" s="219"/>
      <c r="CJ680" s="219"/>
      <c r="CK680" s="219"/>
      <c r="CL680" s="219"/>
      <c r="CM680" s="219"/>
      <c r="CN680" s="219"/>
      <c r="CO680" s="219"/>
      <c r="CP680" s="219"/>
      <c r="CQ680" s="219"/>
      <c r="CR680" s="219"/>
      <c r="CS680" s="219"/>
      <c r="CT680" s="219"/>
      <c r="CU680" s="219"/>
      <c r="CV680" s="219"/>
      <c r="CW680" s="219"/>
      <c r="CX680" s="219"/>
      <c r="CY680" s="219"/>
      <c r="CZ680" s="219"/>
      <c r="DA680" s="219"/>
      <c r="DB680" s="219"/>
      <c r="DC680" s="219"/>
      <c r="DD680" s="219"/>
      <c r="DE680" s="219"/>
      <c r="DF680" s="219"/>
      <c r="DG680" s="219"/>
      <c r="DH680" s="219"/>
      <c r="DI680" s="219"/>
      <c r="DJ680" s="219"/>
      <c r="DK680" s="219"/>
      <c r="DL680" s="219"/>
      <c r="DM680" s="219"/>
      <c r="DN680" s="219"/>
      <c r="DO680" s="219"/>
      <c r="DP680" s="219"/>
      <c r="DQ680" s="219"/>
      <c r="DR680" s="219"/>
      <c r="DS680" s="219"/>
      <c r="DT680" s="219"/>
      <c r="DU680" s="219"/>
      <c r="DV680" s="219"/>
      <c r="DW680" s="219"/>
      <c r="DX680" s="219"/>
      <c r="DY680" s="219"/>
      <c r="DZ680" s="219"/>
      <c r="EA680" s="219"/>
    </row>
    <row r="681" spans="1:131" s="230" customFormat="1" ht="24.75" customHeight="1" hidden="1">
      <c r="A681" s="74" t="s">
        <v>491</v>
      </c>
      <c r="B681" s="226"/>
      <c r="C681" s="226"/>
      <c r="D681" s="227"/>
      <c r="E681" s="228"/>
      <c r="F681" s="228"/>
      <c r="G681" s="228"/>
      <c r="H681" s="228"/>
      <c r="I681" s="228"/>
      <c r="J681" s="228"/>
      <c r="K681" s="228"/>
      <c r="L681" s="228"/>
      <c r="M681" s="228"/>
      <c r="N681" s="228"/>
      <c r="O681" s="228"/>
      <c r="P681" s="228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  <c r="AJ681" s="229"/>
      <c r="AK681" s="229"/>
      <c r="AL681" s="229"/>
      <c r="AM681" s="229"/>
      <c r="AN681" s="229"/>
      <c r="AO681" s="229"/>
      <c r="AP681" s="229"/>
      <c r="AQ681" s="229"/>
      <c r="AR681" s="229"/>
      <c r="AS681" s="229"/>
      <c r="AT681" s="229"/>
      <c r="AU681" s="229"/>
      <c r="AV681" s="229"/>
      <c r="AW681" s="229"/>
      <c r="AX681" s="229"/>
      <c r="AY681" s="229"/>
      <c r="AZ681" s="229"/>
      <c r="BA681" s="229"/>
      <c r="BB681" s="229"/>
      <c r="BC681" s="229"/>
      <c r="BD681" s="229"/>
      <c r="BE681" s="229"/>
      <c r="BF681" s="229"/>
      <c r="BG681" s="229"/>
      <c r="BH681" s="229"/>
      <c r="BI681" s="229"/>
      <c r="BJ681" s="229"/>
      <c r="BK681" s="229"/>
      <c r="BL681" s="229"/>
      <c r="BM681" s="229"/>
      <c r="BN681" s="229"/>
      <c r="BO681" s="229"/>
      <c r="BP681" s="229"/>
      <c r="BQ681" s="229"/>
      <c r="BR681" s="229"/>
      <c r="BS681" s="229"/>
      <c r="BT681" s="229"/>
      <c r="BU681" s="229"/>
      <c r="BV681" s="229"/>
      <c r="BW681" s="229"/>
      <c r="BX681" s="229"/>
      <c r="BY681" s="229"/>
      <c r="BZ681" s="229"/>
      <c r="CA681" s="229"/>
      <c r="CB681" s="229"/>
      <c r="CC681" s="229"/>
      <c r="CD681" s="229"/>
      <c r="CE681" s="229"/>
      <c r="CF681" s="229"/>
      <c r="CG681" s="229"/>
      <c r="CH681" s="229"/>
      <c r="CI681" s="229"/>
      <c r="CJ681" s="229"/>
      <c r="CK681" s="229"/>
      <c r="CL681" s="229"/>
      <c r="CM681" s="229"/>
      <c r="CN681" s="229"/>
      <c r="CO681" s="229"/>
      <c r="CP681" s="229"/>
      <c r="CQ681" s="229"/>
      <c r="CR681" s="229"/>
      <c r="CS681" s="229"/>
      <c r="CT681" s="229"/>
      <c r="CU681" s="229"/>
      <c r="CV681" s="229"/>
      <c r="CW681" s="229"/>
      <c r="CX681" s="229"/>
      <c r="CY681" s="229"/>
      <c r="CZ681" s="229"/>
      <c r="DA681" s="229"/>
      <c r="DB681" s="229"/>
      <c r="DC681" s="229"/>
      <c r="DD681" s="229"/>
      <c r="DE681" s="229"/>
      <c r="DF681" s="229"/>
      <c r="DG681" s="229"/>
      <c r="DH681" s="229"/>
      <c r="DI681" s="229"/>
      <c r="DJ681" s="229"/>
      <c r="DK681" s="229"/>
      <c r="DL681" s="229"/>
      <c r="DM681" s="229"/>
      <c r="DN681" s="229"/>
      <c r="DO681" s="229"/>
      <c r="DP681" s="229"/>
      <c r="DQ681" s="229"/>
      <c r="DR681" s="229"/>
      <c r="DS681" s="229"/>
      <c r="DT681" s="229"/>
      <c r="DU681" s="229"/>
      <c r="DV681" s="229"/>
      <c r="DW681" s="229"/>
      <c r="DX681" s="229"/>
      <c r="DY681" s="229"/>
      <c r="DZ681" s="229"/>
      <c r="EA681" s="229"/>
    </row>
    <row r="682" spans="1:131" s="199" customFormat="1" ht="34.5" customHeight="1" hidden="1">
      <c r="A682" s="197" t="s">
        <v>492</v>
      </c>
      <c r="B682" s="223"/>
      <c r="C682" s="223"/>
      <c r="D682" s="225">
        <f>D683+D688</f>
        <v>1527345.999999252</v>
      </c>
      <c r="E682" s="225">
        <f>E683</f>
        <v>0</v>
      </c>
      <c r="F682" s="225">
        <f>D682+E682</f>
        <v>1527345.999999252</v>
      </c>
      <c r="G682" s="225">
        <f>G683+G688</f>
        <v>0</v>
      </c>
      <c r="H682" s="225">
        <f>H683</f>
        <v>0</v>
      </c>
      <c r="I682" s="225">
        <f>I683+I688</f>
        <v>0</v>
      </c>
      <c r="J682" s="225">
        <f>G682+H682</f>
        <v>0</v>
      </c>
      <c r="K682" s="225">
        <f>K683+K688</f>
        <v>0</v>
      </c>
      <c r="L682" s="225">
        <f>L683+L688</f>
        <v>0</v>
      </c>
      <c r="M682" s="225">
        <f>M683+M688</f>
        <v>0</v>
      </c>
      <c r="N682" s="225">
        <f>N683+N688</f>
        <v>0</v>
      </c>
      <c r="O682" s="225">
        <f>O683</f>
        <v>0</v>
      </c>
      <c r="P682" s="225">
        <f>N682+O682</f>
        <v>0</v>
      </c>
      <c r="Q682" s="198"/>
      <c r="R682" s="198"/>
      <c r="S682" s="198"/>
      <c r="T682" s="198"/>
      <c r="U682" s="198"/>
      <c r="V682" s="198"/>
      <c r="W682" s="198"/>
      <c r="X682" s="198"/>
      <c r="Y682" s="198"/>
      <c r="Z682" s="198"/>
      <c r="AA682" s="198"/>
      <c r="AB682" s="198"/>
      <c r="AC682" s="198"/>
      <c r="AD682" s="198"/>
      <c r="AE682" s="198"/>
      <c r="AF682" s="198"/>
      <c r="AG682" s="198"/>
      <c r="AH682" s="198"/>
      <c r="AI682" s="198"/>
      <c r="AJ682" s="198"/>
      <c r="AK682" s="198"/>
      <c r="AL682" s="198"/>
      <c r="AM682" s="198"/>
      <c r="AN682" s="198"/>
      <c r="AO682" s="198"/>
      <c r="AP682" s="198"/>
      <c r="AQ682" s="198"/>
      <c r="AR682" s="198"/>
      <c r="AS682" s="198"/>
      <c r="AT682" s="198"/>
      <c r="AU682" s="198"/>
      <c r="AV682" s="198"/>
      <c r="AW682" s="198"/>
      <c r="AX682" s="198"/>
      <c r="AY682" s="198"/>
      <c r="AZ682" s="19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  <c r="BZ682" s="198"/>
      <c r="CA682" s="198"/>
      <c r="CB682" s="198"/>
      <c r="CC682" s="198"/>
      <c r="CD682" s="198"/>
      <c r="CE682" s="198"/>
      <c r="CF682" s="198"/>
      <c r="CG682" s="198"/>
      <c r="CH682" s="198"/>
      <c r="CI682" s="198"/>
      <c r="CJ682" s="198"/>
      <c r="CK682" s="198"/>
      <c r="CL682" s="198"/>
      <c r="CM682" s="198"/>
      <c r="CN682" s="198"/>
      <c r="CO682" s="198"/>
      <c r="CP682" s="198"/>
      <c r="CQ682" s="198"/>
      <c r="CR682" s="198"/>
      <c r="CS682" s="198"/>
      <c r="CT682" s="198"/>
      <c r="CU682" s="198"/>
      <c r="CV682" s="198"/>
      <c r="CW682" s="198"/>
      <c r="CX682" s="198"/>
      <c r="CY682" s="198"/>
      <c r="CZ682" s="198"/>
      <c r="DA682" s="198"/>
      <c r="DB682" s="198"/>
      <c r="DC682" s="198"/>
      <c r="DD682" s="198"/>
      <c r="DE682" s="198"/>
      <c r="DF682" s="198"/>
      <c r="DG682" s="198"/>
      <c r="DH682" s="198"/>
      <c r="DI682" s="198"/>
      <c r="DJ682" s="198"/>
      <c r="DK682" s="198"/>
      <c r="DL682" s="198"/>
      <c r="DM682" s="198"/>
      <c r="DN682" s="198"/>
      <c r="DO682" s="198"/>
      <c r="DP682" s="198"/>
      <c r="DQ682" s="198"/>
      <c r="DR682" s="198"/>
      <c r="DS682" s="198"/>
      <c r="DT682" s="198"/>
      <c r="DU682" s="198"/>
      <c r="DV682" s="198"/>
      <c r="DW682" s="198"/>
      <c r="DX682" s="198"/>
      <c r="DY682" s="198"/>
      <c r="DZ682" s="198"/>
      <c r="EA682" s="198"/>
    </row>
    <row r="683" spans="1:131" s="27" customFormat="1" ht="38.25" customHeight="1" hidden="1">
      <c r="A683" s="87" t="s">
        <v>493</v>
      </c>
      <c r="B683" s="35"/>
      <c r="C683" s="35"/>
      <c r="D683" s="31">
        <f>D685*D687</f>
        <v>1527345.999999252</v>
      </c>
      <c r="E683" s="31"/>
      <c r="F683" s="31">
        <f>E683</f>
        <v>0</v>
      </c>
      <c r="G683" s="31"/>
      <c r="H683" s="31"/>
      <c r="I683" s="31"/>
      <c r="J683" s="31">
        <f>H683</f>
        <v>0</v>
      </c>
      <c r="K683" s="31"/>
      <c r="L683" s="31"/>
      <c r="M683" s="31"/>
      <c r="N683" s="31"/>
      <c r="O683" s="31"/>
      <c r="P683" s="31">
        <f>O683</f>
        <v>0</v>
      </c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</row>
    <row r="684" spans="1:16" ht="16.5" customHeight="1" hidden="1">
      <c r="A684" s="3" t="s">
        <v>3</v>
      </c>
      <c r="B684" s="11"/>
      <c r="C684" s="11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</row>
    <row r="685" spans="1:16" ht="24.75" customHeight="1" hidden="1">
      <c r="A685" s="6" t="s">
        <v>489</v>
      </c>
      <c r="B685" s="11"/>
      <c r="C685" s="11"/>
      <c r="D685" s="30">
        <v>751.276930644</v>
      </c>
      <c r="E685" s="121"/>
      <c r="F685" s="121">
        <f>E685</f>
        <v>0</v>
      </c>
      <c r="G685" s="30"/>
      <c r="H685" s="121"/>
      <c r="I685" s="121"/>
      <c r="J685" s="121">
        <f>H685</f>
        <v>0</v>
      </c>
      <c r="K685" s="121"/>
      <c r="L685" s="121"/>
      <c r="M685" s="121"/>
      <c r="N685" s="121"/>
      <c r="O685" s="121"/>
      <c r="P685" s="121">
        <v>0</v>
      </c>
    </row>
    <row r="686" spans="1:16" ht="17.25" customHeight="1" hidden="1">
      <c r="A686" s="261" t="s">
        <v>5</v>
      </c>
      <c r="B686" s="11"/>
      <c r="C686" s="11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</row>
    <row r="687" spans="1:16" ht="22.5" customHeight="1" hidden="1">
      <c r="A687" s="6" t="s">
        <v>490</v>
      </c>
      <c r="B687" s="11"/>
      <c r="C687" s="11"/>
      <c r="D687" s="30">
        <v>2033</v>
      </c>
      <c r="E687" s="30"/>
      <c r="F687" s="30">
        <f>E687</f>
        <v>0</v>
      </c>
      <c r="G687" s="30"/>
      <c r="H687" s="30"/>
      <c r="I687" s="30"/>
      <c r="J687" s="30">
        <f>H687</f>
        <v>0</v>
      </c>
      <c r="K687" s="30"/>
      <c r="L687" s="30"/>
      <c r="M687" s="30"/>
      <c r="N687" s="30"/>
      <c r="O687" s="30"/>
      <c r="P687" s="30">
        <v>0</v>
      </c>
    </row>
    <row r="688" spans="1:131" s="220" customFormat="1" ht="32.25" customHeight="1" hidden="1">
      <c r="A688" s="202" t="s">
        <v>149</v>
      </c>
      <c r="B688" s="218"/>
      <c r="C688" s="218"/>
      <c r="D688" s="222">
        <f>D690</f>
        <v>0</v>
      </c>
      <c r="E688" s="222">
        <f aca="true" t="shared" si="43" ref="E688:P688">E690</f>
        <v>1800000</v>
      </c>
      <c r="F688" s="222">
        <f t="shared" si="43"/>
        <v>1800000</v>
      </c>
      <c r="G688" s="222">
        <f t="shared" si="43"/>
        <v>0</v>
      </c>
      <c r="H688" s="222">
        <f t="shared" si="43"/>
        <v>1900000</v>
      </c>
      <c r="I688" s="222">
        <f t="shared" si="43"/>
        <v>0</v>
      </c>
      <c r="J688" s="222">
        <f t="shared" si="43"/>
        <v>1900000</v>
      </c>
      <c r="K688" s="222">
        <f t="shared" si="43"/>
        <v>0</v>
      </c>
      <c r="L688" s="222">
        <f t="shared" si="43"/>
        <v>0</v>
      </c>
      <c r="M688" s="222">
        <f t="shared" si="43"/>
        <v>0</v>
      </c>
      <c r="N688" s="222">
        <f t="shared" si="43"/>
        <v>0</v>
      </c>
      <c r="O688" s="222">
        <f t="shared" si="43"/>
        <v>2050000</v>
      </c>
      <c r="P688" s="222">
        <f t="shared" si="43"/>
        <v>2050000</v>
      </c>
      <c r="Q688" s="219"/>
      <c r="R688" s="219"/>
      <c r="S688" s="219"/>
      <c r="T688" s="219"/>
      <c r="U688" s="219"/>
      <c r="V688" s="219"/>
      <c r="W688" s="219"/>
      <c r="X688" s="219"/>
      <c r="Y688" s="219"/>
      <c r="Z688" s="219"/>
      <c r="AA688" s="219"/>
      <c r="AB688" s="219"/>
      <c r="AC688" s="219"/>
      <c r="AD688" s="219"/>
      <c r="AE688" s="219"/>
      <c r="AF688" s="219"/>
      <c r="AG688" s="219"/>
      <c r="AH688" s="219"/>
      <c r="AI688" s="219"/>
      <c r="AJ688" s="219"/>
      <c r="AK688" s="219"/>
      <c r="AL688" s="219"/>
      <c r="AM688" s="219"/>
      <c r="AN688" s="219"/>
      <c r="AO688" s="219"/>
      <c r="AP688" s="219"/>
      <c r="AQ688" s="219"/>
      <c r="AR688" s="219"/>
      <c r="AS688" s="219"/>
      <c r="AT688" s="219"/>
      <c r="AU688" s="219"/>
      <c r="AV688" s="219"/>
      <c r="AW688" s="219"/>
      <c r="AX688" s="219"/>
      <c r="AY688" s="219"/>
      <c r="AZ688" s="219"/>
      <c r="BA688" s="219"/>
      <c r="BB688" s="219"/>
      <c r="BC688" s="219"/>
      <c r="BD688" s="219"/>
      <c r="BE688" s="219"/>
      <c r="BF688" s="219"/>
      <c r="BG688" s="219"/>
      <c r="BH688" s="219"/>
      <c r="BI688" s="219"/>
      <c r="BJ688" s="219"/>
      <c r="BK688" s="219"/>
      <c r="BL688" s="219"/>
      <c r="BM688" s="219"/>
      <c r="BN688" s="219"/>
      <c r="BO688" s="219"/>
      <c r="BP688" s="219"/>
      <c r="BQ688" s="219"/>
      <c r="BR688" s="219"/>
      <c r="BS688" s="219"/>
      <c r="BT688" s="219"/>
      <c r="BU688" s="219"/>
      <c r="BV688" s="219"/>
      <c r="BW688" s="219"/>
      <c r="BX688" s="219"/>
      <c r="BY688" s="219"/>
      <c r="BZ688" s="219"/>
      <c r="CA688" s="219"/>
      <c r="CB688" s="219"/>
      <c r="CC688" s="219"/>
      <c r="CD688" s="219"/>
      <c r="CE688" s="219"/>
      <c r="CF688" s="219"/>
      <c r="CG688" s="219"/>
      <c r="CH688" s="219"/>
      <c r="CI688" s="219"/>
      <c r="CJ688" s="219"/>
      <c r="CK688" s="219"/>
      <c r="CL688" s="219"/>
      <c r="CM688" s="219"/>
      <c r="CN688" s="219"/>
      <c r="CO688" s="219"/>
      <c r="CP688" s="219"/>
      <c r="CQ688" s="219"/>
      <c r="CR688" s="219"/>
      <c r="CS688" s="219"/>
      <c r="CT688" s="219"/>
      <c r="CU688" s="219"/>
      <c r="CV688" s="219"/>
      <c r="CW688" s="219"/>
      <c r="CX688" s="219"/>
      <c r="CY688" s="219"/>
      <c r="CZ688" s="219"/>
      <c r="DA688" s="219"/>
      <c r="DB688" s="219"/>
      <c r="DC688" s="219"/>
      <c r="DD688" s="219"/>
      <c r="DE688" s="219"/>
      <c r="DF688" s="219"/>
      <c r="DG688" s="219"/>
      <c r="DH688" s="219"/>
      <c r="DI688" s="219"/>
      <c r="DJ688" s="219"/>
      <c r="DK688" s="219"/>
      <c r="DL688" s="219"/>
      <c r="DM688" s="219"/>
      <c r="DN688" s="219"/>
      <c r="DO688" s="219"/>
      <c r="DP688" s="219"/>
      <c r="DQ688" s="219"/>
      <c r="DR688" s="219"/>
      <c r="DS688" s="219"/>
      <c r="DT688" s="219"/>
      <c r="DU688" s="219"/>
      <c r="DV688" s="219"/>
      <c r="DW688" s="219"/>
      <c r="DX688" s="219"/>
      <c r="DY688" s="219"/>
      <c r="DZ688" s="219"/>
      <c r="EA688" s="219"/>
    </row>
    <row r="689" spans="1:131" s="230" customFormat="1" ht="32.25" customHeight="1" hidden="1">
      <c r="A689" s="74" t="s">
        <v>280</v>
      </c>
      <c r="B689" s="226"/>
      <c r="C689" s="226"/>
      <c r="D689" s="227"/>
      <c r="E689" s="228"/>
      <c r="F689" s="228"/>
      <c r="G689" s="228"/>
      <c r="H689" s="228"/>
      <c r="I689" s="228"/>
      <c r="J689" s="228"/>
      <c r="K689" s="228"/>
      <c r="L689" s="228"/>
      <c r="M689" s="228"/>
      <c r="N689" s="228"/>
      <c r="O689" s="228"/>
      <c r="P689" s="228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  <c r="AJ689" s="229"/>
      <c r="AK689" s="229"/>
      <c r="AL689" s="229"/>
      <c r="AM689" s="229"/>
      <c r="AN689" s="229"/>
      <c r="AO689" s="229"/>
      <c r="AP689" s="229"/>
      <c r="AQ689" s="229"/>
      <c r="AR689" s="229"/>
      <c r="AS689" s="229"/>
      <c r="AT689" s="229"/>
      <c r="AU689" s="229"/>
      <c r="AV689" s="229"/>
      <c r="AW689" s="229"/>
      <c r="AX689" s="229"/>
      <c r="AY689" s="229"/>
      <c r="AZ689" s="229"/>
      <c r="BA689" s="229"/>
      <c r="BB689" s="229"/>
      <c r="BC689" s="229"/>
      <c r="BD689" s="229"/>
      <c r="BE689" s="229"/>
      <c r="BF689" s="229"/>
      <c r="BG689" s="229"/>
      <c r="BH689" s="229"/>
      <c r="BI689" s="229"/>
      <c r="BJ689" s="229"/>
      <c r="BK689" s="229"/>
      <c r="BL689" s="229"/>
      <c r="BM689" s="229"/>
      <c r="BN689" s="229"/>
      <c r="BO689" s="229"/>
      <c r="BP689" s="229"/>
      <c r="BQ689" s="229"/>
      <c r="BR689" s="229"/>
      <c r="BS689" s="229"/>
      <c r="BT689" s="229"/>
      <c r="BU689" s="229"/>
      <c r="BV689" s="229"/>
      <c r="BW689" s="229"/>
      <c r="BX689" s="229"/>
      <c r="BY689" s="229"/>
      <c r="BZ689" s="229"/>
      <c r="CA689" s="229"/>
      <c r="CB689" s="229"/>
      <c r="CC689" s="229"/>
      <c r="CD689" s="229"/>
      <c r="CE689" s="229"/>
      <c r="CF689" s="229"/>
      <c r="CG689" s="229"/>
      <c r="CH689" s="229"/>
      <c r="CI689" s="229"/>
      <c r="CJ689" s="229"/>
      <c r="CK689" s="229"/>
      <c r="CL689" s="229"/>
      <c r="CM689" s="229"/>
      <c r="CN689" s="229"/>
      <c r="CO689" s="229"/>
      <c r="CP689" s="229"/>
      <c r="CQ689" s="229"/>
      <c r="CR689" s="229"/>
      <c r="CS689" s="229"/>
      <c r="CT689" s="229"/>
      <c r="CU689" s="229"/>
      <c r="CV689" s="229"/>
      <c r="CW689" s="229"/>
      <c r="CX689" s="229"/>
      <c r="CY689" s="229"/>
      <c r="CZ689" s="229"/>
      <c r="DA689" s="229"/>
      <c r="DB689" s="229"/>
      <c r="DC689" s="229"/>
      <c r="DD689" s="229"/>
      <c r="DE689" s="229"/>
      <c r="DF689" s="229"/>
      <c r="DG689" s="229"/>
      <c r="DH689" s="229"/>
      <c r="DI689" s="229"/>
      <c r="DJ689" s="229"/>
      <c r="DK689" s="229"/>
      <c r="DL689" s="229"/>
      <c r="DM689" s="229"/>
      <c r="DN689" s="229"/>
      <c r="DO689" s="229"/>
      <c r="DP689" s="229"/>
      <c r="DQ689" s="229"/>
      <c r="DR689" s="229"/>
      <c r="DS689" s="229"/>
      <c r="DT689" s="229"/>
      <c r="DU689" s="229"/>
      <c r="DV689" s="229"/>
      <c r="DW689" s="229"/>
      <c r="DX689" s="229"/>
      <c r="DY689" s="229"/>
      <c r="DZ689" s="229"/>
      <c r="EA689" s="229"/>
    </row>
    <row r="690" spans="1:131" s="199" customFormat="1" ht="32.25" customHeight="1" hidden="1">
      <c r="A690" s="197" t="s">
        <v>487</v>
      </c>
      <c r="B690" s="223"/>
      <c r="C690" s="223"/>
      <c r="D690" s="225">
        <f>D691+D698</f>
        <v>0</v>
      </c>
      <c r="E690" s="225">
        <f>E691+E698</f>
        <v>1800000</v>
      </c>
      <c r="F690" s="225">
        <f>D690+E690</f>
        <v>1800000</v>
      </c>
      <c r="G690" s="225">
        <f>G691+G698</f>
        <v>0</v>
      </c>
      <c r="H690" s="225">
        <f>H691+H698</f>
        <v>1900000</v>
      </c>
      <c r="I690" s="225">
        <f>I691+I698</f>
        <v>0</v>
      </c>
      <c r="J690" s="225">
        <f>G690+H690</f>
        <v>1900000</v>
      </c>
      <c r="K690" s="225">
        <f>K691+K698</f>
        <v>0</v>
      </c>
      <c r="L690" s="225">
        <f>L691+L698</f>
        <v>0</v>
      </c>
      <c r="M690" s="225">
        <f>M691+M698</f>
        <v>0</v>
      </c>
      <c r="N690" s="225">
        <f>N691+N698</f>
        <v>0</v>
      </c>
      <c r="O690" s="225">
        <f>O691+O698</f>
        <v>2050000</v>
      </c>
      <c r="P690" s="225">
        <f>N690+O690</f>
        <v>2050000</v>
      </c>
      <c r="Q690" s="198"/>
      <c r="R690" s="198"/>
      <c r="S690" s="198"/>
      <c r="T690" s="198"/>
      <c r="U690" s="198"/>
      <c r="V690" s="198"/>
      <c r="W690" s="198"/>
      <c r="X690" s="198"/>
      <c r="Y690" s="198"/>
      <c r="Z690" s="198"/>
      <c r="AA690" s="198"/>
      <c r="AB690" s="198"/>
      <c r="AC690" s="198"/>
      <c r="AD690" s="198"/>
      <c r="AE690" s="198"/>
      <c r="AF690" s="198"/>
      <c r="AG690" s="198"/>
      <c r="AH690" s="198"/>
      <c r="AI690" s="198"/>
      <c r="AJ690" s="198"/>
      <c r="AK690" s="198"/>
      <c r="AL690" s="198"/>
      <c r="AM690" s="198"/>
      <c r="AN690" s="198"/>
      <c r="AO690" s="198"/>
      <c r="AP690" s="198"/>
      <c r="AQ690" s="198"/>
      <c r="AR690" s="198"/>
      <c r="AS690" s="198"/>
      <c r="AT690" s="198"/>
      <c r="AU690" s="198"/>
      <c r="AV690" s="198"/>
      <c r="AW690" s="198"/>
      <c r="AX690" s="198"/>
      <c r="AY690" s="198"/>
      <c r="AZ690" s="19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  <c r="BZ690" s="198"/>
      <c r="CA690" s="198"/>
      <c r="CB690" s="198"/>
      <c r="CC690" s="198"/>
      <c r="CD690" s="198"/>
      <c r="CE690" s="198"/>
      <c r="CF690" s="198"/>
      <c r="CG690" s="198"/>
      <c r="CH690" s="198"/>
      <c r="CI690" s="198"/>
      <c r="CJ690" s="198"/>
      <c r="CK690" s="198"/>
      <c r="CL690" s="198"/>
      <c r="CM690" s="198"/>
      <c r="CN690" s="198"/>
      <c r="CO690" s="198"/>
      <c r="CP690" s="198"/>
      <c r="CQ690" s="198"/>
      <c r="CR690" s="198"/>
      <c r="CS690" s="198"/>
      <c r="CT690" s="198"/>
      <c r="CU690" s="198"/>
      <c r="CV690" s="198"/>
      <c r="CW690" s="198"/>
      <c r="CX690" s="198"/>
      <c r="CY690" s="198"/>
      <c r="CZ690" s="198"/>
      <c r="DA690" s="198"/>
      <c r="DB690" s="198"/>
      <c r="DC690" s="198"/>
      <c r="DD690" s="198"/>
      <c r="DE690" s="198"/>
      <c r="DF690" s="198"/>
      <c r="DG690" s="198"/>
      <c r="DH690" s="198"/>
      <c r="DI690" s="198"/>
      <c r="DJ690" s="198"/>
      <c r="DK690" s="198"/>
      <c r="DL690" s="198"/>
      <c r="DM690" s="198"/>
      <c r="DN690" s="198"/>
      <c r="DO690" s="198"/>
      <c r="DP690" s="198"/>
      <c r="DQ690" s="198"/>
      <c r="DR690" s="198"/>
      <c r="DS690" s="198"/>
      <c r="DT690" s="198"/>
      <c r="DU690" s="198"/>
      <c r="DV690" s="198"/>
      <c r="DW690" s="198"/>
      <c r="DX690" s="198"/>
      <c r="DY690" s="198"/>
      <c r="DZ690" s="198"/>
      <c r="EA690" s="198"/>
    </row>
    <row r="691" spans="1:131" s="27" customFormat="1" ht="38.25" customHeight="1" hidden="1">
      <c r="A691" s="87" t="s">
        <v>488</v>
      </c>
      <c r="B691" s="35"/>
      <c r="C691" s="35"/>
      <c r="D691" s="31"/>
      <c r="E691" s="31">
        <f>E693</f>
        <v>300000</v>
      </c>
      <c r="F691" s="31">
        <f>E691</f>
        <v>300000</v>
      </c>
      <c r="G691" s="31"/>
      <c r="H691" s="31">
        <f>H693</f>
        <v>300000</v>
      </c>
      <c r="I691" s="31"/>
      <c r="J691" s="31">
        <f>H691</f>
        <v>300000</v>
      </c>
      <c r="K691" s="31"/>
      <c r="L691" s="31"/>
      <c r="M691" s="31"/>
      <c r="N691" s="31"/>
      <c r="O691" s="31">
        <f>O693</f>
        <v>350000</v>
      </c>
      <c r="P691" s="31">
        <f>O691</f>
        <v>350000</v>
      </c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</row>
    <row r="692" spans="1:16" ht="13.5" customHeight="1" hidden="1">
      <c r="A692" s="10" t="s">
        <v>2</v>
      </c>
      <c r="B692" s="11"/>
      <c r="C692" s="11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ht="26.25" customHeight="1" hidden="1">
      <c r="A693" s="262" t="s">
        <v>259</v>
      </c>
      <c r="B693" s="11"/>
      <c r="C693" s="11"/>
      <c r="D693" s="30"/>
      <c r="E693" s="30">
        <f>250000+50000</f>
        <v>300000</v>
      </c>
      <c r="F693" s="30">
        <f>E693</f>
        <v>300000</v>
      </c>
      <c r="G693" s="30"/>
      <c r="H693" s="30">
        <v>300000</v>
      </c>
      <c r="I693" s="30"/>
      <c r="J693" s="30">
        <f>H693</f>
        <v>300000</v>
      </c>
      <c r="K693" s="30"/>
      <c r="L693" s="30"/>
      <c r="M693" s="30"/>
      <c r="N693" s="30"/>
      <c r="O693" s="30">
        <v>350000</v>
      </c>
      <c r="P693" s="30">
        <f>O693</f>
        <v>350000</v>
      </c>
    </row>
    <row r="694" spans="1:16" ht="16.5" customHeight="1" hidden="1">
      <c r="A694" s="3" t="s">
        <v>3</v>
      </c>
      <c r="B694" s="11"/>
      <c r="C694" s="11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</row>
    <row r="695" spans="1:16" ht="24.75" customHeight="1" hidden="1">
      <c r="A695" s="6" t="s">
        <v>159</v>
      </c>
      <c r="B695" s="11"/>
      <c r="C695" s="11"/>
      <c r="D695" s="30"/>
      <c r="E695" s="121">
        <f>E693/E697</f>
        <v>214.28571428571428</v>
      </c>
      <c r="F695" s="121">
        <f>E695</f>
        <v>214.28571428571428</v>
      </c>
      <c r="G695" s="30"/>
      <c r="H695" s="121">
        <f>H693/H697</f>
        <v>200.80321285140562</v>
      </c>
      <c r="I695" s="121"/>
      <c r="J695" s="121">
        <f>H695</f>
        <v>200.80321285140562</v>
      </c>
      <c r="K695" s="121"/>
      <c r="L695" s="121"/>
      <c r="M695" s="121"/>
      <c r="N695" s="121"/>
      <c r="O695" s="121">
        <f>O693/O697</f>
        <v>220.95959595959596</v>
      </c>
      <c r="P695" s="121">
        <f>P693/P697</f>
        <v>220.95959595959596</v>
      </c>
    </row>
    <row r="696" spans="1:16" ht="17.25" customHeight="1" hidden="1">
      <c r="A696" s="261" t="s">
        <v>5</v>
      </c>
      <c r="B696" s="11"/>
      <c r="C696" s="11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</row>
    <row r="697" spans="1:16" ht="15" customHeight="1" hidden="1">
      <c r="A697" s="6" t="s">
        <v>260</v>
      </c>
      <c r="B697" s="11"/>
      <c r="C697" s="11"/>
      <c r="D697" s="30"/>
      <c r="E697" s="30">
        <v>1400</v>
      </c>
      <c r="F697" s="30">
        <f>E697</f>
        <v>1400</v>
      </c>
      <c r="G697" s="30"/>
      <c r="H697" s="30">
        <v>1494</v>
      </c>
      <c r="I697" s="30"/>
      <c r="J697" s="30">
        <f>H697</f>
        <v>1494</v>
      </c>
      <c r="K697" s="30"/>
      <c r="L697" s="30"/>
      <c r="M697" s="30"/>
      <c r="N697" s="30"/>
      <c r="O697" s="30">
        <v>1584</v>
      </c>
      <c r="P697" s="30">
        <v>1584</v>
      </c>
    </row>
    <row r="698" spans="1:131" s="89" customFormat="1" ht="33.75" customHeight="1" hidden="1">
      <c r="A698" s="87" t="s">
        <v>494</v>
      </c>
      <c r="B698" s="128"/>
      <c r="C698" s="128"/>
      <c r="D698" s="126"/>
      <c r="E698" s="126">
        <f>E700</f>
        <v>1500000</v>
      </c>
      <c r="F698" s="126">
        <f>E698</f>
        <v>1500000</v>
      </c>
      <c r="G698" s="126"/>
      <c r="H698" s="126">
        <f>H700</f>
        <v>1600000</v>
      </c>
      <c r="I698" s="126"/>
      <c r="J698" s="126">
        <f>H698</f>
        <v>1600000</v>
      </c>
      <c r="K698" s="126"/>
      <c r="L698" s="126"/>
      <c r="M698" s="126"/>
      <c r="N698" s="126"/>
      <c r="O698" s="126">
        <f>O700</f>
        <v>1700000</v>
      </c>
      <c r="P698" s="126">
        <f>O698</f>
        <v>1700000</v>
      </c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20"/>
      <c r="AV698" s="120"/>
      <c r="AW698" s="120"/>
      <c r="AX698" s="120"/>
      <c r="AY698" s="120"/>
      <c r="AZ698" s="120"/>
      <c r="BA698" s="120"/>
      <c r="BB698" s="120"/>
      <c r="BC698" s="120"/>
      <c r="BD698" s="120"/>
      <c r="BE698" s="120"/>
      <c r="BF698" s="120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20"/>
      <c r="BS698" s="120"/>
      <c r="BT698" s="120"/>
      <c r="BU698" s="120"/>
      <c r="BV698" s="120"/>
      <c r="BW698" s="120"/>
      <c r="BX698" s="120"/>
      <c r="BY698" s="120"/>
      <c r="BZ698" s="120"/>
      <c r="CA698" s="120"/>
      <c r="CB698" s="120"/>
      <c r="CC698" s="120"/>
      <c r="CD698" s="120"/>
      <c r="CE698" s="120"/>
      <c r="CF698" s="120"/>
      <c r="CG698" s="120"/>
      <c r="CH698" s="120"/>
      <c r="CI698" s="120"/>
      <c r="CJ698" s="120"/>
      <c r="CK698" s="120"/>
      <c r="CL698" s="120"/>
      <c r="CM698" s="120"/>
      <c r="CN698" s="120"/>
      <c r="CO698" s="120"/>
      <c r="CP698" s="120"/>
      <c r="CQ698" s="120"/>
      <c r="CR698" s="120"/>
      <c r="CS698" s="120"/>
      <c r="CT698" s="120"/>
      <c r="CU698" s="120"/>
      <c r="CV698" s="120"/>
      <c r="CW698" s="120"/>
      <c r="CX698" s="120"/>
      <c r="CY698" s="120"/>
      <c r="CZ698" s="120"/>
      <c r="DA698" s="120"/>
      <c r="DB698" s="120"/>
      <c r="DC698" s="120"/>
      <c r="DD698" s="120"/>
      <c r="DE698" s="120"/>
      <c r="DF698" s="120"/>
      <c r="DG698" s="120"/>
      <c r="DH698" s="120"/>
      <c r="DI698" s="120"/>
      <c r="DJ698" s="120"/>
      <c r="DK698" s="120"/>
      <c r="DL698" s="120"/>
      <c r="DM698" s="120"/>
      <c r="DN698" s="120"/>
      <c r="DO698" s="120"/>
      <c r="DP698" s="120"/>
      <c r="DQ698" s="120"/>
      <c r="DR698" s="120"/>
      <c r="DS698" s="120"/>
      <c r="DT698" s="120"/>
      <c r="DU698" s="120"/>
      <c r="DV698" s="120"/>
      <c r="DW698" s="120"/>
      <c r="DX698" s="120"/>
      <c r="DY698" s="120"/>
      <c r="DZ698" s="120"/>
      <c r="EA698" s="120"/>
    </row>
    <row r="699" spans="1:16" ht="15" customHeight="1" hidden="1">
      <c r="A699" s="10" t="s">
        <v>2</v>
      </c>
      <c r="B699" s="11"/>
      <c r="C699" s="1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</row>
    <row r="700" spans="1:16" ht="24.75" customHeight="1" hidden="1">
      <c r="A700" s="262" t="s">
        <v>23</v>
      </c>
      <c r="B700" s="11"/>
      <c r="C700" s="11"/>
      <c r="D700" s="30"/>
      <c r="E700" s="30">
        <v>1500000</v>
      </c>
      <c r="F700" s="30">
        <f>E700</f>
        <v>1500000</v>
      </c>
      <c r="G700" s="30"/>
      <c r="H700" s="30">
        <v>1600000</v>
      </c>
      <c r="I700" s="30"/>
      <c r="J700" s="30">
        <f>H700</f>
        <v>1600000</v>
      </c>
      <c r="K700" s="30"/>
      <c r="L700" s="30"/>
      <c r="M700" s="30"/>
      <c r="N700" s="30"/>
      <c r="O700" s="30">
        <v>1700000</v>
      </c>
      <c r="P700" s="30">
        <f>O700</f>
        <v>1700000</v>
      </c>
    </row>
    <row r="701" spans="1:16" ht="15" customHeight="1" hidden="1">
      <c r="A701" s="3" t="s">
        <v>3</v>
      </c>
      <c r="B701" s="11"/>
      <c r="C701" s="1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</row>
    <row r="702" spans="1:16" ht="28.5" customHeight="1" hidden="1">
      <c r="A702" s="6" t="s">
        <v>63</v>
      </c>
      <c r="B702" s="11"/>
      <c r="C702" s="11"/>
      <c r="D702" s="30"/>
      <c r="E702" s="30">
        <v>8</v>
      </c>
      <c r="F702" s="30">
        <f>E702</f>
        <v>8</v>
      </c>
      <c r="G702" s="30"/>
      <c r="H702" s="30">
        <v>9</v>
      </c>
      <c r="I702" s="30"/>
      <c r="J702" s="30">
        <f>H702</f>
        <v>9</v>
      </c>
      <c r="K702" s="30"/>
      <c r="L702" s="30"/>
      <c r="M702" s="30"/>
      <c r="N702" s="30"/>
      <c r="O702" s="30">
        <v>9</v>
      </c>
      <c r="P702" s="30">
        <f>O702</f>
        <v>9</v>
      </c>
    </row>
    <row r="703" spans="1:16" ht="15" customHeight="1" hidden="1">
      <c r="A703" s="3" t="s">
        <v>5</v>
      </c>
      <c r="B703" s="11"/>
      <c r="C703" s="1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</row>
    <row r="704" spans="1:16" ht="35.25" customHeight="1" hidden="1">
      <c r="A704" s="6" t="s">
        <v>281</v>
      </c>
      <c r="B704" s="11"/>
      <c r="C704" s="11"/>
      <c r="D704" s="30"/>
      <c r="E704" s="30">
        <f>E700/E702</f>
        <v>187500</v>
      </c>
      <c r="F704" s="30">
        <f>E704</f>
        <v>187500</v>
      </c>
      <c r="G704" s="30"/>
      <c r="H704" s="30">
        <f>H700/H702</f>
        <v>177777.77777777778</v>
      </c>
      <c r="I704" s="30"/>
      <c r="J704" s="30">
        <f>H704</f>
        <v>177777.77777777778</v>
      </c>
      <c r="K704" s="30"/>
      <c r="L704" s="30"/>
      <c r="M704" s="30"/>
      <c r="N704" s="30"/>
      <c r="O704" s="30">
        <f>O700/O702</f>
        <v>188888.88888888888</v>
      </c>
      <c r="P704" s="30">
        <f>O704</f>
        <v>188888.88888888888</v>
      </c>
    </row>
    <row r="705" spans="1:131" s="205" customFormat="1" ht="27.75" customHeight="1">
      <c r="A705" s="202" t="s">
        <v>128</v>
      </c>
      <c r="B705" s="202"/>
      <c r="C705" s="202"/>
      <c r="D705" s="203">
        <f>D707</f>
        <v>13185459</v>
      </c>
      <c r="E705" s="203">
        <f>E707</f>
        <v>85000</v>
      </c>
      <c r="F705" s="203">
        <f>F707</f>
        <v>13270459</v>
      </c>
      <c r="G705" s="203">
        <f>G707</f>
        <v>320100</v>
      </c>
      <c r="H705" s="203"/>
      <c r="I705" s="203">
        <f>I707</f>
        <v>0</v>
      </c>
      <c r="J705" s="203">
        <f>G705</f>
        <v>320100</v>
      </c>
      <c r="K705" s="203" t="e">
        <f>#REF!+K707</f>
        <v>#REF!</v>
      </c>
      <c r="L705" s="203" t="e">
        <f>#REF!+L707</f>
        <v>#REF!</v>
      </c>
      <c r="M705" s="203" t="e">
        <f>#REF!+M707</f>
        <v>#REF!</v>
      </c>
      <c r="N705" s="203">
        <f>N707</f>
        <v>339300</v>
      </c>
      <c r="O705" s="203"/>
      <c r="P705" s="203">
        <f>N705+O705</f>
        <v>339300</v>
      </c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  <c r="AA705" s="204"/>
      <c r="AB705" s="204"/>
      <c r="AC705" s="204"/>
      <c r="AD705" s="204"/>
      <c r="AE705" s="204"/>
      <c r="AF705" s="204"/>
      <c r="AG705" s="204"/>
      <c r="AH705" s="204"/>
      <c r="AI705" s="204"/>
      <c r="AJ705" s="204"/>
      <c r="AK705" s="204"/>
      <c r="AL705" s="204"/>
      <c r="AM705" s="204"/>
      <c r="AN705" s="204"/>
      <c r="AO705" s="204"/>
      <c r="AP705" s="204"/>
      <c r="AQ705" s="204"/>
      <c r="AR705" s="204"/>
      <c r="AS705" s="204"/>
      <c r="AT705" s="204"/>
      <c r="AU705" s="204"/>
      <c r="AV705" s="204"/>
      <c r="AW705" s="204"/>
      <c r="AX705" s="204"/>
      <c r="AY705" s="204"/>
      <c r="AZ705" s="204"/>
      <c r="BA705" s="204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  <c r="BZ705" s="204"/>
      <c r="CA705" s="204"/>
      <c r="CB705" s="204"/>
      <c r="CC705" s="204"/>
      <c r="CD705" s="204"/>
      <c r="CE705" s="204"/>
      <c r="CF705" s="204"/>
      <c r="CG705" s="204"/>
      <c r="CH705" s="204"/>
      <c r="CI705" s="204"/>
      <c r="CJ705" s="204"/>
      <c r="CK705" s="204"/>
      <c r="CL705" s="204"/>
      <c r="CM705" s="204"/>
      <c r="CN705" s="204"/>
      <c r="CO705" s="204"/>
      <c r="CP705" s="204"/>
      <c r="CQ705" s="204"/>
      <c r="CR705" s="204"/>
      <c r="CS705" s="204"/>
      <c r="CT705" s="204"/>
      <c r="CU705" s="204"/>
      <c r="CV705" s="204"/>
      <c r="CW705" s="204"/>
      <c r="CX705" s="204"/>
      <c r="CY705" s="204"/>
      <c r="CZ705" s="204"/>
      <c r="DA705" s="204"/>
      <c r="DB705" s="204"/>
      <c r="DC705" s="204"/>
      <c r="DD705" s="204"/>
      <c r="DE705" s="204"/>
      <c r="DF705" s="204"/>
      <c r="DG705" s="204"/>
      <c r="DH705" s="204"/>
      <c r="DI705" s="204"/>
      <c r="DJ705" s="204"/>
      <c r="DK705" s="204"/>
      <c r="DL705" s="204"/>
      <c r="DM705" s="204"/>
      <c r="DN705" s="204"/>
      <c r="DO705" s="204"/>
      <c r="DP705" s="204"/>
      <c r="DQ705" s="204"/>
      <c r="DR705" s="204"/>
      <c r="DS705" s="204"/>
      <c r="DT705" s="204"/>
      <c r="DU705" s="204"/>
      <c r="DV705" s="204"/>
      <c r="DW705" s="204"/>
      <c r="DX705" s="204"/>
      <c r="DY705" s="204"/>
      <c r="DZ705" s="204"/>
      <c r="EA705" s="204"/>
    </row>
    <row r="706" spans="1:131" s="78" customFormat="1" ht="34.5" customHeight="1">
      <c r="A706" s="74" t="s">
        <v>189</v>
      </c>
      <c r="B706" s="85"/>
      <c r="C706" s="85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  <c r="BM706" s="77"/>
      <c r="BN706" s="77"/>
      <c r="BO706" s="77"/>
      <c r="BP706" s="77"/>
      <c r="BQ706" s="77"/>
      <c r="BR706" s="77"/>
      <c r="BS706" s="77"/>
      <c r="BT706" s="77"/>
      <c r="BU706" s="77"/>
      <c r="BV706" s="77"/>
      <c r="BW706" s="77"/>
      <c r="BX706" s="77"/>
      <c r="BY706" s="77"/>
      <c r="BZ706" s="77"/>
      <c r="CA706" s="77"/>
      <c r="CB706" s="77"/>
      <c r="CC706" s="77"/>
      <c r="CD706" s="77"/>
      <c r="CE706" s="77"/>
      <c r="CF706" s="77"/>
      <c r="CG706" s="77"/>
      <c r="CH706" s="77"/>
      <c r="CI706" s="77"/>
      <c r="CJ706" s="77"/>
      <c r="CK706" s="77"/>
      <c r="CL706" s="77"/>
      <c r="CM706" s="77"/>
      <c r="CN706" s="77"/>
      <c r="CO706" s="77"/>
      <c r="CP706" s="77"/>
      <c r="CQ706" s="77"/>
      <c r="CR706" s="77"/>
      <c r="CS706" s="77"/>
      <c r="CT706" s="77"/>
      <c r="CU706" s="77"/>
      <c r="CV706" s="77"/>
      <c r="CW706" s="77"/>
      <c r="CX706" s="77"/>
      <c r="CY706" s="77"/>
      <c r="CZ706" s="77"/>
      <c r="DA706" s="77"/>
      <c r="DB706" s="77"/>
      <c r="DC706" s="77"/>
      <c r="DD706" s="77"/>
      <c r="DE706" s="77"/>
      <c r="DF706" s="77"/>
      <c r="DG706" s="77"/>
      <c r="DH706" s="77"/>
      <c r="DI706" s="77"/>
      <c r="DJ706" s="77"/>
      <c r="DK706" s="77"/>
      <c r="DL706" s="77"/>
      <c r="DM706" s="77"/>
      <c r="DN706" s="77"/>
      <c r="DO706" s="77"/>
      <c r="DP706" s="77"/>
      <c r="DQ706" s="77"/>
      <c r="DR706" s="77"/>
      <c r="DS706" s="77"/>
      <c r="DT706" s="77"/>
      <c r="DU706" s="77"/>
      <c r="DV706" s="77"/>
      <c r="DW706" s="77"/>
      <c r="DX706" s="77"/>
      <c r="DY706" s="77"/>
      <c r="DZ706" s="77"/>
      <c r="EA706" s="77"/>
    </row>
    <row r="707" spans="1:131" s="232" customFormat="1" ht="44.25" customHeight="1">
      <c r="A707" s="196" t="s">
        <v>495</v>
      </c>
      <c r="B707" s="197"/>
      <c r="C707" s="197"/>
      <c r="D707" s="195">
        <f>D709</f>
        <v>13185459</v>
      </c>
      <c r="E707" s="195">
        <f>E709</f>
        <v>85000</v>
      </c>
      <c r="F707" s="195">
        <f>D707+E707</f>
        <v>13270459</v>
      </c>
      <c r="G707" s="195">
        <f>G709</f>
        <v>320100</v>
      </c>
      <c r="H707" s="195"/>
      <c r="I707" s="195">
        <f>I709</f>
        <v>0</v>
      </c>
      <c r="J707" s="195">
        <f>G707</f>
        <v>320100</v>
      </c>
      <c r="K707" s="195"/>
      <c r="L707" s="195"/>
      <c r="M707" s="195"/>
      <c r="N707" s="195">
        <f>N709</f>
        <v>339300</v>
      </c>
      <c r="O707" s="195"/>
      <c r="P707" s="195">
        <f>N707+O707</f>
        <v>339300</v>
      </c>
      <c r="Q707" s="231"/>
      <c r="R707" s="231"/>
      <c r="S707" s="231"/>
      <c r="T707" s="231"/>
      <c r="U707" s="231"/>
      <c r="V707" s="231"/>
      <c r="W707" s="231"/>
      <c r="X707" s="231"/>
      <c r="Y707" s="231"/>
      <c r="Z707" s="231"/>
      <c r="AA707" s="231"/>
      <c r="AB707" s="231"/>
      <c r="AC707" s="231"/>
      <c r="AD707" s="231"/>
      <c r="AE707" s="231"/>
      <c r="AF707" s="231"/>
      <c r="AG707" s="231"/>
      <c r="AH707" s="231"/>
      <c r="AI707" s="231"/>
      <c r="AJ707" s="231"/>
      <c r="AK707" s="231"/>
      <c r="AL707" s="231"/>
      <c r="AM707" s="231"/>
      <c r="AN707" s="231"/>
      <c r="AO707" s="231"/>
      <c r="AP707" s="231"/>
      <c r="AQ707" s="231"/>
      <c r="AR707" s="231"/>
      <c r="AS707" s="231"/>
      <c r="AT707" s="231"/>
      <c r="AU707" s="231"/>
      <c r="AV707" s="231"/>
      <c r="AW707" s="231"/>
      <c r="AX707" s="231"/>
      <c r="AY707" s="231"/>
      <c r="AZ707" s="231"/>
      <c r="BA707" s="231"/>
      <c r="BB707" s="231"/>
      <c r="BC707" s="231"/>
      <c r="BD707" s="231"/>
      <c r="BE707" s="231"/>
      <c r="BF707" s="231"/>
      <c r="BG707" s="231"/>
      <c r="BH707" s="231"/>
      <c r="BI707" s="231"/>
      <c r="BJ707" s="231"/>
      <c r="BK707" s="231"/>
      <c r="BL707" s="231"/>
      <c r="BM707" s="231"/>
      <c r="BN707" s="231"/>
      <c r="BO707" s="231"/>
      <c r="BP707" s="231"/>
      <c r="BQ707" s="231"/>
      <c r="BR707" s="231"/>
      <c r="BS707" s="231"/>
      <c r="BT707" s="231"/>
      <c r="BU707" s="231"/>
      <c r="BV707" s="231"/>
      <c r="BW707" s="231"/>
      <c r="BX707" s="231"/>
      <c r="BY707" s="231"/>
      <c r="BZ707" s="231"/>
      <c r="CA707" s="231"/>
      <c r="CB707" s="231"/>
      <c r="CC707" s="231"/>
      <c r="CD707" s="231"/>
      <c r="CE707" s="231"/>
      <c r="CF707" s="231"/>
      <c r="CG707" s="231"/>
      <c r="CH707" s="231"/>
      <c r="CI707" s="231"/>
      <c r="CJ707" s="231"/>
      <c r="CK707" s="231"/>
      <c r="CL707" s="231"/>
      <c r="CM707" s="231"/>
      <c r="CN707" s="231"/>
      <c r="CO707" s="231"/>
      <c r="CP707" s="231"/>
      <c r="CQ707" s="231"/>
      <c r="CR707" s="231"/>
      <c r="CS707" s="231"/>
      <c r="CT707" s="231"/>
      <c r="CU707" s="231"/>
      <c r="CV707" s="231"/>
      <c r="CW707" s="231"/>
      <c r="CX707" s="231"/>
      <c r="CY707" s="231"/>
      <c r="CZ707" s="231"/>
      <c r="DA707" s="231"/>
      <c r="DB707" s="231"/>
      <c r="DC707" s="231"/>
      <c r="DD707" s="231"/>
      <c r="DE707" s="231"/>
      <c r="DF707" s="231"/>
      <c r="DG707" s="231"/>
      <c r="DH707" s="231"/>
      <c r="DI707" s="231"/>
      <c r="DJ707" s="231"/>
      <c r="DK707" s="231"/>
      <c r="DL707" s="231"/>
      <c r="DM707" s="231"/>
      <c r="DN707" s="231"/>
      <c r="DO707" s="231"/>
      <c r="DP707" s="231"/>
      <c r="DQ707" s="231"/>
      <c r="DR707" s="231"/>
      <c r="DS707" s="231"/>
      <c r="DT707" s="231"/>
      <c r="DU707" s="231"/>
      <c r="DV707" s="231"/>
      <c r="DW707" s="231"/>
      <c r="DX707" s="231"/>
      <c r="DY707" s="231"/>
      <c r="DZ707" s="231"/>
      <c r="EA707" s="231"/>
    </row>
    <row r="708" spans="1:16" ht="11.25">
      <c r="A708" s="3" t="s">
        <v>2</v>
      </c>
      <c r="B708" s="4"/>
      <c r="C708" s="4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35.25" customHeight="1">
      <c r="A709" s="6" t="s">
        <v>129</v>
      </c>
      <c r="B709" s="4"/>
      <c r="C709" s="4"/>
      <c r="D709" s="5">
        <f>4841800+1541959+29300-85000+5700000+1157400</f>
        <v>13185459</v>
      </c>
      <c r="E709" s="5">
        <f>0+85000</f>
        <v>85000</v>
      </c>
      <c r="F709" s="5">
        <f>D709</f>
        <v>13185459</v>
      </c>
      <c r="G709" s="5">
        <v>320100</v>
      </c>
      <c r="H709" s="5"/>
      <c r="I709" s="5"/>
      <c r="J709" s="5">
        <f>G709+H709</f>
        <v>320100</v>
      </c>
      <c r="K709" s="5"/>
      <c r="L709" s="5"/>
      <c r="M709" s="5"/>
      <c r="N709" s="5">
        <v>339300</v>
      </c>
      <c r="O709" s="5"/>
      <c r="P709" s="5">
        <f>N709+O709</f>
        <v>339300</v>
      </c>
    </row>
    <row r="710" spans="1:16" ht="11.25">
      <c r="A710" s="3" t="s">
        <v>3</v>
      </c>
      <c r="B710" s="4"/>
      <c r="C710" s="4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39.75" customHeight="1">
      <c r="A711" s="6" t="s">
        <v>130</v>
      </c>
      <c r="B711" s="4"/>
      <c r="C711" s="4"/>
      <c r="D711" s="5">
        <f>4+1</f>
        <v>5</v>
      </c>
      <c r="E711" s="5">
        <v>1</v>
      </c>
      <c r="F711" s="5">
        <f>D711</f>
        <v>5</v>
      </c>
      <c r="G711" s="5">
        <v>1</v>
      </c>
      <c r="H711" s="5"/>
      <c r="I711" s="5"/>
      <c r="J711" s="5">
        <f>G711</f>
        <v>1</v>
      </c>
      <c r="K711" s="5"/>
      <c r="L711" s="5"/>
      <c r="M711" s="5"/>
      <c r="N711" s="5">
        <v>1</v>
      </c>
      <c r="O711" s="5"/>
      <c r="P711" s="5">
        <f>N711+O711</f>
        <v>1</v>
      </c>
    </row>
    <row r="712" spans="1:16" ht="11.25">
      <c r="A712" s="3" t="s">
        <v>5</v>
      </c>
      <c r="B712" s="4"/>
      <c r="C712" s="4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40.5" customHeight="1">
      <c r="A713" s="6" t="s">
        <v>131</v>
      </c>
      <c r="B713" s="4"/>
      <c r="C713" s="4"/>
      <c r="D713" s="5">
        <f>D709/D711</f>
        <v>2637091.8</v>
      </c>
      <c r="E713" s="5">
        <f>E709/E711</f>
        <v>85000</v>
      </c>
      <c r="F713" s="5">
        <f>F709/F711</f>
        <v>2637091.8</v>
      </c>
      <c r="G713" s="5">
        <f>G709/G711</f>
        <v>320100</v>
      </c>
      <c r="H713" s="5"/>
      <c r="I713" s="5"/>
      <c r="J713" s="5">
        <f>G713+H713</f>
        <v>320100</v>
      </c>
      <c r="K713" s="5"/>
      <c r="L713" s="5"/>
      <c r="M713" s="5"/>
      <c r="N713" s="5">
        <f>N709/N711</f>
        <v>339300</v>
      </c>
      <c r="O713" s="5"/>
      <c r="P713" s="5">
        <f>P709/P711</f>
        <v>339300</v>
      </c>
    </row>
    <row r="714" spans="1:131" s="205" customFormat="1" ht="22.5" customHeight="1">
      <c r="A714" s="202" t="s">
        <v>134</v>
      </c>
      <c r="B714" s="233"/>
      <c r="C714" s="233"/>
      <c r="D714" s="203">
        <f>D716</f>
        <v>42008000</v>
      </c>
      <c r="E714" s="203">
        <f aca="true" t="shared" si="44" ref="E714:Q714">E716</f>
        <v>500000</v>
      </c>
      <c r="F714" s="203">
        <f t="shared" si="44"/>
        <v>42508000</v>
      </c>
      <c r="G714" s="203">
        <f t="shared" si="44"/>
        <v>3680000</v>
      </c>
      <c r="H714" s="203">
        <f t="shared" si="44"/>
        <v>0</v>
      </c>
      <c r="I714" s="203">
        <f t="shared" si="44"/>
        <v>3568484</v>
      </c>
      <c r="J714" s="203">
        <f t="shared" si="44"/>
        <v>3680000</v>
      </c>
      <c r="K714" s="203">
        <f t="shared" si="44"/>
        <v>3568484</v>
      </c>
      <c r="L714" s="203">
        <f t="shared" si="44"/>
        <v>3568484</v>
      </c>
      <c r="M714" s="203">
        <f t="shared" si="44"/>
        <v>3568484</v>
      </c>
      <c r="N714" s="203">
        <f t="shared" si="44"/>
        <v>3900300</v>
      </c>
      <c r="O714" s="203">
        <f t="shared" si="44"/>
        <v>0</v>
      </c>
      <c r="P714" s="203">
        <f t="shared" si="44"/>
        <v>3900300</v>
      </c>
      <c r="Q714" s="203">
        <f t="shared" si="44"/>
        <v>0</v>
      </c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  <c r="AC714" s="204"/>
      <c r="AD714" s="204"/>
      <c r="AE714" s="204"/>
      <c r="AF714" s="204"/>
      <c r="AG714" s="204"/>
      <c r="AH714" s="204"/>
      <c r="AI714" s="204"/>
      <c r="AJ714" s="204"/>
      <c r="AK714" s="204"/>
      <c r="AL714" s="204"/>
      <c r="AM714" s="204"/>
      <c r="AN714" s="204"/>
      <c r="AO714" s="204"/>
      <c r="AP714" s="204"/>
      <c r="AQ714" s="204"/>
      <c r="AR714" s="204"/>
      <c r="AS714" s="204"/>
      <c r="AT714" s="204"/>
      <c r="AU714" s="204"/>
      <c r="AV714" s="204"/>
      <c r="AW714" s="204"/>
      <c r="AX714" s="204"/>
      <c r="AY714" s="204"/>
      <c r="AZ714" s="204"/>
      <c r="BA714" s="204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  <c r="BZ714" s="204"/>
      <c r="CA714" s="204"/>
      <c r="CB714" s="204"/>
      <c r="CC714" s="204"/>
      <c r="CD714" s="204"/>
      <c r="CE714" s="204"/>
      <c r="CF714" s="204"/>
      <c r="CG714" s="204"/>
      <c r="CH714" s="204"/>
      <c r="CI714" s="204"/>
      <c r="CJ714" s="204"/>
      <c r="CK714" s="204"/>
      <c r="CL714" s="204"/>
      <c r="CM714" s="204"/>
      <c r="CN714" s="204"/>
      <c r="CO714" s="204"/>
      <c r="CP714" s="204"/>
      <c r="CQ714" s="204"/>
      <c r="CR714" s="204"/>
      <c r="CS714" s="204"/>
      <c r="CT714" s="204"/>
      <c r="CU714" s="204"/>
      <c r="CV714" s="204"/>
      <c r="CW714" s="204"/>
      <c r="CX714" s="204"/>
      <c r="CY714" s="204"/>
      <c r="CZ714" s="204"/>
      <c r="DA714" s="204"/>
      <c r="DB714" s="204"/>
      <c r="DC714" s="204"/>
      <c r="DD714" s="204"/>
      <c r="DE714" s="204"/>
      <c r="DF714" s="204"/>
      <c r="DG714" s="204"/>
      <c r="DH714" s="204"/>
      <c r="DI714" s="204"/>
      <c r="DJ714" s="204"/>
      <c r="DK714" s="204"/>
      <c r="DL714" s="204"/>
      <c r="DM714" s="204"/>
      <c r="DN714" s="204"/>
      <c r="DO714" s="204"/>
      <c r="DP714" s="204"/>
      <c r="DQ714" s="204"/>
      <c r="DR714" s="204"/>
      <c r="DS714" s="204"/>
      <c r="DT714" s="204"/>
      <c r="DU714" s="204"/>
      <c r="DV714" s="204"/>
      <c r="DW714" s="204"/>
      <c r="DX714" s="204"/>
      <c r="DY714" s="204"/>
      <c r="DZ714" s="204"/>
      <c r="EA714" s="204"/>
    </row>
    <row r="715" spans="1:16" ht="23.25" customHeight="1">
      <c r="A715" s="6" t="s">
        <v>66</v>
      </c>
      <c r="B715" s="4"/>
      <c r="C715" s="4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31" s="199" customFormat="1" ht="45.75" customHeight="1">
      <c r="A716" s="196" t="s">
        <v>539</v>
      </c>
      <c r="B716" s="197"/>
      <c r="C716" s="197"/>
      <c r="D716" s="195">
        <f>D717+D727+D740+D743+D752+D759+D812+D819+D826+D833+D836+D839+D846+D849</f>
        <v>42008000</v>
      </c>
      <c r="E716" s="195">
        <f>E717+E727+E743+E752+E759+E812+E819+E826</f>
        <v>500000</v>
      </c>
      <c r="F716" s="195">
        <f>D716+E716</f>
        <v>42508000</v>
      </c>
      <c r="G716" s="195">
        <f>G717+G727+G743+G752+G759+G812+G819+G826</f>
        <v>3680000</v>
      </c>
      <c r="H716" s="195">
        <f>H717+H727+H743+H752+H759+H812+H819+H826</f>
        <v>0</v>
      </c>
      <c r="I716" s="195">
        <f>I717+I727+I743+I752+I759+I812+I819+I826</f>
        <v>3568484</v>
      </c>
      <c r="J716" s="195">
        <f>G716+H716</f>
        <v>3680000</v>
      </c>
      <c r="K716" s="195">
        <f>K717+K727+K743+K752+K759+K812+K819+K826</f>
        <v>3568484</v>
      </c>
      <c r="L716" s="195">
        <f>L717+L727+L743+L752+L759+L812+L819+L826</f>
        <v>3568484</v>
      </c>
      <c r="M716" s="195">
        <f>M717+M727+M743+M752+M759+M812+M819+M826</f>
        <v>3568484</v>
      </c>
      <c r="N716" s="195">
        <f>N717+N727+N743+N752+N759+N812+N819+N826</f>
        <v>3900300</v>
      </c>
      <c r="O716" s="195">
        <f>O717+O727+O743+O752+O759+O812+O819+O826</f>
        <v>0</v>
      </c>
      <c r="P716" s="195">
        <f>N716+O716</f>
        <v>3900300</v>
      </c>
      <c r="Q716" s="198"/>
      <c r="R716" s="198"/>
      <c r="S716" s="198"/>
      <c r="T716" s="198"/>
      <c r="U716" s="198"/>
      <c r="V716" s="198"/>
      <c r="W716" s="198"/>
      <c r="X716" s="198"/>
      <c r="Y716" s="198"/>
      <c r="Z716" s="198"/>
      <c r="AA716" s="198"/>
      <c r="AB716" s="198"/>
      <c r="AC716" s="198"/>
      <c r="AD716" s="198"/>
      <c r="AE716" s="198"/>
      <c r="AF716" s="198"/>
      <c r="AG716" s="198"/>
      <c r="AH716" s="198"/>
      <c r="AI716" s="198"/>
      <c r="AJ716" s="198"/>
      <c r="AK716" s="198"/>
      <c r="AL716" s="198"/>
      <c r="AM716" s="198"/>
      <c r="AN716" s="198"/>
      <c r="AO716" s="198"/>
      <c r="AP716" s="198"/>
      <c r="AQ716" s="198"/>
      <c r="AR716" s="198"/>
      <c r="AS716" s="198"/>
      <c r="AT716" s="198"/>
      <c r="AU716" s="198"/>
      <c r="AV716" s="198"/>
      <c r="AW716" s="198"/>
      <c r="AX716" s="198"/>
      <c r="AY716" s="198"/>
      <c r="AZ716" s="198"/>
      <c r="BA716" s="198"/>
      <c r="BB716" s="198"/>
      <c r="BC716" s="198"/>
      <c r="BD716" s="198"/>
      <c r="BE716" s="198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  <c r="BZ716" s="198"/>
      <c r="CA716" s="198"/>
      <c r="CB716" s="198"/>
      <c r="CC716" s="198"/>
      <c r="CD716" s="198"/>
      <c r="CE716" s="198"/>
      <c r="CF716" s="198"/>
      <c r="CG716" s="198"/>
      <c r="CH716" s="198"/>
      <c r="CI716" s="198"/>
      <c r="CJ716" s="198"/>
      <c r="CK716" s="198"/>
      <c r="CL716" s="198"/>
      <c r="CM716" s="198"/>
      <c r="CN716" s="198"/>
      <c r="CO716" s="198"/>
      <c r="CP716" s="198"/>
      <c r="CQ716" s="198"/>
      <c r="CR716" s="198"/>
      <c r="CS716" s="198"/>
      <c r="CT716" s="198"/>
      <c r="CU716" s="198"/>
      <c r="CV716" s="198"/>
      <c r="CW716" s="198"/>
      <c r="CX716" s="198"/>
      <c r="CY716" s="198"/>
      <c r="CZ716" s="198"/>
      <c r="DA716" s="198"/>
      <c r="DB716" s="198"/>
      <c r="DC716" s="198"/>
      <c r="DD716" s="198"/>
      <c r="DE716" s="198"/>
      <c r="DF716" s="198"/>
      <c r="DG716" s="198"/>
      <c r="DH716" s="198"/>
      <c r="DI716" s="198"/>
      <c r="DJ716" s="198"/>
      <c r="DK716" s="198"/>
      <c r="DL716" s="198"/>
      <c r="DM716" s="198"/>
      <c r="DN716" s="198"/>
      <c r="DO716" s="198"/>
      <c r="DP716" s="198"/>
      <c r="DQ716" s="198"/>
      <c r="DR716" s="198"/>
      <c r="DS716" s="198"/>
      <c r="DT716" s="198"/>
      <c r="DU716" s="198"/>
      <c r="DV716" s="198"/>
      <c r="DW716" s="198"/>
      <c r="DX716" s="198"/>
      <c r="DY716" s="198"/>
      <c r="DZ716" s="198"/>
      <c r="EA716" s="198"/>
    </row>
    <row r="717" spans="1:131" s="89" customFormat="1" ht="63" customHeight="1">
      <c r="A717" s="87" t="s">
        <v>519</v>
      </c>
      <c r="B717" s="79"/>
      <c r="C717" s="79"/>
      <c r="D717" s="83">
        <f>3448500+120000+200000+275000-3448500</f>
        <v>595000</v>
      </c>
      <c r="E717" s="83"/>
      <c r="F717" s="83">
        <f>D717</f>
        <v>595000</v>
      </c>
      <c r="G717" s="83">
        <f>G719</f>
        <v>3680000</v>
      </c>
      <c r="H717" s="83"/>
      <c r="I717" s="83">
        <f>3448484+120000</f>
        <v>3568484</v>
      </c>
      <c r="J717" s="83">
        <f>G717</f>
        <v>3680000</v>
      </c>
      <c r="K717" s="83">
        <f>3448484+120000</f>
        <v>3568484</v>
      </c>
      <c r="L717" s="83">
        <f>3448484+120000</f>
        <v>3568484</v>
      </c>
      <c r="M717" s="83">
        <f>3448484+120000</f>
        <v>3568484</v>
      </c>
      <c r="N717" s="83">
        <f>N719</f>
        <v>3900300</v>
      </c>
      <c r="O717" s="83"/>
      <c r="P717" s="83">
        <f>N717</f>
        <v>3900300</v>
      </c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  <c r="AV717" s="120"/>
      <c r="AW717" s="120"/>
      <c r="AX717" s="120"/>
      <c r="AY717" s="120"/>
      <c r="AZ717" s="120"/>
      <c r="BA717" s="120"/>
      <c r="BB717" s="120"/>
      <c r="BC717" s="120"/>
      <c r="BD717" s="120"/>
      <c r="BE717" s="120"/>
      <c r="BF717" s="120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20"/>
      <c r="BS717" s="120"/>
      <c r="BT717" s="120"/>
      <c r="BU717" s="120"/>
      <c r="BV717" s="120"/>
      <c r="BW717" s="120"/>
      <c r="BX717" s="120"/>
      <c r="BY717" s="120"/>
      <c r="BZ717" s="120"/>
      <c r="CA717" s="120"/>
      <c r="CB717" s="120"/>
      <c r="CC717" s="120"/>
      <c r="CD717" s="120"/>
      <c r="CE717" s="120"/>
      <c r="CF717" s="120"/>
      <c r="CG717" s="120"/>
      <c r="CH717" s="120"/>
      <c r="CI717" s="120"/>
      <c r="CJ717" s="120"/>
      <c r="CK717" s="120"/>
      <c r="CL717" s="120"/>
      <c r="CM717" s="120"/>
      <c r="CN717" s="120"/>
      <c r="CO717" s="120"/>
      <c r="CP717" s="120"/>
      <c r="CQ717" s="120"/>
      <c r="CR717" s="120"/>
      <c r="CS717" s="120"/>
      <c r="CT717" s="120"/>
      <c r="CU717" s="120"/>
      <c r="CV717" s="120"/>
      <c r="CW717" s="120"/>
      <c r="CX717" s="120"/>
      <c r="CY717" s="120"/>
      <c r="CZ717" s="120"/>
      <c r="DA717" s="120"/>
      <c r="DB717" s="120"/>
      <c r="DC717" s="120"/>
      <c r="DD717" s="120"/>
      <c r="DE717" s="120"/>
      <c r="DF717" s="120"/>
      <c r="DG717" s="120"/>
      <c r="DH717" s="120"/>
      <c r="DI717" s="120"/>
      <c r="DJ717" s="120"/>
      <c r="DK717" s="120"/>
      <c r="DL717" s="120"/>
      <c r="DM717" s="120"/>
      <c r="DN717" s="120"/>
      <c r="DO717" s="120"/>
      <c r="DP717" s="120"/>
      <c r="DQ717" s="120"/>
      <c r="DR717" s="120"/>
      <c r="DS717" s="120"/>
      <c r="DT717" s="120"/>
      <c r="DU717" s="120"/>
      <c r="DV717" s="120"/>
      <c r="DW717" s="120"/>
      <c r="DX717" s="120"/>
      <c r="DY717" s="120"/>
      <c r="DZ717" s="120"/>
      <c r="EA717" s="120"/>
    </row>
    <row r="718" spans="1:16" ht="12" customHeight="1">
      <c r="A718" s="3" t="s">
        <v>2</v>
      </c>
      <c r="B718" s="4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3.5" customHeight="1">
      <c r="A719" s="6" t="s">
        <v>23</v>
      </c>
      <c r="B719" s="4"/>
      <c r="C719" s="4"/>
      <c r="D719" s="5">
        <f>D717</f>
        <v>595000</v>
      </c>
      <c r="E719" s="5"/>
      <c r="F719" s="5">
        <f>D719</f>
        <v>595000</v>
      </c>
      <c r="G719" s="5">
        <v>3680000</v>
      </c>
      <c r="H719" s="5"/>
      <c r="I719" s="5"/>
      <c r="J719" s="5">
        <f>SUM(G719)</f>
        <v>3680000</v>
      </c>
      <c r="K719" s="5"/>
      <c r="L719" s="5"/>
      <c r="M719" s="5"/>
      <c r="N719" s="5">
        <v>3900300</v>
      </c>
      <c r="O719" s="5"/>
      <c r="P719" s="5">
        <f>N719</f>
        <v>3900300</v>
      </c>
    </row>
    <row r="720" spans="1:16" ht="12" customHeight="1">
      <c r="A720" s="3" t="s">
        <v>3</v>
      </c>
      <c r="B720" s="4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37.5" customHeight="1">
      <c r="A721" s="6" t="s">
        <v>132</v>
      </c>
      <c r="B721" s="4"/>
      <c r="C721" s="4"/>
      <c r="D721" s="5">
        <v>12</v>
      </c>
      <c r="E721" s="5"/>
      <c r="F721" s="5">
        <v>12</v>
      </c>
      <c r="G721" s="5">
        <v>12</v>
      </c>
      <c r="H721" s="5"/>
      <c r="I721" s="5"/>
      <c r="J721" s="5">
        <v>12</v>
      </c>
      <c r="K721" s="5"/>
      <c r="L721" s="5"/>
      <c r="M721" s="5"/>
      <c r="N721" s="5">
        <v>12</v>
      </c>
      <c r="O721" s="5"/>
      <c r="P721" s="5">
        <v>12</v>
      </c>
    </row>
    <row r="722" spans="1:16" ht="11.25">
      <c r="A722" s="3" t="s">
        <v>5</v>
      </c>
      <c r="B722" s="4"/>
      <c r="C722" s="4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36" customHeight="1">
      <c r="A723" s="6" t="s">
        <v>133</v>
      </c>
      <c r="B723" s="4"/>
      <c r="C723" s="4"/>
      <c r="D723" s="5">
        <f>SUM(D719)/D721</f>
        <v>49583.333333333336</v>
      </c>
      <c r="E723" s="5"/>
      <c r="F723" s="5">
        <f>D723</f>
        <v>49583.333333333336</v>
      </c>
      <c r="G723" s="5">
        <f>SUM(G719)/G721</f>
        <v>306666.6666666667</v>
      </c>
      <c r="H723" s="5"/>
      <c r="I723" s="5"/>
      <c r="J723" s="5">
        <f>SUM(J719)/J721</f>
        <v>306666.6666666667</v>
      </c>
      <c r="K723" s="5"/>
      <c r="L723" s="5"/>
      <c r="M723" s="5"/>
      <c r="N723" s="5">
        <f>SUM(N719)/N721</f>
        <v>325025</v>
      </c>
      <c r="O723" s="5"/>
      <c r="P723" s="5">
        <f>SUM(P719)/P721</f>
        <v>325025</v>
      </c>
    </row>
    <row r="724" spans="1:16" ht="24" customHeight="1" hidden="1">
      <c r="A724" s="22" t="s">
        <v>174</v>
      </c>
      <c r="B724" s="4"/>
      <c r="C724" s="4"/>
      <c r="D724" s="5">
        <f>D726</f>
        <v>14000000</v>
      </c>
      <c r="E724" s="5"/>
      <c r="F724" s="5">
        <f>F726</f>
        <v>14000000</v>
      </c>
      <c r="G724" s="5">
        <f>G726</f>
        <v>45705000</v>
      </c>
      <c r="H724" s="5"/>
      <c r="I724" s="5"/>
      <c r="J724" s="5">
        <f>G724</f>
        <v>45705000</v>
      </c>
      <c r="K724" s="5"/>
      <c r="L724" s="5"/>
      <c r="M724" s="5"/>
      <c r="N724" s="5"/>
      <c r="O724" s="5"/>
      <c r="P724" s="5"/>
    </row>
    <row r="725" spans="1:16" ht="16.5" customHeight="1" hidden="1">
      <c r="A725" s="3" t="s">
        <v>2</v>
      </c>
      <c r="B725" s="4"/>
      <c r="C725" s="4"/>
      <c r="D725" s="5"/>
      <c r="E725" s="5"/>
      <c r="F725" s="5"/>
      <c r="G725" s="92">
        <v>1</v>
      </c>
      <c r="H725" s="92"/>
      <c r="I725" s="92"/>
      <c r="J725" s="92"/>
      <c r="K725" s="92"/>
      <c r="L725" s="92"/>
      <c r="M725" s="92"/>
      <c r="N725" s="92"/>
      <c r="O725" s="5"/>
      <c r="P725" s="5"/>
    </row>
    <row r="726" spans="1:16" ht="12.75" customHeight="1" hidden="1">
      <c r="A726" s="3" t="s">
        <v>23</v>
      </c>
      <c r="B726" s="4"/>
      <c r="C726" s="4"/>
      <c r="D726" s="5">
        <f>3000000+2000000+3000000+1000000+3000000+2000000</f>
        <v>14000000</v>
      </c>
      <c r="E726" s="5"/>
      <c r="F726" s="5">
        <f>3000000+2000000+3000000+1000000+3000000+2000000</f>
        <v>14000000</v>
      </c>
      <c r="G726" s="5">
        <f>0+4000000+2725000+3000000+9000000+3000000+3000000+3000000+3200000+4000000+3500000+5000000+2280000</f>
        <v>45705000</v>
      </c>
      <c r="H726" s="5"/>
      <c r="I726" s="5"/>
      <c r="J726" s="5">
        <f>G726</f>
        <v>45705000</v>
      </c>
      <c r="K726" s="5"/>
      <c r="L726" s="5"/>
      <c r="M726" s="5"/>
      <c r="N726" s="5"/>
      <c r="O726" s="5"/>
      <c r="P726" s="5"/>
    </row>
    <row r="727" spans="1:131" s="78" customFormat="1" ht="34.5" customHeight="1">
      <c r="A727" s="87" t="s">
        <v>496</v>
      </c>
      <c r="B727" s="75"/>
      <c r="C727" s="75"/>
      <c r="D727" s="83">
        <f>18600000-6500000</f>
        <v>12100000</v>
      </c>
      <c r="E727" s="83"/>
      <c r="F727" s="83">
        <f>D727</f>
        <v>12100000</v>
      </c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77"/>
      <c r="BC727" s="77"/>
      <c r="BD727" s="77"/>
      <c r="BE727" s="77"/>
      <c r="BF727" s="77"/>
      <c r="BG727" s="77"/>
      <c r="BH727" s="77"/>
      <c r="BI727" s="77"/>
      <c r="BJ727" s="77"/>
      <c r="BK727" s="77"/>
      <c r="BL727" s="77"/>
      <c r="BM727" s="77"/>
      <c r="BN727" s="77"/>
      <c r="BO727" s="77"/>
      <c r="BP727" s="77"/>
      <c r="BQ727" s="77"/>
      <c r="BR727" s="77"/>
      <c r="BS727" s="77"/>
      <c r="BT727" s="77"/>
      <c r="BU727" s="77"/>
      <c r="BV727" s="77"/>
      <c r="BW727" s="77"/>
      <c r="BX727" s="77"/>
      <c r="BY727" s="77"/>
      <c r="BZ727" s="77"/>
      <c r="CA727" s="77"/>
      <c r="CB727" s="77"/>
      <c r="CC727" s="77"/>
      <c r="CD727" s="77"/>
      <c r="CE727" s="77"/>
      <c r="CF727" s="77"/>
      <c r="CG727" s="77"/>
      <c r="CH727" s="77"/>
      <c r="CI727" s="77"/>
      <c r="CJ727" s="77"/>
      <c r="CK727" s="77"/>
      <c r="CL727" s="77"/>
      <c r="CM727" s="77"/>
      <c r="CN727" s="77"/>
      <c r="CO727" s="77"/>
      <c r="CP727" s="77"/>
      <c r="CQ727" s="77"/>
      <c r="CR727" s="77"/>
      <c r="CS727" s="77"/>
      <c r="CT727" s="77"/>
      <c r="CU727" s="77"/>
      <c r="CV727" s="77"/>
      <c r="CW727" s="77"/>
      <c r="CX727" s="77"/>
      <c r="CY727" s="77"/>
      <c r="CZ727" s="77"/>
      <c r="DA727" s="77"/>
      <c r="DB727" s="77"/>
      <c r="DC727" s="77"/>
      <c r="DD727" s="77"/>
      <c r="DE727" s="77"/>
      <c r="DF727" s="77"/>
      <c r="DG727" s="77"/>
      <c r="DH727" s="77"/>
      <c r="DI727" s="77"/>
      <c r="DJ727" s="77"/>
      <c r="DK727" s="77"/>
      <c r="DL727" s="77"/>
      <c r="DM727" s="77"/>
      <c r="DN727" s="77"/>
      <c r="DO727" s="77"/>
      <c r="DP727" s="77"/>
      <c r="DQ727" s="77"/>
      <c r="DR727" s="77"/>
      <c r="DS727" s="77"/>
      <c r="DT727" s="77"/>
      <c r="DU727" s="77"/>
      <c r="DV727" s="77"/>
      <c r="DW727" s="77"/>
      <c r="DX727" s="77"/>
      <c r="DY727" s="77"/>
      <c r="DZ727" s="77"/>
      <c r="EA727" s="77"/>
    </row>
    <row r="728" spans="1:16" ht="15.75" customHeight="1">
      <c r="A728" s="3" t="s">
        <v>2</v>
      </c>
      <c r="B728" s="4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5.75" customHeight="1">
      <c r="A729" s="3" t="s">
        <v>23</v>
      </c>
      <c r="B729" s="4"/>
      <c r="C729" s="4"/>
      <c r="D729" s="5">
        <f>D727</f>
        <v>12100000</v>
      </c>
      <c r="E729" s="5"/>
      <c r="F729" s="5">
        <f>D729</f>
        <v>12100000</v>
      </c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35.25" customHeight="1" hidden="1">
      <c r="A730" s="22" t="s">
        <v>184</v>
      </c>
      <c r="B730" s="4"/>
      <c r="C730" s="4"/>
      <c r="D730" s="5"/>
      <c r="E730" s="5"/>
      <c r="F730" s="5"/>
      <c r="G730" s="5">
        <f>G732</f>
        <v>1000000</v>
      </c>
      <c r="H730" s="5">
        <f>H732</f>
        <v>0</v>
      </c>
      <c r="I730" s="5">
        <f>I732</f>
        <v>0</v>
      </c>
      <c r="J730" s="5">
        <f>J732</f>
        <v>1000000</v>
      </c>
      <c r="K730" s="5"/>
      <c r="L730" s="5"/>
      <c r="M730" s="5"/>
      <c r="N730" s="5">
        <f>N732</f>
        <v>1000000</v>
      </c>
      <c r="O730" s="5"/>
      <c r="P730" s="5">
        <f>N730</f>
        <v>1000000</v>
      </c>
    </row>
    <row r="731" spans="1:16" ht="12.75" customHeight="1" hidden="1">
      <c r="A731" s="3" t="s">
        <v>2</v>
      </c>
      <c r="B731" s="4"/>
      <c r="C731" s="4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.75" customHeight="1" hidden="1">
      <c r="A732" s="3" t="s">
        <v>23</v>
      </c>
      <c r="B732" s="4"/>
      <c r="C732" s="4"/>
      <c r="D732" s="5"/>
      <c r="E732" s="5"/>
      <c r="F732" s="5"/>
      <c r="G732" s="5">
        <v>1000000</v>
      </c>
      <c r="H732" s="5"/>
      <c r="I732" s="5"/>
      <c r="J732" s="5">
        <f>G732+H732</f>
        <v>1000000</v>
      </c>
      <c r="K732" s="5"/>
      <c r="L732" s="5"/>
      <c r="M732" s="5"/>
      <c r="N732" s="5">
        <v>1000000</v>
      </c>
      <c r="O732" s="5"/>
      <c r="P732" s="5">
        <f>N732</f>
        <v>1000000</v>
      </c>
    </row>
    <row r="733" spans="1:131" s="27" customFormat="1" ht="25.5" customHeight="1" hidden="1">
      <c r="A733" s="22" t="s">
        <v>175</v>
      </c>
      <c r="B733" s="23"/>
      <c r="C733" s="23"/>
      <c r="D733" s="24">
        <f>D735</f>
        <v>70000</v>
      </c>
      <c r="E733" s="24"/>
      <c r="F733" s="24">
        <f>D733+E733</f>
        <v>70000</v>
      </c>
      <c r="G733" s="24">
        <f>G737*G739</f>
        <v>0</v>
      </c>
      <c r="H733" s="24"/>
      <c r="I733" s="24"/>
      <c r="J733" s="24">
        <f>G733</f>
        <v>0</v>
      </c>
      <c r="K733" s="24"/>
      <c r="L733" s="24"/>
      <c r="M733" s="24"/>
      <c r="N733" s="24">
        <f>N739*N737</f>
        <v>0</v>
      </c>
      <c r="O733" s="24"/>
      <c r="P733" s="24">
        <f>N733</f>
        <v>0</v>
      </c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</row>
    <row r="734" spans="1:16" ht="11.25" hidden="1">
      <c r="A734" s="3" t="s">
        <v>2</v>
      </c>
      <c r="B734" s="4"/>
      <c r="C734" s="4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4.25" customHeight="1" hidden="1">
      <c r="A735" s="6" t="s">
        <v>23</v>
      </c>
      <c r="B735" s="4"/>
      <c r="C735" s="4"/>
      <c r="D735" s="5">
        <f>D737*D739</f>
        <v>70000</v>
      </c>
      <c r="E735" s="5"/>
      <c r="F735" s="5">
        <f>D735+E735</f>
        <v>70000</v>
      </c>
      <c r="G735" s="5"/>
      <c r="H735" s="5"/>
      <c r="I735" s="5"/>
      <c r="J735" s="5">
        <f>G735</f>
        <v>0</v>
      </c>
      <c r="K735" s="5"/>
      <c r="L735" s="5"/>
      <c r="M735" s="5"/>
      <c r="N735" s="5"/>
      <c r="O735" s="5"/>
      <c r="P735" s="5">
        <f>N735</f>
        <v>0</v>
      </c>
    </row>
    <row r="736" spans="1:16" ht="11.25" hidden="1">
      <c r="A736" s="3" t="s">
        <v>3</v>
      </c>
      <c r="B736" s="4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23.25" customHeight="1" hidden="1">
      <c r="A737" s="6" t="s">
        <v>67</v>
      </c>
      <c r="B737" s="4"/>
      <c r="C737" s="4"/>
      <c r="D737" s="5">
        <v>2</v>
      </c>
      <c r="E737" s="5"/>
      <c r="F737" s="5">
        <f>D737+E737</f>
        <v>2</v>
      </c>
      <c r="G737" s="5"/>
      <c r="H737" s="5"/>
      <c r="I737" s="5"/>
      <c r="J737" s="5">
        <v>0</v>
      </c>
      <c r="K737" s="5"/>
      <c r="L737" s="5"/>
      <c r="M737" s="5"/>
      <c r="N737" s="5"/>
      <c r="O737" s="5"/>
      <c r="P737" s="5">
        <v>0</v>
      </c>
    </row>
    <row r="738" spans="1:16" ht="11.25" hidden="1">
      <c r="A738" s="3" t="s">
        <v>5</v>
      </c>
      <c r="B738" s="4"/>
      <c r="C738" s="4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24.75" customHeight="1" hidden="1">
      <c r="A739" s="6" t="s">
        <v>68</v>
      </c>
      <c r="B739" s="4"/>
      <c r="C739" s="4"/>
      <c r="D739" s="5">
        <v>35000</v>
      </c>
      <c r="E739" s="5"/>
      <c r="F739" s="5">
        <f>D739+E739</f>
        <v>35000</v>
      </c>
      <c r="G739" s="5"/>
      <c r="H739" s="5"/>
      <c r="I739" s="5"/>
      <c r="J739" s="5">
        <f>G739</f>
        <v>0</v>
      </c>
      <c r="K739" s="5"/>
      <c r="L739" s="5"/>
      <c r="M739" s="5"/>
      <c r="N739" s="5"/>
      <c r="O739" s="5"/>
      <c r="P739" s="5">
        <v>0</v>
      </c>
    </row>
    <row r="740" spans="1:131" s="78" customFormat="1" ht="40.5" customHeight="1">
      <c r="A740" s="87" t="s">
        <v>497</v>
      </c>
      <c r="B740" s="75"/>
      <c r="C740" s="75"/>
      <c r="D740" s="83">
        <v>13000000</v>
      </c>
      <c r="E740" s="83"/>
      <c r="F740" s="83">
        <f>D740</f>
        <v>13000000</v>
      </c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AI740" s="77"/>
      <c r="AJ740" s="77"/>
      <c r="AK740" s="77"/>
      <c r="AL740" s="77"/>
      <c r="AM740" s="77"/>
      <c r="AN740" s="77"/>
      <c r="AO740" s="77"/>
      <c r="AP740" s="77"/>
      <c r="AQ740" s="77"/>
      <c r="AR740" s="77"/>
      <c r="AS740" s="77"/>
      <c r="AT740" s="77"/>
      <c r="AU740" s="77"/>
      <c r="AV740" s="77"/>
      <c r="AW740" s="77"/>
      <c r="AX740" s="77"/>
      <c r="AY740" s="77"/>
      <c r="AZ740" s="77"/>
      <c r="BA740" s="77"/>
      <c r="BB740" s="77"/>
      <c r="BC740" s="77"/>
      <c r="BD740" s="77"/>
      <c r="BE740" s="77"/>
      <c r="BF740" s="77"/>
      <c r="BG740" s="77"/>
      <c r="BH740" s="77"/>
      <c r="BI740" s="77"/>
      <c r="BJ740" s="77"/>
      <c r="BK740" s="77"/>
      <c r="BL740" s="77"/>
      <c r="BM740" s="77"/>
      <c r="BN740" s="77"/>
      <c r="BO740" s="77"/>
      <c r="BP740" s="77"/>
      <c r="BQ740" s="77"/>
      <c r="BR740" s="77"/>
      <c r="BS740" s="77"/>
      <c r="BT740" s="77"/>
      <c r="BU740" s="77"/>
      <c r="BV740" s="77"/>
      <c r="BW740" s="77"/>
      <c r="BX740" s="77"/>
      <c r="BY740" s="77"/>
      <c r="BZ740" s="77"/>
      <c r="CA740" s="77"/>
      <c r="CB740" s="77"/>
      <c r="CC740" s="77"/>
      <c r="CD740" s="77"/>
      <c r="CE740" s="77"/>
      <c r="CF740" s="77"/>
      <c r="CG740" s="77"/>
      <c r="CH740" s="77"/>
      <c r="CI740" s="77"/>
      <c r="CJ740" s="77"/>
      <c r="CK740" s="77"/>
      <c r="CL740" s="77"/>
      <c r="CM740" s="77"/>
      <c r="CN740" s="77"/>
      <c r="CO740" s="77"/>
      <c r="CP740" s="77"/>
      <c r="CQ740" s="77"/>
      <c r="CR740" s="77"/>
      <c r="CS740" s="77"/>
      <c r="CT740" s="77"/>
      <c r="CU740" s="77"/>
      <c r="CV740" s="77"/>
      <c r="CW740" s="77"/>
      <c r="CX740" s="77"/>
      <c r="CY740" s="77"/>
      <c r="CZ740" s="77"/>
      <c r="DA740" s="77"/>
      <c r="DB740" s="77"/>
      <c r="DC740" s="77"/>
      <c r="DD740" s="77"/>
      <c r="DE740" s="77"/>
      <c r="DF740" s="77"/>
      <c r="DG740" s="77"/>
      <c r="DH740" s="77"/>
      <c r="DI740" s="77"/>
      <c r="DJ740" s="77"/>
      <c r="DK740" s="77"/>
      <c r="DL740" s="77"/>
      <c r="DM740" s="77"/>
      <c r="DN740" s="77"/>
      <c r="DO740" s="77"/>
      <c r="DP740" s="77"/>
      <c r="DQ740" s="77"/>
      <c r="DR740" s="77"/>
      <c r="DS740" s="77"/>
      <c r="DT740" s="77"/>
      <c r="DU740" s="77"/>
      <c r="DV740" s="77"/>
      <c r="DW740" s="77"/>
      <c r="DX740" s="77"/>
      <c r="DY740" s="77"/>
      <c r="DZ740" s="77"/>
      <c r="EA740" s="77"/>
    </row>
    <row r="741" spans="1:16" ht="15.75" customHeight="1">
      <c r="A741" s="3" t="s">
        <v>2</v>
      </c>
      <c r="B741" s="4"/>
      <c r="C741" s="4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5.75" customHeight="1">
      <c r="A742" s="3" t="s">
        <v>23</v>
      </c>
      <c r="B742" s="4"/>
      <c r="C742" s="4"/>
      <c r="D742" s="5">
        <f>D740</f>
        <v>13000000</v>
      </c>
      <c r="E742" s="5"/>
      <c r="F742" s="5">
        <f>D742</f>
        <v>13000000</v>
      </c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31" s="89" customFormat="1" ht="15" customHeight="1">
      <c r="A743" s="87" t="s">
        <v>498</v>
      </c>
      <c r="B743" s="79"/>
      <c r="C743" s="79"/>
      <c r="D743" s="83">
        <f>405500-405500</f>
        <v>0</v>
      </c>
      <c r="E743" s="83"/>
      <c r="F743" s="83">
        <f>D743</f>
        <v>0</v>
      </c>
      <c r="G743" s="83"/>
      <c r="H743" s="83"/>
      <c r="I743" s="83"/>
      <c r="J743" s="86"/>
      <c r="K743" s="83"/>
      <c r="L743" s="83"/>
      <c r="M743" s="83"/>
      <c r="N743" s="83"/>
      <c r="O743" s="83"/>
      <c r="P743" s="83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20"/>
      <c r="AV743" s="120"/>
      <c r="AW743" s="120"/>
      <c r="AX743" s="120"/>
      <c r="AY743" s="120"/>
      <c r="AZ743" s="120"/>
      <c r="BA743" s="120"/>
      <c r="BB743" s="120"/>
      <c r="BC743" s="120"/>
      <c r="BD743" s="120"/>
      <c r="BE743" s="120"/>
      <c r="BF743" s="120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20"/>
      <c r="BS743" s="120"/>
      <c r="BT743" s="120"/>
      <c r="BU743" s="120"/>
      <c r="BV743" s="120"/>
      <c r="BW743" s="120"/>
      <c r="BX743" s="120"/>
      <c r="BY743" s="120"/>
      <c r="BZ743" s="120"/>
      <c r="CA743" s="120"/>
      <c r="CB743" s="120"/>
      <c r="CC743" s="120"/>
      <c r="CD743" s="120"/>
      <c r="CE743" s="120"/>
      <c r="CF743" s="120"/>
      <c r="CG743" s="120"/>
      <c r="CH743" s="120"/>
      <c r="CI743" s="120"/>
      <c r="CJ743" s="120"/>
      <c r="CK743" s="120"/>
      <c r="CL743" s="120"/>
      <c r="CM743" s="120"/>
      <c r="CN743" s="120"/>
      <c r="CO743" s="120"/>
      <c r="CP743" s="120"/>
      <c r="CQ743" s="120"/>
      <c r="CR743" s="120"/>
      <c r="CS743" s="120"/>
      <c r="CT743" s="120"/>
      <c r="CU743" s="120"/>
      <c r="CV743" s="120"/>
      <c r="CW743" s="120"/>
      <c r="CX743" s="120"/>
      <c r="CY743" s="120"/>
      <c r="CZ743" s="120"/>
      <c r="DA743" s="120"/>
      <c r="DB743" s="120"/>
      <c r="DC743" s="120"/>
      <c r="DD743" s="120"/>
      <c r="DE743" s="120"/>
      <c r="DF743" s="120"/>
      <c r="DG743" s="120"/>
      <c r="DH743" s="120"/>
      <c r="DI743" s="120"/>
      <c r="DJ743" s="120"/>
      <c r="DK743" s="120"/>
      <c r="DL743" s="120"/>
      <c r="DM743" s="120"/>
      <c r="DN743" s="120"/>
      <c r="DO743" s="120"/>
      <c r="DP743" s="120"/>
      <c r="DQ743" s="120"/>
      <c r="DR743" s="120"/>
      <c r="DS743" s="120"/>
      <c r="DT743" s="120"/>
      <c r="DU743" s="120"/>
      <c r="DV743" s="120"/>
      <c r="DW743" s="120"/>
      <c r="DX743" s="120"/>
      <c r="DY743" s="120"/>
      <c r="DZ743" s="120"/>
      <c r="EA743" s="120"/>
    </row>
    <row r="744" spans="1:16" ht="12" customHeight="1">
      <c r="A744" s="3" t="s">
        <v>2</v>
      </c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 customHeight="1">
      <c r="A745" s="6" t="s">
        <v>23</v>
      </c>
      <c r="B745" s="4"/>
      <c r="C745" s="4"/>
      <c r="D745" s="5">
        <f>D743</f>
        <v>0</v>
      </c>
      <c r="E745" s="5"/>
      <c r="F745" s="5">
        <f>D745</f>
        <v>0</v>
      </c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 customHeight="1">
      <c r="A746" s="3" t="s">
        <v>3</v>
      </c>
      <c r="B746" s="4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24.75" customHeight="1">
      <c r="A747" s="6" t="s">
        <v>80</v>
      </c>
      <c r="B747" s="4"/>
      <c r="C747" s="4"/>
      <c r="D747" s="5">
        <v>50</v>
      </c>
      <c r="E747" s="5"/>
      <c r="F747" s="5">
        <v>57</v>
      </c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5.75" customHeight="1">
      <c r="A748" s="6" t="s">
        <v>78</v>
      </c>
      <c r="B748" s="4"/>
      <c r="C748" s="4"/>
      <c r="D748" s="5">
        <v>50</v>
      </c>
      <c r="E748" s="5"/>
      <c r="F748" s="5">
        <f>D748</f>
        <v>50</v>
      </c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.75" customHeight="1">
      <c r="A749" s="3" t="s">
        <v>5</v>
      </c>
      <c r="B749" s="4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24.75" customHeight="1">
      <c r="A750" s="6" t="s">
        <v>79</v>
      </c>
      <c r="B750" s="4"/>
      <c r="C750" s="4"/>
      <c r="D750" s="5">
        <v>1950.89</v>
      </c>
      <c r="E750" s="5"/>
      <c r="F750" s="5">
        <f>D750</f>
        <v>1950.89</v>
      </c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24.75" customHeight="1">
      <c r="A751" s="6" t="s">
        <v>81</v>
      </c>
      <c r="B751" s="4"/>
      <c r="C751" s="4"/>
      <c r="D751" s="5">
        <f>D745/D748</f>
        <v>0</v>
      </c>
      <c r="E751" s="5"/>
      <c r="F751" s="5">
        <f>D751</f>
        <v>0</v>
      </c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31" s="89" customFormat="1" ht="39" customHeight="1">
      <c r="A752" s="87" t="s">
        <v>499</v>
      </c>
      <c r="B752" s="79"/>
      <c r="C752" s="79"/>
      <c r="D752" s="83">
        <v>360000</v>
      </c>
      <c r="E752" s="83"/>
      <c r="F752" s="83">
        <f>D752</f>
        <v>360000</v>
      </c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20"/>
      <c r="AV752" s="120"/>
      <c r="AW752" s="120"/>
      <c r="AX752" s="120"/>
      <c r="AY752" s="120"/>
      <c r="AZ752" s="120"/>
      <c r="BA752" s="120"/>
      <c r="BB752" s="120"/>
      <c r="BC752" s="120"/>
      <c r="BD752" s="120"/>
      <c r="BE752" s="120"/>
      <c r="BF752" s="120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20"/>
      <c r="BS752" s="120"/>
      <c r="BT752" s="120"/>
      <c r="BU752" s="120"/>
      <c r="BV752" s="120"/>
      <c r="BW752" s="120"/>
      <c r="BX752" s="120"/>
      <c r="BY752" s="120"/>
      <c r="BZ752" s="120"/>
      <c r="CA752" s="120"/>
      <c r="CB752" s="120"/>
      <c r="CC752" s="120"/>
      <c r="CD752" s="120"/>
      <c r="CE752" s="120"/>
      <c r="CF752" s="120"/>
      <c r="CG752" s="120"/>
      <c r="CH752" s="120"/>
      <c r="CI752" s="120"/>
      <c r="CJ752" s="120"/>
      <c r="CK752" s="120"/>
      <c r="CL752" s="120"/>
      <c r="CM752" s="120"/>
      <c r="CN752" s="120"/>
      <c r="CO752" s="120"/>
      <c r="CP752" s="120"/>
      <c r="CQ752" s="120"/>
      <c r="CR752" s="120"/>
      <c r="CS752" s="120"/>
      <c r="CT752" s="120"/>
      <c r="CU752" s="120"/>
      <c r="CV752" s="120"/>
      <c r="CW752" s="120"/>
      <c r="CX752" s="120"/>
      <c r="CY752" s="120"/>
      <c r="CZ752" s="120"/>
      <c r="DA752" s="120"/>
      <c r="DB752" s="120"/>
      <c r="DC752" s="120"/>
      <c r="DD752" s="120"/>
      <c r="DE752" s="120"/>
      <c r="DF752" s="120"/>
      <c r="DG752" s="120"/>
      <c r="DH752" s="120"/>
      <c r="DI752" s="120"/>
      <c r="DJ752" s="120"/>
      <c r="DK752" s="120"/>
      <c r="DL752" s="120"/>
      <c r="DM752" s="120"/>
      <c r="DN752" s="120"/>
      <c r="DO752" s="120"/>
      <c r="DP752" s="120"/>
      <c r="DQ752" s="120"/>
      <c r="DR752" s="120"/>
      <c r="DS752" s="120"/>
      <c r="DT752" s="120"/>
      <c r="DU752" s="120"/>
      <c r="DV752" s="120"/>
      <c r="DW752" s="120"/>
      <c r="DX752" s="120"/>
      <c r="DY752" s="120"/>
      <c r="DZ752" s="120"/>
      <c r="EA752" s="120"/>
    </row>
    <row r="753" spans="1:16" ht="11.25" customHeight="1">
      <c r="A753" s="3" t="s">
        <v>2</v>
      </c>
      <c r="B753" s="4"/>
      <c r="C753" s="4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24"/>
    </row>
    <row r="754" spans="1:16" ht="14.25" customHeight="1">
      <c r="A754" s="6" t="s">
        <v>23</v>
      </c>
      <c r="B754" s="4"/>
      <c r="C754" s="4"/>
      <c r="D754" s="5">
        <f>D752</f>
        <v>360000</v>
      </c>
      <c r="E754" s="5"/>
      <c r="F754" s="5">
        <f>D754+E754</f>
        <v>360000</v>
      </c>
      <c r="G754" s="5"/>
      <c r="H754" s="5"/>
      <c r="I754" s="5"/>
      <c r="J754" s="5"/>
      <c r="K754" s="5"/>
      <c r="L754" s="5"/>
      <c r="M754" s="5"/>
      <c r="N754" s="5"/>
      <c r="O754" s="5"/>
      <c r="P754" s="24"/>
    </row>
    <row r="755" spans="1:16" ht="10.5" customHeight="1">
      <c r="A755" s="3" t="s">
        <v>3</v>
      </c>
      <c r="B755" s="4"/>
      <c r="C755" s="4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24"/>
    </row>
    <row r="756" spans="1:16" ht="24.75" customHeight="1">
      <c r="A756" s="6" t="s">
        <v>83</v>
      </c>
      <c r="B756" s="4"/>
      <c r="C756" s="4"/>
      <c r="D756" s="5">
        <v>200</v>
      </c>
      <c r="E756" s="5"/>
      <c r="F756" s="5">
        <f>D756</f>
        <v>200</v>
      </c>
      <c r="G756" s="5"/>
      <c r="H756" s="5"/>
      <c r="I756" s="5"/>
      <c r="J756" s="5"/>
      <c r="K756" s="5"/>
      <c r="L756" s="5"/>
      <c r="M756" s="5"/>
      <c r="N756" s="5"/>
      <c r="O756" s="5"/>
      <c r="P756" s="24"/>
    </row>
    <row r="757" spans="1:16" ht="11.25">
      <c r="A757" s="3" t="s">
        <v>5</v>
      </c>
      <c r="B757" s="4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24"/>
    </row>
    <row r="758" spans="1:16" ht="24.75" customHeight="1">
      <c r="A758" s="6" t="s">
        <v>84</v>
      </c>
      <c r="B758" s="4"/>
      <c r="C758" s="4"/>
      <c r="D758" s="5">
        <f>D754/D756</f>
        <v>1800</v>
      </c>
      <c r="E758" s="5"/>
      <c r="F758" s="5">
        <f>D758</f>
        <v>1800</v>
      </c>
      <c r="G758" s="5"/>
      <c r="H758" s="5"/>
      <c r="I758" s="5"/>
      <c r="J758" s="5"/>
      <c r="K758" s="5"/>
      <c r="L758" s="5"/>
      <c r="M758" s="5"/>
      <c r="N758" s="5"/>
      <c r="O758" s="5"/>
      <c r="P758" s="24"/>
    </row>
    <row r="759" spans="1:131" s="89" customFormat="1" ht="36.75" customHeight="1">
      <c r="A759" s="87" t="s">
        <v>500</v>
      </c>
      <c r="B759" s="79"/>
      <c r="C759" s="79"/>
      <c r="D759" s="83">
        <v>800000</v>
      </c>
      <c r="E759" s="83">
        <v>500000</v>
      </c>
      <c r="F759" s="83">
        <f>D759+E759</f>
        <v>1300000</v>
      </c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20"/>
      <c r="AV759" s="120"/>
      <c r="AW759" s="120"/>
      <c r="AX759" s="120"/>
      <c r="AY759" s="120"/>
      <c r="AZ759" s="120"/>
      <c r="BA759" s="120"/>
      <c r="BB759" s="120"/>
      <c r="BC759" s="120"/>
      <c r="BD759" s="120"/>
      <c r="BE759" s="120"/>
      <c r="BF759" s="120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20"/>
      <c r="BS759" s="120"/>
      <c r="BT759" s="120"/>
      <c r="BU759" s="120"/>
      <c r="BV759" s="120"/>
      <c r="BW759" s="120"/>
      <c r="BX759" s="120"/>
      <c r="BY759" s="120"/>
      <c r="BZ759" s="120"/>
      <c r="CA759" s="120"/>
      <c r="CB759" s="120"/>
      <c r="CC759" s="120"/>
      <c r="CD759" s="120"/>
      <c r="CE759" s="120"/>
      <c r="CF759" s="120"/>
      <c r="CG759" s="120"/>
      <c r="CH759" s="120"/>
      <c r="CI759" s="120"/>
      <c r="CJ759" s="120"/>
      <c r="CK759" s="120"/>
      <c r="CL759" s="120"/>
      <c r="CM759" s="120"/>
      <c r="CN759" s="120"/>
      <c r="CO759" s="120"/>
      <c r="CP759" s="120"/>
      <c r="CQ759" s="120"/>
      <c r="CR759" s="120"/>
      <c r="CS759" s="120"/>
      <c r="CT759" s="120"/>
      <c r="CU759" s="120"/>
      <c r="CV759" s="120"/>
      <c r="CW759" s="120"/>
      <c r="CX759" s="120"/>
      <c r="CY759" s="120"/>
      <c r="CZ759" s="120"/>
      <c r="DA759" s="120"/>
      <c r="DB759" s="120"/>
      <c r="DC759" s="120"/>
      <c r="DD759" s="120"/>
      <c r="DE759" s="120"/>
      <c r="DF759" s="120"/>
      <c r="DG759" s="120"/>
      <c r="DH759" s="120"/>
      <c r="DI759" s="120"/>
      <c r="DJ759" s="120"/>
      <c r="DK759" s="120"/>
      <c r="DL759" s="120"/>
      <c r="DM759" s="120"/>
      <c r="DN759" s="120"/>
      <c r="DO759" s="120"/>
      <c r="DP759" s="120"/>
      <c r="DQ759" s="120"/>
      <c r="DR759" s="120"/>
      <c r="DS759" s="120"/>
      <c r="DT759" s="120"/>
      <c r="DU759" s="120"/>
      <c r="DV759" s="120"/>
      <c r="DW759" s="120"/>
      <c r="DX759" s="120"/>
      <c r="DY759" s="120"/>
      <c r="DZ759" s="120"/>
      <c r="EA759" s="120"/>
    </row>
    <row r="760" spans="1:16" ht="11.25">
      <c r="A760" s="3" t="s">
        <v>2</v>
      </c>
      <c r="B760" s="4"/>
      <c r="C760" s="4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24"/>
    </row>
    <row r="761" spans="1:16" ht="22.5">
      <c r="A761" s="6" t="s">
        <v>166</v>
      </c>
      <c r="B761" s="4"/>
      <c r="C761" s="4"/>
      <c r="D761" s="5">
        <f>D759</f>
        <v>800000</v>
      </c>
      <c r="E761" s="5">
        <f>E759</f>
        <v>500000</v>
      </c>
      <c r="F761" s="5">
        <f>D761+E761</f>
        <v>1300000</v>
      </c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22.5">
      <c r="A762" s="6" t="s">
        <v>169</v>
      </c>
      <c r="B762" s="4"/>
      <c r="C762" s="4"/>
      <c r="D762" s="5">
        <f>35000+10000</f>
        <v>45000</v>
      </c>
      <c r="E762" s="5"/>
      <c r="F762" s="5">
        <f>D762+E762</f>
        <v>45000</v>
      </c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1.25">
      <c r="A763" s="3" t="s">
        <v>3</v>
      </c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22.5">
      <c r="A764" s="263" t="s">
        <v>100</v>
      </c>
      <c r="B764" s="4"/>
      <c r="C764" s="4"/>
      <c r="D764" s="5">
        <v>5</v>
      </c>
      <c r="E764" s="5">
        <v>1</v>
      </c>
      <c r="F764" s="5">
        <f>D764+E764</f>
        <v>6</v>
      </c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22.5">
      <c r="A765" s="263" t="s">
        <v>167</v>
      </c>
      <c r="B765" s="4"/>
      <c r="C765" s="4"/>
      <c r="D765" s="5">
        <v>1</v>
      </c>
      <c r="E765" s="5"/>
      <c r="F765" s="5">
        <f>D765+E765</f>
        <v>1</v>
      </c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1.25">
      <c r="A766" s="3" t="s">
        <v>5</v>
      </c>
      <c r="B766" s="4"/>
      <c r="C766" s="4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22.5">
      <c r="A767" s="6" t="s">
        <v>115</v>
      </c>
      <c r="B767" s="4"/>
      <c r="C767" s="4"/>
      <c r="D767" s="5">
        <f>D761/D764</f>
        <v>160000</v>
      </c>
      <c r="E767" s="5">
        <f>E761/E764</f>
        <v>500000</v>
      </c>
      <c r="F767" s="5">
        <f>D767+E767</f>
        <v>660000</v>
      </c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22.5" hidden="1">
      <c r="A768" s="254" t="s">
        <v>168</v>
      </c>
      <c r="B768" s="4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1.25" hidden="1">
      <c r="A769" s="254"/>
      <c r="B769" s="4"/>
      <c r="C769" s="4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31" s="27" customFormat="1" ht="24.75" customHeight="1" hidden="1">
      <c r="A770" s="255" t="s">
        <v>176</v>
      </c>
      <c r="B770" s="23"/>
      <c r="C770" s="23"/>
      <c r="D770" s="24">
        <f>D772</f>
        <v>100000</v>
      </c>
      <c r="E770" s="24"/>
      <c r="F770" s="24">
        <f>D770+E770</f>
        <v>100000</v>
      </c>
      <c r="G770" s="24">
        <f>G774*G776</f>
        <v>130000</v>
      </c>
      <c r="H770" s="24"/>
      <c r="I770" s="24"/>
      <c r="J770" s="24">
        <f>G770+H770</f>
        <v>130000</v>
      </c>
      <c r="K770" s="24"/>
      <c r="L770" s="24"/>
      <c r="M770" s="24"/>
      <c r="N770" s="24">
        <f>N776*N774</f>
        <v>350000</v>
      </c>
      <c r="O770" s="24">
        <f>O776*O774</f>
        <v>0</v>
      </c>
      <c r="P770" s="24">
        <f>P776*P774</f>
        <v>350000</v>
      </c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</row>
    <row r="771" spans="1:16" ht="11.25" hidden="1">
      <c r="A771" s="253" t="s">
        <v>2</v>
      </c>
      <c r="B771" s="4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1.25" hidden="1">
      <c r="A772" s="254" t="s">
        <v>23</v>
      </c>
      <c r="B772" s="4"/>
      <c r="C772" s="4"/>
      <c r="D772" s="5">
        <f>D774*D776</f>
        <v>100000</v>
      </c>
      <c r="E772" s="5"/>
      <c r="F772" s="5">
        <f>D772+E772</f>
        <v>100000</v>
      </c>
      <c r="G772" s="5">
        <f>G774*G776</f>
        <v>130000</v>
      </c>
      <c r="H772" s="5"/>
      <c r="I772" s="5"/>
      <c r="J772" s="5">
        <f>G772+H772</f>
        <v>130000</v>
      </c>
      <c r="K772" s="5"/>
      <c r="L772" s="5"/>
      <c r="M772" s="5"/>
      <c r="N772" s="5">
        <f>N774*N776</f>
        <v>350000</v>
      </c>
      <c r="O772" s="5"/>
      <c r="P772" s="5">
        <f>N772+O772</f>
        <v>350000</v>
      </c>
    </row>
    <row r="773" spans="1:16" ht="11.25" hidden="1">
      <c r="A773" s="253" t="s">
        <v>3</v>
      </c>
      <c r="B773" s="4"/>
      <c r="C773" s="4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4.25" customHeight="1" hidden="1">
      <c r="A774" s="254" t="s">
        <v>110</v>
      </c>
      <c r="B774" s="4"/>
      <c r="C774" s="4"/>
      <c r="D774" s="5">
        <v>8</v>
      </c>
      <c r="E774" s="5"/>
      <c r="F774" s="5">
        <f>D774+E774</f>
        <v>8</v>
      </c>
      <c r="G774" s="5">
        <v>2</v>
      </c>
      <c r="H774" s="5"/>
      <c r="I774" s="5"/>
      <c r="J774" s="5">
        <f>G774+H774</f>
        <v>2</v>
      </c>
      <c r="K774" s="5"/>
      <c r="L774" s="5"/>
      <c r="M774" s="5"/>
      <c r="N774" s="5">
        <v>5</v>
      </c>
      <c r="O774" s="5"/>
      <c r="P774" s="5">
        <f>N774+O774</f>
        <v>5</v>
      </c>
    </row>
    <row r="775" spans="1:16" ht="12" customHeight="1" hidden="1">
      <c r="A775" s="253" t="s">
        <v>5</v>
      </c>
      <c r="B775" s="4"/>
      <c r="C775" s="4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24.75" customHeight="1" hidden="1">
      <c r="A776" s="254" t="s">
        <v>95</v>
      </c>
      <c r="B776" s="4"/>
      <c r="C776" s="4"/>
      <c r="D776" s="5">
        <f>100000/8</f>
        <v>12500</v>
      </c>
      <c r="E776" s="5"/>
      <c r="F776" s="5">
        <f>D776+E776</f>
        <v>12500</v>
      </c>
      <c r="G776" s="5">
        <v>65000</v>
      </c>
      <c r="H776" s="5"/>
      <c r="I776" s="5"/>
      <c r="J776" s="5">
        <f>G776+H776</f>
        <v>65000</v>
      </c>
      <c r="K776" s="5"/>
      <c r="L776" s="5"/>
      <c r="M776" s="5"/>
      <c r="N776" s="5">
        <v>70000</v>
      </c>
      <c r="O776" s="5"/>
      <c r="P776" s="5">
        <f>N776+O776</f>
        <v>70000</v>
      </c>
    </row>
    <row r="777" spans="1:17" ht="33.75" hidden="1">
      <c r="A777" s="255" t="s">
        <v>177</v>
      </c>
      <c r="B777" s="23"/>
      <c r="C777" s="23"/>
      <c r="D777" s="12"/>
      <c r="E777" s="24">
        <f>E779</f>
        <v>50000</v>
      </c>
      <c r="F777" s="24">
        <f>F779</f>
        <v>50000</v>
      </c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38"/>
    </row>
    <row r="778" spans="1:17" ht="11.25" hidden="1">
      <c r="A778" s="253" t="s">
        <v>2</v>
      </c>
      <c r="B778" s="4"/>
      <c r="C778" s="4"/>
      <c r="D778" s="12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38"/>
    </row>
    <row r="779" spans="1:17" ht="11.25" hidden="1">
      <c r="A779" s="254" t="s">
        <v>23</v>
      </c>
      <c r="B779" s="4"/>
      <c r="C779" s="4"/>
      <c r="D779" s="12"/>
      <c r="E779" s="5">
        <f>E781*E783</f>
        <v>50000</v>
      </c>
      <c r="F779" s="5">
        <f>F781*F783</f>
        <v>50000</v>
      </c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39"/>
    </row>
    <row r="780" spans="1:17" ht="11.25" hidden="1">
      <c r="A780" s="3" t="s">
        <v>3</v>
      </c>
      <c r="B780" s="4"/>
      <c r="C780" s="4"/>
      <c r="D780" s="12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39"/>
    </row>
    <row r="781" spans="1:17" ht="11.25" hidden="1">
      <c r="A781" s="6" t="s">
        <v>110</v>
      </c>
      <c r="B781" s="4"/>
      <c r="C781" s="4"/>
      <c r="D781" s="12"/>
      <c r="E781" s="5">
        <v>1</v>
      </c>
      <c r="F781" s="5">
        <v>1</v>
      </c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39">
        <v>5500</v>
      </c>
    </row>
    <row r="782" spans="1:17" ht="11.25" hidden="1">
      <c r="A782" s="3" t="s">
        <v>5</v>
      </c>
      <c r="B782" s="4"/>
      <c r="C782" s="4"/>
      <c r="D782" s="12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14"/>
    </row>
    <row r="783" spans="1:17" ht="22.5" hidden="1">
      <c r="A783" s="6" t="s">
        <v>95</v>
      </c>
      <c r="B783" s="4"/>
      <c r="C783" s="4"/>
      <c r="D783" s="12"/>
      <c r="E783" s="5">
        <v>50000</v>
      </c>
      <c r="F783" s="5">
        <v>50000</v>
      </c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14"/>
    </row>
    <row r="784" spans="1:17" ht="33.75" hidden="1">
      <c r="A784" s="22" t="s">
        <v>178</v>
      </c>
      <c r="B784" s="23"/>
      <c r="C784" s="23"/>
      <c r="D784" s="24">
        <f>D786</f>
        <v>790000</v>
      </c>
      <c r="E784" s="24"/>
      <c r="F784" s="24">
        <f>F786</f>
        <v>790000</v>
      </c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14"/>
    </row>
    <row r="785" spans="1:17" ht="11.25" hidden="1">
      <c r="A785" s="3" t="s">
        <v>2</v>
      </c>
      <c r="B785" s="4"/>
      <c r="C785" s="4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14"/>
    </row>
    <row r="786" spans="1:17" ht="11.25" hidden="1">
      <c r="A786" s="6" t="s">
        <v>23</v>
      </c>
      <c r="B786" s="4"/>
      <c r="C786" s="4"/>
      <c r="D786" s="5">
        <f>D788*D790</f>
        <v>790000</v>
      </c>
      <c r="E786" s="5"/>
      <c r="F786" s="5">
        <f>F788*F790</f>
        <v>790000</v>
      </c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14"/>
    </row>
    <row r="787" spans="1:17" ht="11.25" hidden="1">
      <c r="A787" s="3" t="s">
        <v>3</v>
      </c>
      <c r="B787" s="4"/>
      <c r="C787" s="4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14"/>
    </row>
    <row r="788" spans="1:17" ht="11.25" hidden="1">
      <c r="A788" s="6" t="s">
        <v>110</v>
      </c>
      <c r="B788" s="4"/>
      <c r="C788" s="4"/>
      <c r="D788" s="5">
        <v>1</v>
      </c>
      <c r="E788" s="5"/>
      <c r="F788" s="5">
        <v>1</v>
      </c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14"/>
    </row>
    <row r="789" spans="1:17" ht="11.25" hidden="1">
      <c r="A789" s="3" t="s">
        <v>5</v>
      </c>
      <c r="B789" s="4"/>
      <c r="C789" s="4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14"/>
    </row>
    <row r="790" spans="1:17" ht="22.5" hidden="1">
      <c r="A790" s="6" t="s">
        <v>95</v>
      </c>
      <c r="B790" s="4"/>
      <c r="C790" s="4"/>
      <c r="D790" s="5">
        <v>790000</v>
      </c>
      <c r="E790" s="5"/>
      <c r="F790" s="5">
        <v>790000</v>
      </c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14"/>
    </row>
    <row r="791" spans="1:17" ht="36" customHeight="1" hidden="1">
      <c r="A791" s="87" t="s">
        <v>179</v>
      </c>
      <c r="B791" s="23"/>
      <c r="C791" s="23"/>
      <c r="D791" s="24"/>
      <c r="E791" s="24">
        <f>E793</f>
        <v>320000</v>
      </c>
      <c r="F791" s="24">
        <f>F793</f>
        <v>320000</v>
      </c>
      <c r="G791" s="24"/>
      <c r="H791" s="24"/>
      <c r="I791" s="24"/>
      <c r="J791" s="24"/>
      <c r="K791" s="24"/>
      <c r="L791" s="24"/>
      <c r="M791" s="24"/>
      <c r="N791" s="24"/>
      <c r="O791" s="24">
        <f>O793</f>
        <v>1021000</v>
      </c>
      <c r="P791" s="24">
        <f>N791+O791</f>
        <v>1021000</v>
      </c>
      <c r="Q791" s="14"/>
    </row>
    <row r="792" spans="1:17" ht="11.25" hidden="1">
      <c r="A792" s="3" t="s">
        <v>2</v>
      </c>
      <c r="B792" s="4"/>
      <c r="C792" s="4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24"/>
      <c r="Q792" s="14"/>
    </row>
    <row r="793" spans="1:17" ht="11.25" hidden="1">
      <c r="A793" s="6" t="s">
        <v>23</v>
      </c>
      <c r="B793" s="4"/>
      <c r="C793" s="4"/>
      <c r="D793" s="5"/>
      <c r="E793" s="5">
        <f>E795*E797</f>
        <v>320000</v>
      </c>
      <c r="F793" s="5">
        <f>F795*F797</f>
        <v>320000</v>
      </c>
      <c r="G793" s="5"/>
      <c r="H793" s="5"/>
      <c r="I793" s="5"/>
      <c r="J793" s="5"/>
      <c r="K793" s="5"/>
      <c r="L793" s="5"/>
      <c r="M793" s="5"/>
      <c r="N793" s="5"/>
      <c r="O793" s="5">
        <v>1021000</v>
      </c>
      <c r="P793" s="5">
        <f>N793+O793</f>
        <v>1021000</v>
      </c>
      <c r="Q793" s="14"/>
    </row>
    <row r="794" spans="1:17" ht="11.25" hidden="1">
      <c r="A794" s="3" t="s">
        <v>3</v>
      </c>
      <c r="B794" s="4"/>
      <c r="C794" s="4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14"/>
    </row>
    <row r="795" spans="1:17" ht="11.25" hidden="1">
      <c r="A795" s="6" t="s">
        <v>110</v>
      </c>
      <c r="B795" s="4"/>
      <c r="C795" s="4"/>
      <c r="D795" s="5"/>
      <c r="E795" s="5">
        <v>1</v>
      </c>
      <c r="F795" s="5">
        <v>1</v>
      </c>
      <c r="G795" s="5"/>
      <c r="H795" s="5"/>
      <c r="I795" s="5"/>
      <c r="J795" s="5"/>
      <c r="K795" s="5"/>
      <c r="L795" s="5"/>
      <c r="M795" s="5"/>
      <c r="N795" s="5"/>
      <c r="O795" s="5">
        <v>1</v>
      </c>
      <c r="P795" s="5">
        <f>N795+O795</f>
        <v>1</v>
      </c>
      <c r="Q795" s="14"/>
    </row>
    <row r="796" spans="1:17" ht="11.25" hidden="1">
      <c r="A796" s="3" t="s">
        <v>5</v>
      </c>
      <c r="B796" s="4"/>
      <c r="C796" s="4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14"/>
    </row>
    <row r="797" spans="1:131" ht="11.25" hidden="1">
      <c r="A797" s="6" t="s">
        <v>154</v>
      </c>
      <c r="B797" s="4"/>
      <c r="C797" s="4"/>
      <c r="D797" s="5"/>
      <c r="E797" s="5">
        <v>320000</v>
      </c>
      <c r="F797" s="5">
        <v>320000</v>
      </c>
      <c r="G797" s="5"/>
      <c r="H797" s="5"/>
      <c r="I797" s="5"/>
      <c r="J797" s="5"/>
      <c r="K797" s="5"/>
      <c r="L797" s="5"/>
      <c r="M797" s="5"/>
      <c r="N797" s="5"/>
      <c r="O797" s="5">
        <v>1021000</v>
      </c>
      <c r="P797" s="5">
        <f>N797+O797</f>
        <v>1021000</v>
      </c>
      <c r="Q797" s="1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  <c r="DQ797" s="34"/>
      <c r="DR797" s="34"/>
      <c r="DS797" s="34"/>
      <c r="DT797" s="34"/>
      <c r="DU797" s="34"/>
      <c r="DV797" s="34"/>
      <c r="DW797" s="34"/>
      <c r="DX797" s="34"/>
      <c r="DY797" s="34"/>
      <c r="DZ797" s="34"/>
      <c r="EA797" s="34"/>
    </row>
    <row r="798" spans="1:17" ht="24" customHeight="1" hidden="1">
      <c r="A798" s="22" t="s">
        <v>180</v>
      </c>
      <c r="B798" s="23"/>
      <c r="C798" s="23"/>
      <c r="D798" s="24"/>
      <c r="E798" s="24">
        <f>E800</f>
        <v>0</v>
      </c>
      <c r="F798" s="24">
        <f>F800</f>
        <v>0</v>
      </c>
      <c r="G798" s="24">
        <f>G800</f>
        <v>1952000</v>
      </c>
      <c r="H798" s="24"/>
      <c r="I798" s="24"/>
      <c r="J798" s="24">
        <f>J800</f>
        <v>1952000</v>
      </c>
      <c r="K798" s="24"/>
      <c r="L798" s="24"/>
      <c r="M798" s="24"/>
      <c r="N798" s="24"/>
      <c r="O798" s="24"/>
      <c r="P798" s="24"/>
      <c r="Q798" s="14"/>
    </row>
    <row r="799" spans="1:17" ht="11.25" hidden="1">
      <c r="A799" s="3" t="s">
        <v>2</v>
      </c>
      <c r="B799" s="4"/>
      <c r="C799" s="4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14"/>
    </row>
    <row r="800" spans="1:17" ht="11.25" hidden="1">
      <c r="A800" s="6" t="s">
        <v>23</v>
      </c>
      <c r="B800" s="4"/>
      <c r="C800" s="4"/>
      <c r="D800" s="5"/>
      <c r="E800" s="5">
        <f>E802*E804</f>
        <v>0</v>
      </c>
      <c r="F800" s="5">
        <f>F802*F804</f>
        <v>0</v>
      </c>
      <c r="G800" s="5">
        <f>G802*G804</f>
        <v>1952000</v>
      </c>
      <c r="H800" s="5"/>
      <c r="I800" s="5"/>
      <c r="J800" s="5">
        <f>G800</f>
        <v>1952000</v>
      </c>
      <c r="K800" s="5"/>
      <c r="L800" s="5"/>
      <c r="M800" s="5"/>
      <c r="N800" s="5"/>
      <c r="O800" s="5"/>
      <c r="P800" s="5"/>
      <c r="Q800" s="14"/>
    </row>
    <row r="801" spans="1:17" ht="11.25" hidden="1">
      <c r="A801" s="3" t="s">
        <v>3</v>
      </c>
      <c r="B801" s="4"/>
      <c r="C801" s="4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14"/>
    </row>
    <row r="802" spans="1:17" ht="11.25" hidden="1">
      <c r="A802" s="6" t="s">
        <v>110</v>
      </c>
      <c r="B802" s="4"/>
      <c r="C802" s="4"/>
      <c r="D802" s="5"/>
      <c r="E802" s="5">
        <v>0</v>
      </c>
      <c r="F802" s="5">
        <v>0</v>
      </c>
      <c r="G802" s="5">
        <v>1</v>
      </c>
      <c r="H802" s="5"/>
      <c r="I802" s="5"/>
      <c r="J802" s="5">
        <f>G802</f>
        <v>1</v>
      </c>
      <c r="K802" s="5"/>
      <c r="L802" s="5"/>
      <c r="M802" s="5"/>
      <c r="N802" s="5"/>
      <c r="O802" s="5"/>
      <c r="P802" s="5"/>
      <c r="Q802" s="14"/>
    </row>
    <row r="803" spans="1:17" ht="11.25" hidden="1">
      <c r="A803" s="3" t="s">
        <v>5</v>
      </c>
      <c r="B803" s="4"/>
      <c r="C803" s="4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14"/>
    </row>
    <row r="804" spans="1:131" ht="11.25" hidden="1">
      <c r="A804" s="6" t="s">
        <v>154</v>
      </c>
      <c r="B804" s="4"/>
      <c r="C804" s="4"/>
      <c r="D804" s="5"/>
      <c r="E804" s="5"/>
      <c r="F804" s="5">
        <v>0</v>
      </c>
      <c r="G804" s="5">
        <f>2300000-348000</f>
        <v>1952000</v>
      </c>
      <c r="H804" s="5"/>
      <c r="I804" s="5"/>
      <c r="J804" s="5">
        <f>G804</f>
        <v>1952000</v>
      </c>
      <c r="K804" s="5"/>
      <c r="L804" s="5"/>
      <c r="M804" s="5"/>
      <c r="N804" s="5"/>
      <c r="O804" s="5"/>
      <c r="P804" s="5"/>
      <c r="Q804" s="1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</row>
    <row r="805" spans="1:131" ht="22.5" hidden="1">
      <c r="A805" s="22" t="s">
        <v>181</v>
      </c>
      <c r="B805" s="4"/>
      <c r="C805" s="4"/>
      <c r="D805" s="5"/>
      <c r="E805" s="5"/>
      <c r="F805" s="5"/>
      <c r="G805" s="24">
        <f>G807</f>
        <v>920000</v>
      </c>
      <c r="H805" s="5"/>
      <c r="I805" s="5"/>
      <c r="J805" s="24">
        <f>G805</f>
        <v>920000</v>
      </c>
      <c r="K805" s="5"/>
      <c r="L805" s="5"/>
      <c r="M805" s="5"/>
      <c r="N805" s="5"/>
      <c r="O805" s="5"/>
      <c r="P805" s="5"/>
      <c r="Q805" s="1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</row>
    <row r="806" spans="1:131" ht="11.25" hidden="1">
      <c r="A806" s="3" t="s">
        <v>2</v>
      </c>
      <c r="B806" s="4"/>
      <c r="C806" s="4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1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  <c r="DQ806" s="34"/>
      <c r="DR806" s="34"/>
      <c r="DS806" s="34"/>
      <c r="DT806" s="34"/>
      <c r="DU806" s="34"/>
      <c r="DV806" s="34"/>
      <c r="DW806" s="34"/>
      <c r="DX806" s="34"/>
      <c r="DY806" s="34"/>
      <c r="DZ806" s="34"/>
      <c r="EA806" s="34"/>
    </row>
    <row r="807" spans="1:131" ht="11.25" hidden="1">
      <c r="A807" s="6" t="s">
        <v>23</v>
      </c>
      <c r="B807" s="4"/>
      <c r="C807" s="4"/>
      <c r="D807" s="5"/>
      <c r="E807" s="5"/>
      <c r="F807" s="5"/>
      <c r="G807" s="5">
        <f>3200000-2280000</f>
        <v>920000</v>
      </c>
      <c r="H807" s="5"/>
      <c r="I807" s="5"/>
      <c r="J807" s="5">
        <f>G807</f>
        <v>920000</v>
      </c>
      <c r="K807" s="5"/>
      <c r="L807" s="5"/>
      <c r="M807" s="5"/>
      <c r="N807" s="5"/>
      <c r="O807" s="5"/>
      <c r="P807" s="5"/>
      <c r="Q807" s="1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</row>
    <row r="808" spans="1:131" ht="11.25" hidden="1">
      <c r="A808" s="3" t="s">
        <v>3</v>
      </c>
      <c r="B808" s="4"/>
      <c r="C808" s="4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1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</row>
    <row r="809" spans="1:131" ht="11.25" hidden="1">
      <c r="A809" s="6" t="s">
        <v>110</v>
      </c>
      <c r="B809" s="4"/>
      <c r="C809" s="4"/>
      <c r="D809" s="5"/>
      <c r="E809" s="5"/>
      <c r="F809" s="5"/>
      <c r="G809" s="5">
        <v>17</v>
      </c>
      <c r="H809" s="5"/>
      <c r="I809" s="5"/>
      <c r="J809" s="5">
        <f>G809</f>
        <v>17</v>
      </c>
      <c r="K809" s="5"/>
      <c r="L809" s="5"/>
      <c r="M809" s="5"/>
      <c r="N809" s="5"/>
      <c r="O809" s="5"/>
      <c r="P809" s="5"/>
      <c r="Q809" s="1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</row>
    <row r="810" spans="1:131" ht="11.25" hidden="1">
      <c r="A810" s="3" t="s">
        <v>5</v>
      </c>
      <c r="B810" s="4"/>
      <c r="C810" s="4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1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</row>
    <row r="811" spans="1:131" ht="11.25" hidden="1">
      <c r="A811" s="6" t="s">
        <v>154</v>
      </c>
      <c r="B811" s="4"/>
      <c r="C811" s="4"/>
      <c r="D811" s="5"/>
      <c r="E811" s="5"/>
      <c r="F811" s="5"/>
      <c r="G811" s="5">
        <v>54117.65</v>
      </c>
      <c r="H811" s="5"/>
      <c r="I811" s="5"/>
      <c r="J811" s="5">
        <f>G811</f>
        <v>54117.65</v>
      </c>
      <c r="K811" s="5"/>
      <c r="L811" s="5"/>
      <c r="M811" s="5"/>
      <c r="N811" s="5"/>
      <c r="O811" s="5"/>
      <c r="P811" s="5"/>
      <c r="Q811" s="1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</row>
    <row r="812" spans="1:17" s="89" customFormat="1" ht="11.25">
      <c r="A812" s="87" t="s">
        <v>501</v>
      </c>
      <c r="B812" s="79"/>
      <c r="C812" s="79"/>
      <c r="D812" s="83">
        <v>13000</v>
      </c>
      <c r="E812" s="83"/>
      <c r="F812" s="83">
        <f>D812</f>
        <v>13000</v>
      </c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8"/>
    </row>
    <row r="813" spans="1:131" ht="11.25">
      <c r="A813" s="3" t="s">
        <v>2</v>
      </c>
      <c r="B813" s="4"/>
      <c r="C813" s="4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1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</row>
    <row r="814" spans="1:131" ht="11.25">
      <c r="A814" s="6" t="s">
        <v>23</v>
      </c>
      <c r="B814" s="4"/>
      <c r="C814" s="4"/>
      <c r="D814" s="5">
        <f>D812</f>
        <v>13000</v>
      </c>
      <c r="E814" s="5"/>
      <c r="F814" s="5">
        <f>D814</f>
        <v>13000</v>
      </c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31" ht="11.25">
      <c r="A815" s="3" t="s">
        <v>3</v>
      </c>
      <c r="B815" s="4"/>
      <c r="C815" s="4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1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</row>
    <row r="816" spans="1:131" ht="11.25">
      <c r="A816" s="6" t="s">
        <v>173</v>
      </c>
      <c r="B816" s="4"/>
      <c r="C816" s="4"/>
      <c r="D816" s="5">
        <v>1</v>
      </c>
      <c r="E816" s="5"/>
      <c r="F816" s="5">
        <f>D816</f>
        <v>1</v>
      </c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>
      <c r="A817" s="3" t="s">
        <v>5</v>
      </c>
      <c r="B817" s="4"/>
      <c r="C817" s="4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>
      <c r="A818" s="6" t="s">
        <v>154</v>
      </c>
      <c r="B818" s="4"/>
      <c r="C818" s="4"/>
      <c r="D818" s="5">
        <f>D814/D816</f>
        <v>13000</v>
      </c>
      <c r="E818" s="5"/>
      <c r="F818" s="5">
        <f>D818</f>
        <v>13000</v>
      </c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7" s="78" customFormat="1" ht="22.5">
      <c r="A819" s="87" t="s">
        <v>502</v>
      </c>
      <c r="B819" s="75"/>
      <c r="C819" s="75"/>
      <c r="D819" s="83"/>
      <c r="E819" s="83">
        <f>30000-30000</f>
        <v>0</v>
      </c>
      <c r="F819" s="83">
        <f>E819</f>
        <v>0</v>
      </c>
      <c r="G819" s="83"/>
      <c r="H819" s="83"/>
      <c r="I819" s="76"/>
      <c r="J819" s="83"/>
      <c r="K819" s="76"/>
      <c r="L819" s="76"/>
      <c r="M819" s="76"/>
      <c r="N819" s="76"/>
      <c r="O819" s="76"/>
      <c r="P819" s="76"/>
      <c r="Q819" s="234"/>
    </row>
    <row r="820" spans="1:131" ht="11.25">
      <c r="A820" s="3" t="s">
        <v>2</v>
      </c>
      <c r="B820" s="4"/>
      <c r="C820" s="4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1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</row>
    <row r="821" spans="1:131" ht="11.25">
      <c r="A821" s="6" t="s">
        <v>23</v>
      </c>
      <c r="B821" s="4"/>
      <c r="C821" s="4"/>
      <c r="D821" s="5"/>
      <c r="E821" s="5">
        <f>E819</f>
        <v>0</v>
      </c>
      <c r="F821" s="5">
        <f>E821</f>
        <v>0</v>
      </c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31" ht="11.25">
      <c r="A822" s="3" t="s">
        <v>3</v>
      </c>
      <c r="B822" s="4"/>
      <c r="C822" s="4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1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</row>
    <row r="823" spans="1:131" ht="11.25">
      <c r="A823" s="6" t="s">
        <v>173</v>
      </c>
      <c r="B823" s="4"/>
      <c r="C823" s="4"/>
      <c r="D823" s="5"/>
      <c r="E823" s="5">
        <f>2-2</f>
        <v>0</v>
      </c>
      <c r="F823" s="5">
        <f>E823</f>
        <v>0</v>
      </c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>
      <c r="A824" s="3" t="s">
        <v>5</v>
      </c>
      <c r="B824" s="4"/>
      <c r="C824" s="4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>
      <c r="A825" s="6" t="s">
        <v>154</v>
      </c>
      <c r="B825" s="4"/>
      <c r="C825" s="4"/>
      <c r="D825" s="5"/>
      <c r="E825" s="5">
        <v>0</v>
      </c>
      <c r="F825" s="5">
        <f>E825</f>
        <v>0</v>
      </c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7" s="78" customFormat="1" ht="30.75" customHeight="1">
      <c r="A826" s="87" t="s">
        <v>518</v>
      </c>
      <c r="B826" s="75"/>
      <c r="C826" s="75"/>
      <c r="D826" s="83">
        <v>300000</v>
      </c>
      <c r="E826" s="83"/>
      <c r="F826" s="83">
        <f>D826</f>
        <v>300000</v>
      </c>
      <c r="G826" s="76"/>
      <c r="H826" s="76"/>
      <c r="I826" s="76"/>
      <c r="J826" s="76"/>
      <c r="K826" s="76"/>
      <c r="L826" s="76"/>
      <c r="M826" s="76"/>
      <c r="N826" s="83"/>
      <c r="O826" s="83"/>
      <c r="P826" s="83"/>
      <c r="Q826" s="234"/>
    </row>
    <row r="827" spans="1:131" ht="11.25">
      <c r="A827" s="6" t="s">
        <v>2</v>
      </c>
      <c r="B827" s="4"/>
      <c r="C827" s="4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1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</row>
    <row r="828" spans="1:131" ht="11.25">
      <c r="A828" s="6" t="s">
        <v>23</v>
      </c>
      <c r="B828" s="4"/>
      <c r="C828" s="4"/>
      <c r="D828" s="5">
        <f>D826</f>
        <v>300000</v>
      </c>
      <c r="E828" s="5"/>
      <c r="F828" s="5">
        <f>F826</f>
        <v>300000</v>
      </c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31" ht="11.25">
      <c r="A829" s="6" t="s">
        <v>480</v>
      </c>
      <c r="B829" s="4"/>
      <c r="C829" s="4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1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</row>
    <row r="830" spans="1:131" ht="11.25">
      <c r="A830" s="6" t="s">
        <v>173</v>
      </c>
      <c r="B830" s="4"/>
      <c r="C830" s="4"/>
      <c r="D830" s="5">
        <v>6</v>
      </c>
      <c r="E830" s="5"/>
      <c r="F830" s="5">
        <v>6</v>
      </c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>
      <c r="A831" s="6" t="s">
        <v>481</v>
      </c>
      <c r="B831" s="4"/>
      <c r="C831" s="4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>
      <c r="A832" s="6" t="s">
        <v>154</v>
      </c>
      <c r="B832" s="4"/>
      <c r="C832" s="4"/>
      <c r="D832" s="5">
        <f>D828/D830</f>
        <v>50000</v>
      </c>
      <c r="E832" s="5"/>
      <c r="F832" s="5">
        <f>D832</f>
        <v>50000</v>
      </c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31" ht="45">
      <c r="A833" s="87" t="s">
        <v>503</v>
      </c>
      <c r="B833" s="4"/>
      <c r="C833" s="4"/>
      <c r="D833" s="24">
        <f>D835</f>
        <v>3350000</v>
      </c>
      <c r="E833" s="5"/>
      <c r="F833" s="24">
        <f aca="true" t="shared" si="45" ref="F833:F838">D833</f>
        <v>3350000</v>
      </c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1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</row>
    <row r="834" spans="1:131" ht="11.25">
      <c r="A834" s="3" t="s">
        <v>2</v>
      </c>
      <c r="B834" s="4"/>
      <c r="C834" s="4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1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  <c r="DQ834" s="34"/>
      <c r="DR834" s="34"/>
      <c r="DS834" s="34"/>
      <c r="DT834" s="34"/>
      <c r="DU834" s="34"/>
      <c r="DV834" s="34"/>
      <c r="DW834" s="34"/>
      <c r="DX834" s="34"/>
      <c r="DY834" s="34"/>
      <c r="DZ834" s="34"/>
      <c r="EA834" s="34"/>
    </row>
    <row r="835" spans="1:131" ht="11.25">
      <c r="A835" s="3" t="s">
        <v>23</v>
      </c>
      <c r="B835" s="4"/>
      <c r="C835" s="4"/>
      <c r="D835" s="5">
        <v>3350000</v>
      </c>
      <c r="E835" s="5"/>
      <c r="F835" s="5">
        <f t="shared" si="45"/>
        <v>3350000</v>
      </c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31" ht="33.75">
      <c r="A836" s="87" t="s">
        <v>504</v>
      </c>
      <c r="B836" s="4"/>
      <c r="C836" s="4"/>
      <c r="D836" s="24">
        <f>D838</f>
        <v>2000000</v>
      </c>
      <c r="E836" s="5"/>
      <c r="F836" s="24">
        <f t="shared" si="45"/>
        <v>2000000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1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</row>
    <row r="837" spans="1:131" ht="11.25">
      <c r="A837" s="3" t="s">
        <v>2</v>
      </c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>
      <c r="A838" s="3" t="s">
        <v>23</v>
      </c>
      <c r="B838" s="4"/>
      <c r="C838" s="4"/>
      <c r="D838" s="5">
        <v>2000000</v>
      </c>
      <c r="E838" s="5"/>
      <c r="F838" s="5">
        <f t="shared" si="45"/>
        <v>2000000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22.5">
      <c r="A839" s="87" t="s">
        <v>540</v>
      </c>
      <c r="B839" s="4"/>
      <c r="C839" s="4"/>
      <c r="D839" s="18">
        <f>D841</f>
        <v>30000</v>
      </c>
      <c r="E839" s="18"/>
      <c r="F839" s="18">
        <f>D839+E839</f>
        <v>30000</v>
      </c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11.25">
      <c r="A840" s="3" t="s">
        <v>2</v>
      </c>
      <c r="B840" s="4"/>
      <c r="C840" s="4"/>
      <c r="D840" s="5"/>
      <c r="E840" s="5"/>
      <c r="F840" s="5">
        <f aca="true" t="shared" si="46" ref="F840:F848">D840+E840</f>
        <v>0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11.25">
      <c r="A841" s="6" t="s">
        <v>23</v>
      </c>
      <c r="B841" s="4"/>
      <c r="C841" s="4"/>
      <c r="D841" s="5">
        <f>D843*D845</f>
        <v>30000</v>
      </c>
      <c r="E841" s="5"/>
      <c r="F841" s="5">
        <f t="shared" si="46"/>
        <v>30000</v>
      </c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11.25">
      <c r="A842" s="3" t="s">
        <v>3</v>
      </c>
      <c r="B842" s="4"/>
      <c r="C842" s="4"/>
      <c r="D842" s="5"/>
      <c r="E842" s="5"/>
      <c r="F842" s="5">
        <f t="shared" si="46"/>
        <v>0</v>
      </c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11.25">
      <c r="A843" s="6" t="s">
        <v>173</v>
      </c>
      <c r="B843" s="4"/>
      <c r="C843" s="4"/>
      <c r="D843" s="5">
        <v>2</v>
      </c>
      <c r="E843" s="5"/>
      <c r="F843" s="5">
        <f t="shared" si="46"/>
        <v>2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11.25">
      <c r="A844" s="3" t="s">
        <v>5</v>
      </c>
      <c r="B844" s="4"/>
      <c r="C844" s="4"/>
      <c r="D844" s="5"/>
      <c r="E844" s="5"/>
      <c r="F844" s="5">
        <f t="shared" si="46"/>
        <v>0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>
      <c r="A845" s="6" t="s">
        <v>154</v>
      </c>
      <c r="B845" s="4"/>
      <c r="C845" s="4"/>
      <c r="D845" s="5">
        <v>15000</v>
      </c>
      <c r="E845" s="5"/>
      <c r="F845" s="5">
        <f t="shared" si="46"/>
        <v>15000</v>
      </c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33.75">
      <c r="A846" s="87" t="s">
        <v>555</v>
      </c>
      <c r="B846" s="4"/>
      <c r="C846" s="4"/>
      <c r="D846" s="18">
        <f>D848</f>
        <v>5630000</v>
      </c>
      <c r="E846" s="18"/>
      <c r="F846" s="18">
        <f t="shared" si="46"/>
        <v>5630000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11.25">
      <c r="A847" s="3" t="s">
        <v>2</v>
      </c>
      <c r="B847" s="4"/>
      <c r="C847" s="4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>
      <c r="A848" s="3" t="s">
        <v>23</v>
      </c>
      <c r="B848" s="4"/>
      <c r="C848" s="4"/>
      <c r="D848" s="5">
        <f>0+5630000</f>
        <v>5630000</v>
      </c>
      <c r="E848" s="5"/>
      <c r="F848" s="5">
        <f t="shared" si="46"/>
        <v>5630000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33.75">
      <c r="A849" s="87" t="s">
        <v>556</v>
      </c>
      <c r="B849" s="4"/>
      <c r="C849" s="4"/>
      <c r="D849" s="18">
        <f>D851</f>
        <v>3830000</v>
      </c>
      <c r="E849" s="18"/>
      <c r="F849" s="18">
        <f>D849+E849</f>
        <v>3830000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31" ht="11.25">
      <c r="A850" s="3" t="s">
        <v>2</v>
      </c>
      <c r="B850" s="4"/>
      <c r="C850" s="4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1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  <c r="DQ850" s="34"/>
      <c r="DR850" s="34"/>
      <c r="DS850" s="34"/>
      <c r="DT850" s="34"/>
      <c r="DU850" s="34"/>
      <c r="DV850" s="34"/>
      <c r="DW850" s="34"/>
      <c r="DX850" s="34"/>
      <c r="DY850" s="34"/>
      <c r="DZ850" s="34"/>
      <c r="EA850" s="34"/>
    </row>
    <row r="851" spans="1:131" ht="11.25">
      <c r="A851" s="3" t="s">
        <v>23</v>
      </c>
      <c r="B851" s="4"/>
      <c r="C851" s="4"/>
      <c r="D851" s="5">
        <v>3830000</v>
      </c>
      <c r="E851" s="5"/>
      <c r="F851" s="5">
        <f>D851+E851</f>
        <v>3830000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7" s="205" customFormat="1" ht="27.75" customHeight="1" hidden="1">
      <c r="A852" s="202" t="s">
        <v>135</v>
      </c>
      <c r="B852" s="233"/>
      <c r="C852" s="233"/>
      <c r="D852" s="203">
        <f>D854</f>
        <v>4749999.999999</v>
      </c>
      <c r="E852" s="203"/>
      <c r="F852" s="203">
        <f>D852</f>
        <v>4749999.999999</v>
      </c>
      <c r="G852" s="203">
        <f>G854</f>
        <v>4001300</v>
      </c>
      <c r="H852" s="203"/>
      <c r="I852" s="203">
        <f>I854</f>
        <v>0</v>
      </c>
      <c r="J852" s="203">
        <f>J854</f>
        <v>4001300</v>
      </c>
      <c r="K852" s="203"/>
      <c r="L852" s="203"/>
      <c r="M852" s="203"/>
      <c r="N852" s="203">
        <f>N854</f>
        <v>4241300</v>
      </c>
      <c r="O852" s="203"/>
      <c r="P852" s="203">
        <f>P854</f>
        <v>4241300</v>
      </c>
      <c r="Q852" s="235"/>
    </row>
    <row r="853" spans="1:131" ht="65.25" customHeight="1" hidden="1">
      <c r="A853" s="6" t="s">
        <v>85</v>
      </c>
      <c r="B853" s="4"/>
      <c r="C853" s="4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1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  <c r="DQ853" s="34"/>
      <c r="DR853" s="34"/>
      <c r="DS853" s="34"/>
      <c r="DT853" s="34"/>
      <c r="DU853" s="34"/>
      <c r="DV853" s="34"/>
      <c r="DW853" s="34"/>
      <c r="DX853" s="34"/>
      <c r="DY853" s="34"/>
      <c r="DZ853" s="34"/>
      <c r="EA853" s="34"/>
    </row>
    <row r="854" spans="1:17" s="237" customFormat="1" ht="25.5" hidden="1">
      <c r="A854" s="196" t="s">
        <v>505</v>
      </c>
      <c r="B854" s="197"/>
      <c r="C854" s="197"/>
      <c r="D854" s="225">
        <f>D855+D862+D869</f>
        <v>4749999.999999</v>
      </c>
      <c r="E854" s="225">
        <f aca="true" t="shared" si="47" ref="E854:O854">E855+E862</f>
        <v>0</v>
      </c>
      <c r="F854" s="225">
        <f>D854+E854</f>
        <v>4749999.999999</v>
      </c>
      <c r="G854" s="225">
        <f t="shared" si="47"/>
        <v>4001300</v>
      </c>
      <c r="H854" s="225">
        <f t="shared" si="47"/>
        <v>0</v>
      </c>
      <c r="I854" s="225">
        <f t="shared" si="47"/>
        <v>0</v>
      </c>
      <c r="J854" s="225">
        <f>G854+H854</f>
        <v>4001300</v>
      </c>
      <c r="K854" s="225">
        <f t="shared" si="47"/>
        <v>0</v>
      </c>
      <c r="L854" s="225">
        <f t="shared" si="47"/>
        <v>0</v>
      </c>
      <c r="M854" s="225">
        <f t="shared" si="47"/>
        <v>0</v>
      </c>
      <c r="N854" s="225">
        <f t="shared" si="47"/>
        <v>4241300</v>
      </c>
      <c r="O854" s="225">
        <f t="shared" si="47"/>
        <v>0</v>
      </c>
      <c r="P854" s="225">
        <f>N854+O854</f>
        <v>4241300</v>
      </c>
      <c r="Q854" s="236"/>
    </row>
    <row r="855" spans="1:17" s="43" customFormat="1" ht="45" hidden="1">
      <c r="A855" s="41" t="s">
        <v>524</v>
      </c>
      <c r="B855" s="23"/>
      <c r="C855" s="23"/>
      <c r="D855" s="126">
        <v>1500000</v>
      </c>
      <c r="E855" s="126"/>
      <c r="F855" s="126">
        <f>D855+E855</f>
        <v>1500000</v>
      </c>
      <c r="G855" s="83">
        <v>1600500</v>
      </c>
      <c r="H855" s="83"/>
      <c r="I855" s="83">
        <f>I859*I861</f>
        <v>0</v>
      </c>
      <c r="J855" s="83">
        <f>G855</f>
        <v>1600500</v>
      </c>
      <c r="K855" s="83">
        <f>K859*K861</f>
        <v>0</v>
      </c>
      <c r="L855" s="83">
        <f>L859*L861</f>
        <v>0</v>
      </c>
      <c r="M855" s="83">
        <f>M859*M861</f>
        <v>0</v>
      </c>
      <c r="N855" s="83">
        <v>1696500</v>
      </c>
      <c r="O855" s="83"/>
      <c r="P855" s="83">
        <f>N855</f>
        <v>1696500</v>
      </c>
      <c r="Q855" s="42"/>
    </row>
    <row r="856" spans="1:17" s="33" customFormat="1" ht="11.25" hidden="1">
      <c r="A856" s="3" t="s">
        <v>2</v>
      </c>
      <c r="B856" s="25"/>
      <c r="C856" s="25"/>
      <c r="D856" s="100"/>
      <c r="E856" s="100"/>
      <c r="F856" s="172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40"/>
    </row>
    <row r="857" spans="1:17" s="33" customFormat="1" ht="27.75" customHeight="1" hidden="1">
      <c r="A857" s="6" t="s">
        <v>86</v>
      </c>
      <c r="B857" s="25"/>
      <c r="C857" s="25"/>
      <c r="D857" s="141">
        <v>500</v>
      </c>
      <c r="E857" s="100"/>
      <c r="F857" s="172"/>
      <c r="G857" s="76">
        <v>500</v>
      </c>
      <c r="H857" s="86"/>
      <c r="I857" s="86"/>
      <c r="J857" s="76">
        <f>G857+H857</f>
        <v>500</v>
      </c>
      <c r="K857" s="86"/>
      <c r="L857" s="86"/>
      <c r="M857" s="86"/>
      <c r="N857" s="76">
        <f>N859</f>
        <v>500</v>
      </c>
      <c r="O857" s="76"/>
      <c r="P857" s="76">
        <f>N857+O857</f>
        <v>500</v>
      </c>
      <c r="Q857" s="40"/>
    </row>
    <row r="858" spans="1:17" s="33" customFormat="1" ht="11.25" hidden="1">
      <c r="A858" s="3" t="s">
        <v>3</v>
      </c>
      <c r="B858" s="25"/>
      <c r="C858" s="25"/>
      <c r="D858" s="100"/>
      <c r="E858" s="100"/>
      <c r="F858" s="172"/>
      <c r="G858" s="86"/>
      <c r="H858" s="86"/>
      <c r="I858" s="86"/>
      <c r="J858" s="76"/>
      <c r="K858" s="86"/>
      <c r="L858" s="86"/>
      <c r="M858" s="86"/>
      <c r="N858" s="86"/>
      <c r="O858" s="86"/>
      <c r="P858" s="76"/>
      <c r="Q858" s="40"/>
    </row>
    <row r="859" spans="1:17" s="33" customFormat="1" ht="22.5" hidden="1">
      <c r="A859" s="6" t="s">
        <v>87</v>
      </c>
      <c r="B859" s="25"/>
      <c r="C859" s="25"/>
      <c r="D859" s="141">
        <v>500</v>
      </c>
      <c r="E859" s="100"/>
      <c r="F859" s="172"/>
      <c r="G859" s="76">
        <f>G857</f>
        <v>500</v>
      </c>
      <c r="H859" s="76"/>
      <c r="I859" s="76"/>
      <c r="J859" s="76">
        <f>G859+H859</f>
        <v>500</v>
      </c>
      <c r="K859" s="76">
        <f>K857</f>
        <v>0</v>
      </c>
      <c r="L859" s="76">
        <f>L857</f>
        <v>0</v>
      </c>
      <c r="M859" s="76">
        <f>M857</f>
        <v>0</v>
      </c>
      <c r="N859" s="76">
        <v>500</v>
      </c>
      <c r="O859" s="76"/>
      <c r="P859" s="76">
        <f>N859+O859</f>
        <v>500</v>
      </c>
      <c r="Q859" s="40"/>
    </row>
    <row r="860" spans="1:17" s="33" customFormat="1" ht="11.25" hidden="1">
      <c r="A860" s="3" t="s">
        <v>5</v>
      </c>
      <c r="B860" s="25"/>
      <c r="C860" s="25"/>
      <c r="D860" s="100"/>
      <c r="E860" s="100"/>
      <c r="F860" s="172"/>
      <c r="G860" s="86"/>
      <c r="H860" s="86"/>
      <c r="I860" s="86"/>
      <c r="J860" s="76"/>
      <c r="K860" s="86"/>
      <c r="L860" s="86"/>
      <c r="M860" s="86"/>
      <c r="N860" s="86"/>
      <c r="O860" s="86"/>
      <c r="P860" s="76"/>
      <c r="Q860" s="40"/>
    </row>
    <row r="861" spans="1:17" s="33" customFormat="1" ht="17.25" customHeight="1" hidden="1">
      <c r="A861" s="6" t="s">
        <v>88</v>
      </c>
      <c r="B861" s="25"/>
      <c r="C861" s="25"/>
      <c r="D861" s="100">
        <f>D855/D857</f>
        <v>3000</v>
      </c>
      <c r="E861" s="100"/>
      <c r="F861" s="172"/>
      <c r="G861" s="76">
        <f>G855/G859</f>
        <v>3201</v>
      </c>
      <c r="H861" s="86"/>
      <c r="I861" s="86"/>
      <c r="J861" s="76">
        <f>G861+H861</f>
        <v>3201</v>
      </c>
      <c r="K861" s="86"/>
      <c r="L861" s="86"/>
      <c r="M861" s="86"/>
      <c r="N861" s="76">
        <f>N855/N859</f>
        <v>3393</v>
      </c>
      <c r="O861" s="76"/>
      <c r="P861" s="76">
        <f>N861+O861</f>
        <v>3393</v>
      </c>
      <c r="Q861" s="40"/>
    </row>
    <row r="862" spans="1:17" s="45" customFormat="1" ht="65.25" customHeight="1" hidden="1">
      <c r="A862" s="41" t="s">
        <v>523</v>
      </c>
      <c r="B862" s="22"/>
      <c r="C862" s="22"/>
      <c r="D862" s="126">
        <v>2250000</v>
      </c>
      <c r="E862" s="126"/>
      <c r="F862" s="126">
        <f>D862+E862</f>
        <v>2250000</v>
      </c>
      <c r="G862" s="83">
        <v>2400800</v>
      </c>
      <c r="H862" s="83"/>
      <c r="I862" s="83">
        <f>I866*I868</f>
        <v>0</v>
      </c>
      <c r="J862" s="83">
        <f>G862</f>
        <v>2400800</v>
      </c>
      <c r="K862" s="83">
        <f>K866*K868</f>
        <v>0</v>
      </c>
      <c r="L862" s="83">
        <f>L866*L868</f>
        <v>0</v>
      </c>
      <c r="M862" s="83">
        <f>M866*M868</f>
        <v>0</v>
      </c>
      <c r="N862" s="83">
        <v>2544800</v>
      </c>
      <c r="O862" s="83"/>
      <c r="P862" s="83">
        <f>N862</f>
        <v>2544800</v>
      </c>
      <c r="Q862" s="44"/>
    </row>
    <row r="863" spans="1:131" ht="11.25" hidden="1">
      <c r="A863" s="3" t="s">
        <v>2</v>
      </c>
      <c r="B863" s="4"/>
      <c r="C863" s="4"/>
      <c r="D863" s="173"/>
      <c r="E863" s="173"/>
      <c r="F863" s="173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1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  <c r="DG863" s="34"/>
      <c r="DH863" s="34"/>
      <c r="DI863" s="34"/>
      <c r="DJ863" s="34"/>
      <c r="DK863" s="34"/>
      <c r="DL863" s="34"/>
      <c r="DM863" s="34"/>
      <c r="DN863" s="34"/>
      <c r="DO863" s="34"/>
      <c r="DP863" s="34"/>
      <c r="DQ863" s="34"/>
      <c r="DR863" s="34"/>
      <c r="DS863" s="34"/>
      <c r="DT863" s="34"/>
      <c r="DU863" s="34"/>
      <c r="DV863" s="34"/>
      <c r="DW863" s="34"/>
      <c r="DX863" s="34"/>
      <c r="DY863" s="34"/>
      <c r="DZ863" s="34"/>
      <c r="EA863" s="34"/>
    </row>
    <row r="864" spans="1:131" ht="22.5" hidden="1">
      <c r="A864" s="6" t="s">
        <v>86</v>
      </c>
      <c r="B864" s="4"/>
      <c r="C864" s="4"/>
      <c r="D864" s="138">
        <v>30</v>
      </c>
      <c r="E864" s="138"/>
      <c r="F864" s="138">
        <f>D864</f>
        <v>30</v>
      </c>
      <c r="G864" s="138">
        <f>G866</f>
        <v>30</v>
      </c>
      <c r="H864" s="138"/>
      <c r="I864" s="138"/>
      <c r="J864" s="76">
        <f>G864+H864</f>
        <v>30</v>
      </c>
      <c r="K864" s="138">
        <f>H864</f>
        <v>0</v>
      </c>
      <c r="L864" s="138">
        <f>J864</f>
        <v>30</v>
      </c>
      <c r="M864" s="138">
        <f>K864</f>
        <v>0</v>
      </c>
      <c r="N864" s="138">
        <f>N866</f>
        <v>30</v>
      </c>
      <c r="O864" s="138"/>
      <c r="P864" s="138">
        <f>N864</f>
        <v>30</v>
      </c>
      <c r="Q864" s="1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  <c r="CI864" s="34"/>
      <c r="CJ864" s="34"/>
      <c r="CK864" s="34"/>
      <c r="CL864" s="34"/>
      <c r="CM864" s="34"/>
      <c r="CN864" s="34"/>
      <c r="CO864" s="34"/>
      <c r="CP864" s="34"/>
      <c r="CQ864" s="34"/>
      <c r="CR864" s="34"/>
      <c r="CS864" s="34"/>
      <c r="CT864" s="34"/>
      <c r="CU864" s="34"/>
      <c r="CV864" s="34"/>
      <c r="CW864" s="34"/>
      <c r="CX864" s="34"/>
      <c r="CY864" s="34"/>
      <c r="CZ864" s="34"/>
      <c r="DA864" s="34"/>
      <c r="DB864" s="34"/>
      <c r="DC864" s="34"/>
      <c r="DD864" s="34"/>
      <c r="DE864" s="34"/>
      <c r="DF864" s="34"/>
      <c r="DG864" s="34"/>
      <c r="DH864" s="34"/>
      <c r="DI864" s="34"/>
      <c r="DJ864" s="34"/>
      <c r="DK864" s="34"/>
      <c r="DL864" s="34"/>
      <c r="DM864" s="34"/>
      <c r="DN864" s="34"/>
      <c r="DO864" s="34"/>
      <c r="DP864" s="34"/>
      <c r="DQ864" s="34"/>
      <c r="DR864" s="34"/>
      <c r="DS864" s="34"/>
      <c r="DT864" s="34"/>
      <c r="DU864" s="34"/>
      <c r="DV864" s="34"/>
      <c r="DW864" s="34"/>
      <c r="DX864" s="34"/>
      <c r="DY864" s="34"/>
      <c r="DZ864" s="34"/>
      <c r="EA864" s="34"/>
    </row>
    <row r="865" spans="1:131" ht="11.25" hidden="1">
      <c r="A865" s="3" t="s">
        <v>3</v>
      </c>
      <c r="B865" s="4"/>
      <c r="C865" s="4"/>
      <c r="D865" s="138"/>
      <c r="E865" s="138"/>
      <c r="F865" s="138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1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  <c r="BC865" s="34"/>
      <c r="BD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34"/>
      <c r="CD865" s="34"/>
      <c r="CE865" s="34"/>
      <c r="CF865" s="34"/>
      <c r="CG865" s="34"/>
      <c r="CH865" s="34"/>
      <c r="CI865" s="34"/>
      <c r="CJ865" s="34"/>
      <c r="CK865" s="34"/>
      <c r="CL865" s="34"/>
      <c r="CM865" s="34"/>
      <c r="CN865" s="34"/>
      <c r="CO865" s="34"/>
      <c r="CP865" s="34"/>
      <c r="CQ865" s="34"/>
      <c r="CR865" s="34"/>
      <c r="CS865" s="34"/>
      <c r="CT865" s="34"/>
      <c r="CU865" s="34"/>
      <c r="CV865" s="34"/>
      <c r="CW865" s="34"/>
      <c r="CX865" s="34"/>
      <c r="CY865" s="34"/>
      <c r="CZ865" s="34"/>
      <c r="DA865" s="34"/>
      <c r="DB865" s="34"/>
      <c r="DC865" s="34"/>
      <c r="DD865" s="34"/>
      <c r="DE865" s="34"/>
      <c r="DF865" s="34"/>
      <c r="DG865" s="34"/>
      <c r="DH865" s="34"/>
      <c r="DI865" s="34"/>
      <c r="DJ865" s="34"/>
      <c r="DK865" s="34"/>
      <c r="DL865" s="34"/>
      <c r="DM865" s="34"/>
      <c r="DN865" s="34"/>
      <c r="DO865" s="34"/>
      <c r="DP865" s="34"/>
      <c r="DQ865" s="34"/>
      <c r="DR865" s="34"/>
      <c r="DS865" s="34"/>
      <c r="DT865" s="34"/>
      <c r="DU865" s="34"/>
      <c r="DV865" s="34"/>
      <c r="DW865" s="34"/>
      <c r="DX865" s="34"/>
      <c r="DY865" s="34"/>
      <c r="DZ865" s="34"/>
      <c r="EA865" s="34"/>
    </row>
    <row r="866" spans="1:131" ht="32.25" customHeight="1" hidden="1">
      <c r="A866" s="6" t="s">
        <v>253</v>
      </c>
      <c r="B866" s="4"/>
      <c r="C866" s="4"/>
      <c r="D866" s="138">
        <v>30</v>
      </c>
      <c r="E866" s="138"/>
      <c r="F866" s="138">
        <f>D866</f>
        <v>30</v>
      </c>
      <c r="G866" s="76">
        <v>30</v>
      </c>
      <c r="H866" s="76"/>
      <c r="I866" s="76"/>
      <c r="J866" s="76">
        <f>G866+H866</f>
        <v>30</v>
      </c>
      <c r="K866" s="76"/>
      <c r="L866" s="76"/>
      <c r="M866" s="76"/>
      <c r="N866" s="76">
        <v>30</v>
      </c>
      <c r="O866" s="76"/>
      <c r="P866" s="76">
        <f>N866</f>
        <v>30</v>
      </c>
      <c r="Q866" s="1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  <c r="DG866" s="34"/>
      <c r="DH866" s="34"/>
      <c r="DI866" s="34"/>
      <c r="DJ866" s="34"/>
      <c r="DK866" s="34"/>
      <c r="DL866" s="34"/>
      <c r="DM866" s="34"/>
      <c r="DN866" s="34"/>
      <c r="DO866" s="34"/>
      <c r="DP866" s="34"/>
      <c r="DQ866" s="34"/>
      <c r="DR866" s="34"/>
      <c r="DS866" s="34"/>
      <c r="DT866" s="34"/>
      <c r="DU866" s="34"/>
      <c r="DV866" s="34"/>
      <c r="DW866" s="34"/>
      <c r="DX866" s="34"/>
      <c r="DY866" s="34"/>
      <c r="DZ866" s="34"/>
      <c r="EA866" s="34"/>
    </row>
    <row r="867" spans="1:131" ht="11.25" hidden="1">
      <c r="A867" s="3" t="s">
        <v>5</v>
      </c>
      <c r="B867" s="4"/>
      <c r="C867" s="4"/>
      <c r="D867" s="138"/>
      <c r="E867" s="138"/>
      <c r="F867" s="138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1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  <c r="DG867" s="34"/>
      <c r="DH867" s="34"/>
      <c r="DI867" s="34"/>
      <c r="DJ867" s="34"/>
      <c r="DK867" s="34"/>
      <c r="DL867" s="34"/>
      <c r="DM867" s="34"/>
      <c r="DN867" s="34"/>
      <c r="DO867" s="34"/>
      <c r="DP867" s="34"/>
      <c r="DQ867" s="34"/>
      <c r="DR867" s="34"/>
      <c r="DS867" s="34"/>
      <c r="DT867" s="34"/>
      <c r="DU867" s="34"/>
      <c r="DV867" s="34"/>
      <c r="DW867" s="34"/>
      <c r="DX867" s="34"/>
      <c r="DY867" s="34"/>
      <c r="DZ867" s="34"/>
      <c r="EA867" s="34"/>
    </row>
    <row r="868" spans="1:131" ht="22.5" hidden="1">
      <c r="A868" s="6" t="s">
        <v>88</v>
      </c>
      <c r="B868" s="4"/>
      <c r="C868" s="4"/>
      <c r="D868" s="138">
        <f>D862/D866</f>
        <v>75000</v>
      </c>
      <c r="E868" s="138"/>
      <c r="F868" s="138">
        <f>D868</f>
        <v>75000</v>
      </c>
      <c r="G868" s="76">
        <f>G862/G864</f>
        <v>80026.66666666667</v>
      </c>
      <c r="H868" s="76"/>
      <c r="I868" s="76"/>
      <c r="J868" s="76">
        <f>G868+H868</f>
        <v>80026.66666666667</v>
      </c>
      <c r="K868" s="76"/>
      <c r="L868" s="76"/>
      <c r="M868" s="76"/>
      <c r="N868" s="76">
        <f>N862/N864</f>
        <v>84826.66666666667</v>
      </c>
      <c r="O868" s="76"/>
      <c r="P868" s="76">
        <f>N868</f>
        <v>84826.66666666667</v>
      </c>
      <c r="Q868" s="1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  <c r="DQ868" s="34"/>
      <c r="DR868" s="34"/>
      <c r="DS868" s="34"/>
      <c r="DT868" s="34"/>
      <c r="DU868" s="34"/>
      <c r="DV868" s="34"/>
      <c r="DW868" s="34"/>
      <c r="DX868" s="34"/>
      <c r="DY868" s="34"/>
      <c r="DZ868" s="34"/>
      <c r="EA868" s="34"/>
    </row>
    <row r="869" spans="1:17" s="270" customFormat="1" ht="56.25" hidden="1">
      <c r="A869" s="265" t="s">
        <v>522</v>
      </c>
      <c r="B869" s="266"/>
      <c r="C869" s="266"/>
      <c r="D869" s="267">
        <f>D873*D875</f>
        <v>999999.999999</v>
      </c>
      <c r="E869" s="267"/>
      <c r="F869" s="267">
        <f>D869</f>
        <v>999999.999999</v>
      </c>
      <c r="G869" s="268"/>
      <c r="H869" s="268"/>
      <c r="I869" s="268"/>
      <c r="J869" s="268"/>
      <c r="K869" s="268"/>
      <c r="L869" s="268"/>
      <c r="M869" s="268"/>
      <c r="N869" s="268"/>
      <c r="O869" s="268"/>
      <c r="P869" s="268"/>
      <c r="Q869" s="269"/>
    </row>
    <row r="870" spans="1:131" ht="11.25" hidden="1">
      <c r="A870" s="3" t="s">
        <v>2</v>
      </c>
      <c r="B870" s="4"/>
      <c r="C870" s="4"/>
      <c r="D870" s="138"/>
      <c r="E870" s="138"/>
      <c r="F870" s="138">
        <f aca="true" t="shared" si="48" ref="F870:F876">D870</f>
        <v>0</v>
      </c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1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  <c r="DQ870" s="34"/>
      <c r="DR870" s="34"/>
      <c r="DS870" s="34"/>
      <c r="DT870" s="34"/>
      <c r="DU870" s="34"/>
      <c r="DV870" s="34"/>
      <c r="DW870" s="34"/>
      <c r="DX870" s="34"/>
      <c r="DY870" s="34"/>
      <c r="DZ870" s="34"/>
      <c r="EA870" s="34"/>
    </row>
    <row r="871" spans="1:131" ht="22.5" hidden="1">
      <c r="A871" s="6" t="s">
        <v>86</v>
      </c>
      <c r="B871" s="4"/>
      <c r="C871" s="4"/>
      <c r="D871" s="138">
        <v>3</v>
      </c>
      <c r="E871" s="138"/>
      <c r="F871" s="138">
        <f t="shared" si="48"/>
        <v>3</v>
      </c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31" ht="11.25" hidden="1">
      <c r="A872" s="3" t="s">
        <v>3</v>
      </c>
      <c r="B872" s="4"/>
      <c r="C872" s="4"/>
      <c r="D872" s="138"/>
      <c r="E872" s="138"/>
      <c r="F872" s="138">
        <f t="shared" si="48"/>
        <v>0</v>
      </c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1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</row>
    <row r="873" spans="1:131" ht="22.5" hidden="1">
      <c r="A873" s="6" t="s">
        <v>253</v>
      </c>
      <c r="B873" s="4"/>
      <c r="C873" s="4"/>
      <c r="D873" s="138">
        <v>3</v>
      </c>
      <c r="E873" s="138"/>
      <c r="F873" s="138">
        <f t="shared" si="48"/>
        <v>3</v>
      </c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1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</row>
    <row r="874" spans="1:131" ht="11.25" hidden="1">
      <c r="A874" s="3" t="s">
        <v>5</v>
      </c>
      <c r="B874" s="4"/>
      <c r="C874" s="4"/>
      <c r="D874" s="138"/>
      <c r="E874" s="138"/>
      <c r="F874" s="138">
        <f t="shared" si="48"/>
        <v>0</v>
      </c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31" ht="22.5" hidden="1">
      <c r="A875" s="6" t="s">
        <v>88</v>
      </c>
      <c r="B875" s="4"/>
      <c r="C875" s="4"/>
      <c r="D875" s="138">
        <v>333333.333333</v>
      </c>
      <c r="E875" s="138"/>
      <c r="F875" s="138">
        <f t="shared" si="48"/>
        <v>333333.333333</v>
      </c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1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  <c r="DQ875" s="34"/>
      <c r="DR875" s="34"/>
      <c r="DS875" s="34"/>
      <c r="DT875" s="34"/>
      <c r="DU875" s="34"/>
      <c r="DV875" s="34"/>
      <c r="DW875" s="34"/>
      <c r="DX875" s="34"/>
      <c r="DY875" s="34"/>
      <c r="DZ875" s="34"/>
      <c r="EA875" s="34"/>
    </row>
    <row r="876" spans="1:131" ht="11.25" hidden="1">
      <c r="A876" s="6"/>
      <c r="B876" s="4"/>
      <c r="C876" s="4"/>
      <c r="D876" s="138"/>
      <c r="E876" s="138"/>
      <c r="F876" s="138">
        <f t="shared" si="48"/>
        <v>0</v>
      </c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7" s="205" customFormat="1" ht="33.75" customHeight="1" hidden="1">
      <c r="A877" s="202" t="s">
        <v>136</v>
      </c>
      <c r="B877" s="233"/>
      <c r="C877" s="233"/>
      <c r="D877" s="203">
        <f>D879</f>
        <v>0</v>
      </c>
      <c r="E877" s="203">
        <f>E879</f>
        <v>20042050</v>
      </c>
      <c r="F877" s="203">
        <f aca="true" t="shared" si="49" ref="F877:P877">F879</f>
        <v>20042050</v>
      </c>
      <c r="G877" s="203">
        <f t="shared" si="49"/>
        <v>0</v>
      </c>
      <c r="H877" s="203">
        <f t="shared" si="49"/>
        <v>0</v>
      </c>
      <c r="I877" s="203">
        <f t="shared" si="49"/>
        <v>0</v>
      </c>
      <c r="J877" s="203">
        <f t="shared" si="49"/>
        <v>0</v>
      </c>
      <c r="K877" s="203">
        <f t="shared" si="49"/>
        <v>0</v>
      </c>
      <c r="L877" s="203">
        <f t="shared" si="49"/>
        <v>0</v>
      </c>
      <c r="M877" s="203">
        <f t="shared" si="49"/>
        <v>0</v>
      </c>
      <c r="N877" s="203">
        <f t="shared" si="49"/>
        <v>0</v>
      </c>
      <c r="O877" s="203">
        <f t="shared" si="49"/>
        <v>0</v>
      </c>
      <c r="P877" s="203">
        <f t="shared" si="49"/>
        <v>0</v>
      </c>
      <c r="Q877" s="235"/>
    </row>
    <row r="878" spans="1:131" ht="22.5" hidden="1">
      <c r="A878" s="6" t="s">
        <v>90</v>
      </c>
      <c r="B878" s="4"/>
      <c r="C878" s="4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7" s="199" customFormat="1" ht="38.25" hidden="1">
      <c r="A879" s="196" t="s">
        <v>506</v>
      </c>
      <c r="B879" s="197"/>
      <c r="C879" s="197"/>
      <c r="D879" s="195"/>
      <c r="E879" s="195">
        <f>E881</f>
        <v>20042050</v>
      </c>
      <c r="F879" s="195">
        <f>D879+E879</f>
        <v>20042050</v>
      </c>
      <c r="G879" s="195"/>
      <c r="H879" s="195">
        <f>H883*H885</f>
        <v>0</v>
      </c>
      <c r="I879" s="195">
        <f>I881</f>
        <v>0</v>
      </c>
      <c r="J879" s="195">
        <f>H879+I879</f>
        <v>0</v>
      </c>
      <c r="K879" s="195"/>
      <c r="L879" s="195"/>
      <c r="M879" s="195"/>
      <c r="N879" s="195"/>
      <c r="O879" s="195">
        <f>O883*O885</f>
        <v>0</v>
      </c>
      <c r="P879" s="195">
        <f>O879</f>
        <v>0</v>
      </c>
      <c r="Q879" s="236"/>
    </row>
    <row r="880" spans="1:131" ht="11.25" hidden="1">
      <c r="A880" s="3" t="s">
        <v>2</v>
      </c>
      <c r="B880" s="4"/>
      <c r="C880" s="4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1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</row>
    <row r="881" spans="1:131" ht="11.25" hidden="1">
      <c r="A881" s="6" t="s">
        <v>23</v>
      </c>
      <c r="B881" s="4"/>
      <c r="C881" s="4"/>
      <c r="D881" s="5"/>
      <c r="E881" s="5">
        <v>20042050</v>
      </c>
      <c r="F881" s="5">
        <f>D881+E881</f>
        <v>20042050</v>
      </c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1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  <c r="DQ881" s="34"/>
      <c r="DR881" s="34"/>
      <c r="DS881" s="34"/>
      <c r="DT881" s="34"/>
      <c r="DU881" s="34"/>
      <c r="DV881" s="34"/>
      <c r="DW881" s="34"/>
      <c r="DX881" s="34"/>
      <c r="DY881" s="34"/>
      <c r="DZ881" s="34"/>
      <c r="EA881" s="34"/>
    </row>
    <row r="882" spans="1:131" ht="11.25" hidden="1">
      <c r="A882" s="3" t="s">
        <v>3</v>
      </c>
      <c r="B882" s="4"/>
      <c r="C882" s="4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1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</row>
    <row r="883" spans="1:131" ht="33.75" hidden="1">
      <c r="A883" s="6" t="s">
        <v>91</v>
      </c>
      <c r="B883" s="4"/>
      <c r="C883" s="4"/>
      <c r="D883" s="5"/>
      <c r="E883" s="5">
        <v>5</v>
      </c>
      <c r="F883" s="5">
        <f>D883+E883</f>
        <v>5</v>
      </c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1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  <c r="DQ883" s="34"/>
      <c r="DR883" s="34"/>
      <c r="DS883" s="34"/>
      <c r="DT883" s="34"/>
      <c r="DU883" s="34"/>
      <c r="DV883" s="34"/>
      <c r="DW883" s="34"/>
      <c r="DX883" s="34"/>
      <c r="DY883" s="34"/>
      <c r="DZ883" s="34"/>
      <c r="EA883" s="34"/>
    </row>
    <row r="884" spans="1:131" ht="11.25" hidden="1">
      <c r="A884" s="3" t="s">
        <v>5</v>
      </c>
      <c r="B884" s="4"/>
      <c r="C884" s="4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1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  <c r="DQ884" s="34"/>
      <c r="DR884" s="34"/>
      <c r="DS884" s="34"/>
      <c r="DT884" s="34"/>
      <c r="DU884" s="34"/>
      <c r="DV884" s="34"/>
      <c r="DW884" s="34"/>
      <c r="DX884" s="34"/>
      <c r="DY884" s="34"/>
      <c r="DZ884" s="34"/>
      <c r="EA884" s="34"/>
    </row>
    <row r="885" spans="1:131" ht="24.75" customHeight="1" hidden="1">
      <c r="A885" s="6" t="s">
        <v>92</v>
      </c>
      <c r="B885" s="4"/>
      <c r="C885" s="4"/>
      <c r="D885" s="5"/>
      <c r="E885" s="5">
        <f>E881/E883</f>
        <v>4008410</v>
      </c>
      <c r="F885" s="5">
        <f>D885+E885</f>
        <v>4008410</v>
      </c>
      <c r="G885" s="5"/>
      <c r="H885" s="5"/>
      <c r="I885" s="5"/>
      <c r="J885" s="5"/>
      <c r="K885" s="5"/>
      <c r="L885" s="5"/>
      <c r="M885" s="5"/>
      <c r="N885" s="5"/>
      <c r="O885" s="5"/>
      <c r="P885" s="47"/>
      <c r="Q885" s="1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  <c r="DQ885" s="34"/>
      <c r="DR885" s="34"/>
      <c r="DS885" s="34"/>
      <c r="DT885" s="34"/>
      <c r="DU885" s="34"/>
      <c r="DV885" s="34"/>
      <c r="DW885" s="34"/>
      <c r="DX885" s="34"/>
      <c r="DY885" s="34"/>
      <c r="DZ885" s="34"/>
      <c r="EA885" s="34"/>
    </row>
    <row r="886" spans="1:17" s="205" customFormat="1" ht="22.5" customHeight="1">
      <c r="A886" s="202" t="s">
        <v>137</v>
      </c>
      <c r="B886" s="233"/>
      <c r="C886" s="233"/>
      <c r="D886" s="203">
        <f>D888</f>
        <v>8550000</v>
      </c>
      <c r="E886" s="203">
        <f aca="true" t="shared" si="50" ref="E886:P886">E888</f>
        <v>6450000</v>
      </c>
      <c r="F886" s="203">
        <f t="shared" si="50"/>
        <v>15000000</v>
      </c>
      <c r="G886" s="203">
        <f t="shared" si="50"/>
        <v>0</v>
      </c>
      <c r="H886" s="203">
        <f t="shared" si="50"/>
        <v>0</v>
      </c>
      <c r="I886" s="203">
        <f t="shared" si="50"/>
        <v>0</v>
      </c>
      <c r="J886" s="203">
        <f t="shared" si="50"/>
        <v>0</v>
      </c>
      <c r="K886" s="203">
        <f t="shared" si="50"/>
        <v>0</v>
      </c>
      <c r="L886" s="203">
        <f t="shared" si="50"/>
        <v>0</v>
      </c>
      <c r="M886" s="203">
        <f t="shared" si="50"/>
        <v>0</v>
      </c>
      <c r="N886" s="203">
        <f t="shared" si="50"/>
        <v>0</v>
      </c>
      <c r="O886" s="203">
        <f t="shared" si="50"/>
        <v>0</v>
      </c>
      <c r="P886" s="203">
        <f t="shared" si="50"/>
        <v>0</v>
      </c>
      <c r="Q886" s="235"/>
    </row>
    <row r="887" spans="1:131" ht="56.25">
      <c r="A887" s="6" t="s">
        <v>172</v>
      </c>
      <c r="B887" s="4"/>
      <c r="C887" s="4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1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  <c r="DQ887" s="34"/>
      <c r="DR887" s="34"/>
      <c r="DS887" s="34"/>
      <c r="DT887" s="34"/>
      <c r="DU887" s="34"/>
      <c r="DV887" s="34"/>
      <c r="DW887" s="34"/>
      <c r="DX887" s="34"/>
      <c r="DY887" s="34"/>
      <c r="DZ887" s="34"/>
      <c r="EA887" s="34"/>
    </row>
    <row r="888" spans="1:17" s="199" customFormat="1" ht="49.5" customHeight="1">
      <c r="A888" s="196" t="s">
        <v>507</v>
      </c>
      <c r="B888" s="197"/>
      <c r="C888" s="197"/>
      <c r="D888" s="195">
        <f>D890</f>
        <v>8550000</v>
      </c>
      <c r="E888" s="195">
        <f>E890</f>
        <v>6450000</v>
      </c>
      <c r="F888" s="195">
        <f>D888+E888</f>
        <v>15000000</v>
      </c>
      <c r="G888" s="195">
        <f>G890</f>
        <v>0</v>
      </c>
      <c r="H888" s="195">
        <f>H890</f>
        <v>0</v>
      </c>
      <c r="I888" s="195">
        <f>G888+H888</f>
        <v>0</v>
      </c>
      <c r="J888" s="195">
        <f>G888+H888</f>
        <v>0</v>
      </c>
      <c r="K888" s="195"/>
      <c r="L888" s="195"/>
      <c r="M888" s="195"/>
      <c r="N888" s="195">
        <f>N892*N894</f>
        <v>0</v>
      </c>
      <c r="O888" s="195">
        <f>O892*O894</f>
        <v>0</v>
      </c>
      <c r="P888" s="195">
        <f>N888+O888</f>
        <v>0</v>
      </c>
      <c r="Q888" s="236"/>
    </row>
    <row r="889" spans="1:131" ht="11.25">
      <c r="A889" s="3" t="s">
        <v>2</v>
      </c>
      <c r="B889" s="4"/>
      <c r="C889" s="4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1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</row>
    <row r="890" spans="1:131" ht="11.25">
      <c r="A890" s="6" t="s">
        <v>23</v>
      </c>
      <c r="B890" s="4"/>
      <c r="C890" s="4"/>
      <c r="D890" s="5">
        <v>8550000</v>
      </c>
      <c r="E890" s="5">
        <v>6450000</v>
      </c>
      <c r="F890" s="5">
        <f>D890+E890</f>
        <v>15000000</v>
      </c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1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  <c r="DQ890" s="34"/>
      <c r="DR890" s="34"/>
      <c r="DS890" s="34"/>
      <c r="DT890" s="34"/>
      <c r="DU890" s="34"/>
      <c r="DV890" s="34"/>
      <c r="DW890" s="34"/>
      <c r="DX890" s="34"/>
      <c r="DY890" s="34"/>
      <c r="DZ890" s="34"/>
      <c r="EA890" s="34"/>
    </row>
    <row r="891" spans="1:131" ht="11.25">
      <c r="A891" s="3" t="s">
        <v>3</v>
      </c>
      <c r="B891" s="4"/>
      <c r="C891" s="4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1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</row>
    <row r="892" spans="1:131" ht="22.5">
      <c r="A892" s="6" t="s">
        <v>98</v>
      </c>
      <c r="B892" s="4"/>
      <c r="C892" s="4"/>
      <c r="D892" s="5">
        <v>2</v>
      </c>
      <c r="E892" s="5">
        <v>2</v>
      </c>
      <c r="F892" s="5">
        <f>D892+E892</f>
        <v>4</v>
      </c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1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</row>
    <row r="893" spans="1:131" ht="11.25">
      <c r="A893" s="3" t="s">
        <v>5</v>
      </c>
      <c r="B893" s="4"/>
      <c r="C893" s="4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1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  <c r="DQ893" s="34"/>
      <c r="DR893" s="34"/>
      <c r="DS893" s="34"/>
      <c r="DT893" s="34"/>
      <c r="DU893" s="34"/>
      <c r="DV893" s="34"/>
      <c r="DW893" s="34"/>
      <c r="DX893" s="34"/>
      <c r="DY893" s="34"/>
      <c r="DZ893" s="34"/>
      <c r="EA893" s="34"/>
    </row>
    <row r="894" spans="1:131" ht="22.5">
      <c r="A894" s="6" t="s">
        <v>99</v>
      </c>
      <c r="B894" s="4"/>
      <c r="C894" s="4"/>
      <c r="D894" s="5">
        <f>D890/D892</f>
        <v>4275000</v>
      </c>
      <c r="E894" s="5">
        <f>E890/E892</f>
        <v>3225000</v>
      </c>
      <c r="F894" s="5">
        <f>D894+E894</f>
        <v>7500000</v>
      </c>
      <c r="G894" s="5"/>
      <c r="H894" s="5"/>
      <c r="I894" s="5"/>
      <c r="J894" s="13"/>
      <c r="K894" s="13"/>
      <c r="L894" s="13"/>
      <c r="M894" s="13"/>
      <c r="N894" s="13"/>
      <c r="O894" s="13"/>
      <c r="P894" s="5"/>
      <c r="Q894" s="1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  <c r="DK894" s="34"/>
      <c r="DL894" s="34"/>
      <c r="DM894" s="34"/>
      <c r="DN894" s="34"/>
      <c r="DO894" s="34"/>
      <c r="DP894" s="34"/>
      <c r="DQ894" s="34"/>
      <c r="DR894" s="34"/>
      <c r="DS894" s="34"/>
      <c r="DT894" s="34"/>
      <c r="DU894" s="34"/>
      <c r="DV894" s="34"/>
      <c r="DW894" s="34"/>
      <c r="DX894" s="34"/>
      <c r="DY894" s="34"/>
      <c r="DZ894" s="34"/>
      <c r="EA894" s="34"/>
    </row>
    <row r="895" spans="1:17" s="106" customFormat="1" ht="11.25" customHeight="1" hidden="1">
      <c r="A895" s="102" t="s">
        <v>161</v>
      </c>
      <c r="B895" s="102"/>
      <c r="C895" s="102"/>
      <c r="D895" s="103">
        <f>D899</f>
        <v>0</v>
      </c>
      <c r="E895" s="103">
        <f>E899</f>
        <v>2275980</v>
      </c>
      <c r="F895" s="103">
        <f>D895+E895</f>
        <v>2275980</v>
      </c>
      <c r="G895" s="103">
        <v>0</v>
      </c>
      <c r="H895" s="103">
        <f>H897</f>
        <v>1108600</v>
      </c>
      <c r="I895" s="103" t="e">
        <f>#REF!</f>
        <v>#REF!</v>
      </c>
      <c r="J895" s="104">
        <f>J897</f>
        <v>1108600</v>
      </c>
      <c r="K895" s="104" t="e">
        <f>#REF!</f>
        <v>#REF!</v>
      </c>
      <c r="L895" s="104" t="e">
        <f>#REF!</f>
        <v>#REF!</v>
      </c>
      <c r="M895" s="104" t="e">
        <f>#REF!</f>
        <v>#REF!</v>
      </c>
      <c r="N895" s="104">
        <v>0</v>
      </c>
      <c r="O895" s="104">
        <f>O897</f>
        <v>54066467</v>
      </c>
      <c r="P895" s="103">
        <f>N895+O895</f>
        <v>54066467</v>
      </c>
      <c r="Q895" s="105" t="e">
        <f>#REF!</f>
        <v>#REF!</v>
      </c>
    </row>
    <row r="896" spans="1:17" s="111" customFormat="1" ht="33.75" customHeight="1" hidden="1">
      <c r="A896" s="107" t="s">
        <v>162</v>
      </c>
      <c r="B896" s="108"/>
      <c r="C896" s="108"/>
      <c r="D896" s="96"/>
      <c r="E896" s="96"/>
      <c r="F896" s="96"/>
      <c r="G896" s="96"/>
      <c r="H896" s="96"/>
      <c r="I896" s="96"/>
      <c r="J896" s="109"/>
      <c r="K896" s="109"/>
      <c r="L896" s="109"/>
      <c r="M896" s="109"/>
      <c r="N896" s="109"/>
      <c r="O896" s="109"/>
      <c r="P896" s="103"/>
      <c r="Q896" s="110"/>
    </row>
    <row r="897" spans="1:17" s="106" customFormat="1" ht="22.5" customHeight="1" hidden="1">
      <c r="A897" s="112" t="s">
        <v>185</v>
      </c>
      <c r="B897" s="102"/>
      <c r="C897" s="102"/>
      <c r="D897" s="103"/>
      <c r="E897" s="103">
        <v>2275980</v>
      </c>
      <c r="F897" s="103">
        <v>2275980</v>
      </c>
      <c r="G897" s="103"/>
      <c r="H897" s="103">
        <f>H899</f>
        <v>1108600</v>
      </c>
      <c r="I897" s="103"/>
      <c r="J897" s="104">
        <f>H897</f>
        <v>1108600</v>
      </c>
      <c r="K897" s="104"/>
      <c r="L897" s="104"/>
      <c r="M897" s="104"/>
      <c r="N897" s="104"/>
      <c r="O897" s="104">
        <f>O899</f>
        <v>54066467</v>
      </c>
      <c r="P897" s="103">
        <f aca="true" t="shared" si="51" ref="P897:P903">N897+O897</f>
        <v>54066467</v>
      </c>
      <c r="Q897" s="105"/>
    </row>
    <row r="898" spans="1:17" s="111" customFormat="1" ht="11.25" customHeight="1" hidden="1">
      <c r="A898" s="113" t="s">
        <v>2</v>
      </c>
      <c r="B898" s="108"/>
      <c r="C898" s="108"/>
      <c r="D898" s="96"/>
      <c r="E898" s="96"/>
      <c r="F898" s="96"/>
      <c r="G898" s="96"/>
      <c r="H898" s="96"/>
      <c r="I898" s="96"/>
      <c r="J898" s="109"/>
      <c r="K898" s="109"/>
      <c r="L898" s="109"/>
      <c r="M898" s="109"/>
      <c r="N898" s="109"/>
      <c r="O898" s="109"/>
      <c r="P898" s="103"/>
      <c r="Q898" s="110"/>
    </row>
    <row r="899" spans="1:17" s="111" customFormat="1" ht="11.25" customHeight="1" hidden="1">
      <c r="A899" s="107" t="s">
        <v>23</v>
      </c>
      <c r="B899" s="108"/>
      <c r="C899" s="108"/>
      <c r="D899" s="96"/>
      <c r="E899" s="96">
        <f>2178000+97980</f>
        <v>2275980</v>
      </c>
      <c r="F899" s="96">
        <f>D899+E899</f>
        <v>2275980</v>
      </c>
      <c r="G899" s="96"/>
      <c r="H899" s="96">
        <v>1108600</v>
      </c>
      <c r="I899" s="96"/>
      <c r="J899" s="109">
        <f>H899</f>
        <v>1108600</v>
      </c>
      <c r="K899" s="109"/>
      <c r="L899" s="109"/>
      <c r="M899" s="109"/>
      <c r="N899" s="109"/>
      <c r="O899" s="109">
        <v>54066467</v>
      </c>
      <c r="P899" s="96">
        <f t="shared" si="51"/>
        <v>54066467</v>
      </c>
      <c r="Q899" s="110"/>
    </row>
    <row r="900" spans="1:17" s="111" customFormat="1" ht="11.25" customHeight="1" hidden="1">
      <c r="A900" s="113" t="s">
        <v>3</v>
      </c>
      <c r="B900" s="108"/>
      <c r="C900" s="108"/>
      <c r="D900" s="96"/>
      <c r="E900" s="96"/>
      <c r="F900" s="96"/>
      <c r="G900" s="96"/>
      <c r="H900" s="96"/>
      <c r="I900" s="96"/>
      <c r="J900" s="109"/>
      <c r="K900" s="109"/>
      <c r="L900" s="109"/>
      <c r="M900" s="109"/>
      <c r="N900" s="109"/>
      <c r="O900" s="109"/>
      <c r="P900" s="96"/>
      <c r="Q900" s="110"/>
    </row>
    <row r="901" spans="1:17" s="111" customFormat="1" ht="22.5" customHeight="1" hidden="1">
      <c r="A901" s="107" t="s">
        <v>163</v>
      </c>
      <c r="B901" s="108"/>
      <c r="C901" s="108"/>
      <c r="D901" s="96"/>
      <c r="E901" s="96">
        <v>63</v>
      </c>
      <c r="F901" s="96">
        <v>63</v>
      </c>
      <c r="G901" s="96"/>
      <c r="H901" s="96">
        <v>22</v>
      </c>
      <c r="I901" s="96"/>
      <c r="J901" s="109">
        <f>H901</f>
        <v>22</v>
      </c>
      <c r="K901" s="109"/>
      <c r="L901" s="109"/>
      <c r="M901" s="109"/>
      <c r="N901" s="109"/>
      <c r="O901" s="109">
        <v>1339</v>
      </c>
      <c r="P901" s="96">
        <f t="shared" si="51"/>
        <v>1339</v>
      </c>
      <c r="Q901" s="110"/>
    </row>
    <row r="902" spans="1:17" s="111" customFormat="1" ht="11.25" customHeight="1" hidden="1">
      <c r="A902" s="113" t="s">
        <v>5</v>
      </c>
      <c r="B902" s="108"/>
      <c r="C902" s="108"/>
      <c r="D902" s="96"/>
      <c r="E902" s="96"/>
      <c r="F902" s="96"/>
      <c r="G902" s="96"/>
      <c r="H902" s="96"/>
      <c r="I902" s="96"/>
      <c r="J902" s="109"/>
      <c r="K902" s="109"/>
      <c r="L902" s="109"/>
      <c r="M902" s="109"/>
      <c r="N902" s="109"/>
      <c r="O902" s="109"/>
      <c r="P902" s="96"/>
      <c r="Q902" s="110"/>
    </row>
    <row r="903" spans="1:17" s="111" customFormat="1" ht="22.5" customHeight="1" hidden="1">
      <c r="A903" s="107" t="s">
        <v>164</v>
      </c>
      <c r="B903" s="108"/>
      <c r="C903" s="108"/>
      <c r="D903" s="96"/>
      <c r="E903" s="96">
        <v>36300</v>
      </c>
      <c r="F903" s="96">
        <v>36300</v>
      </c>
      <c r="G903" s="96"/>
      <c r="H903" s="96">
        <v>50390.91</v>
      </c>
      <c r="I903" s="96"/>
      <c r="J903" s="109">
        <f>H903</f>
        <v>50390.91</v>
      </c>
      <c r="K903" s="109"/>
      <c r="L903" s="109"/>
      <c r="M903" s="109"/>
      <c r="N903" s="109"/>
      <c r="O903" s="109">
        <v>40378.24</v>
      </c>
      <c r="P903" s="96">
        <f t="shared" si="51"/>
        <v>40378.24</v>
      </c>
      <c r="Q903" s="110"/>
    </row>
    <row r="904" spans="1:17" s="205" customFormat="1" ht="31.5" customHeight="1" hidden="1">
      <c r="A904" s="202" t="s">
        <v>155</v>
      </c>
      <c r="B904" s="233"/>
      <c r="C904" s="233"/>
      <c r="D904" s="203">
        <f>D906</f>
        <v>300000</v>
      </c>
      <c r="E904" s="203"/>
      <c r="F904" s="203">
        <f aca="true" t="shared" si="52" ref="F904:Q904">F906</f>
        <v>300000</v>
      </c>
      <c r="G904" s="203">
        <f t="shared" si="52"/>
        <v>320000</v>
      </c>
      <c r="H904" s="203"/>
      <c r="I904" s="203">
        <f t="shared" si="52"/>
        <v>0</v>
      </c>
      <c r="J904" s="203">
        <f t="shared" si="52"/>
        <v>320000</v>
      </c>
      <c r="K904" s="203">
        <f t="shared" si="52"/>
        <v>0</v>
      </c>
      <c r="L904" s="203">
        <f t="shared" si="52"/>
        <v>0</v>
      </c>
      <c r="M904" s="203">
        <f t="shared" si="52"/>
        <v>0</v>
      </c>
      <c r="N904" s="203">
        <f>N906</f>
        <v>340000</v>
      </c>
      <c r="O904" s="203"/>
      <c r="P904" s="203">
        <f t="shared" si="52"/>
        <v>340000</v>
      </c>
      <c r="Q904" s="203">
        <f t="shared" si="52"/>
        <v>0</v>
      </c>
    </row>
    <row r="905" spans="1:131" ht="22.5" customHeight="1" hidden="1">
      <c r="A905" s="6" t="s">
        <v>139</v>
      </c>
      <c r="B905" s="4"/>
      <c r="C905" s="4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1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34"/>
      <c r="CD905" s="34"/>
      <c r="CE905" s="34"/>
      <c r="CF905" s="34"/>
      <c r="CG905" s="34"/>
      <c r="CH905" s="34"/>
      <c r="CI905" s="34"/>
      <c r="CJ905" s="34"/>
      <c r="CK905" s="34"/>
      <c r="CL905" s="34"/>
      <c r="CM905" s="34"/>
      <c r="CN905" s="34"/>
      <c r="CO905" s="34"/>
      <c r="CP905" s="34"/>
      <c r="CQ905" s="34"/>
      <c r="CR905" s="34"/>
      <c r="CS905" s="34"/>
      <c r="CT905" s="34"/>
      <c r="CU905" s="34"/>
      <c r="CV905" s="34"/>
      <c r="CW905" s="34"/>
      <c r="CX905" s="34"/>
      <c r="CY905" s="34"/>
      <c r="CZ905" s="34"/>
      <c r="DA905" s="34"/>
      <c r="DB905" s="34"/>
      <c r="DC905" s="34"/>
      <c r="DD905" s="34"/>
      <c r="DE905" s="34"/>
      <c r="DF905" s="34"/>
      <c r="DG905" s="34"/>
      <c r="DH905" s="34"/>
      <c r="DI905" s="34"/>
      <c r="DJ905" s="34"/>
      <c r="DK905" s="34"/>
      <c r="DL905" s="34"/>
      <c r="DM905" s="34"/>
      <c r="DN905" s="34"/>
      <c r="DO905" s="34"/>
      <c r="DP905" s="34"/>
      <c r="DQ905" s="34"/>
      <c r="DR905" s="34"/>
      <c r="DS905" s="34"/>
      <c r="DT905" s="34"/>
      <c r="DU905" s="34"/>
      <c r="DV905" s="34"/>
      <c r="DW905" s="34"/>
      <c r="DX905" s="34"/>
      <c r="DY905" s="34"/>
      <c r="DZ905" s="34"/>
      <c r="EA905" s="34"/>
    </row>
    <row r="906" spans="1:17" s="199" customFormat="1" ht="43.5" customHeight="1" hidden="1">
      <c r="A906" s="196" t="s">
        <v>508</v>
      </c>
      <c r="B906" s="197"/>
      <c r="C906" s="197"/>
      <c r="D906" s="225">
        <f>D908</f>
        <v>300000</v>
      </c>
      <c r="E906" s="225"/>
      <c r="F906" s="225">
        <f>D906+E906</f>
        <v>300000</v>
      </c>
      <c r="G906" s="195">
        <f>G908</f>
        <v>320000</v>
      </c>
      <c r="H906" s="195"/>
      <c r="I906" s="195"/>
      <c r="J906" s="195">
        <f>J908</f>
        <v>320000</v>
      </c>
      <c r="K906" s="195"/>
      <c r="L906" s="195"/>
      <c r="M906" s="195"/>
      <c r="N906" s="195">
        <f>N908</f>
        <v>340000</v>
      </c>
      <c r="O906" s="195"/>
      <c r="P906" s="195">
        <f>N906</f>
        <v>340000</v>
      </c>
      <c r="Q906" s="236"/>
    </row>
    <row r="907" spans="1:131" ht="11.25" customHeight="1" hidden="1">
      <c r="A907" s="3" t="s">
        <v>2</v>
      </c>
      <c r="B907" s="4"/>
      <c r="C907" s="4"/>
      <c r="D907" s="46"/>
      <c r="E907" s="46"/>
      <c r="F907" s="46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1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  <c r="DK907" s="34"/>
      <c r="DL907" s="34"/>
      <c r="DM907" s="34"/>
      <c r="DN907" s="34"/>
      <c r="DO907" s="34"/>
      <c r="DP907" s="34"/>
      <c r="DQ907" s="34"/>
      <c r="DR907" s="34"/>
      <c r="DS907" s="34"/>
      <c r="DT907" s="34"/>
      <c r="DU907" s="34"/>
      <c r="DV907" s="34"/>
      <c r="DW907" s="34"/>
      <c r="DX907" s="34"/>
      <c r="DY907" s="34"/>
      <c r="DZ907" s="34"/>
      <c r="EA907" s="34"/>
    </row>
    <row r="908" spans="1:131" ht="10.5" customHeight="1" hidden="1">
      <c r="A908" s="6" t="s">
        <v>23</v>
      </c>
      <c r="B908" s="4"/>
      <c r="C908" s="4"/>
      <c r="D908" s="46">
        <v>300000</v>
      </c>
      <c r="E908" s="46"/>
      <c r="F908" s="46">
        <f>D908+E908</f>
        <v>300000</v>
      </c>
      <c r="G908" s="5">
        <v>320000</v>
      </c>
      <c r="H908" s="5"/>
      <c r="I908" s="5"/>
      <c r="J908" s="5">
        <f>G908+H908</f>
        <v>320000</v>
      </c>
      <c r="K908" s="5"/>
      <c r="L908" s="5"/>
      <c r="M908" s="5"/>
      <c r="N908" s="5">
        <v>340000</v>
      </c>
      <c r="O908" s="5"/>
      <c r="P908" s="5">
        <f>P911*P913</f>
        <v>340000</v>
      </c>
      <c r="Q908" s="1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34"/>
      <c r="CD908" s="34"/>
      <c r="CE908" s="34"/>
      <c r="CF908" s="34"/>
      <c r="CG908" s="34"/>
      <c r="CH908" s="34"/>
      <c r="CI908" s="34"/>
      <c r="CJ908" s="34"/>
      <c r="CK908" s="34"/>
      <c r="CL908" s="34"/>
      <c r="CM908" s="34"/>
      <c r="CN908" s="34"/>
      <c r="CO908" s="34"/>
      <c r="CP908" s="34"/>
      <c r="CQ908" s="34"/>
      <c r="CR908" s="34"/>
      <c r="CS908" s="34"/>
      <c r="CT908" s="34"/>
      <c r="CU908" s="34"/>
      <c r="CV908" s="34"/>
      <c r="CW908" s="34"/>
      <c r="CX908" s="34"/>
      <c r="CY908" s="34"/>
      <c r="CZ908" s="34"/>
      <c r="DA908" s="34"/>
      <c r="DB908" s="34"/>
      <c r="DC908" s="34"/>
      <c r="DD908" s="34"/>
      <c r="DE908" s="34"/>
      <c r="DF908" s="34"/>
      <c r="DG908" s="34"/>
      <c r="DH908" s="34"/>
      <c r="DI908" s="34"/>
      <c r="DJ908" s="34"/>
      <c r="DK908" s="34"/>
      <c r="DL908" s="34"/>
      <c r="DM908" s="34"/>
      <c r="DN908" s="34"/>
      <c r="DO908" s="34"/>
      <c r="DP908" s="34"/>
      <c r="DQ908" s="34"/>
      <c r="DR908" s="34"/>
      <c r="DS908" s="34"/>
      <c r="DT908" s="34"/>
      <c r="DU908" s="34"/>
      <c r="DV908" s="34"/>
      <c r="DW908" s="34"/>
      <c r="DX908" s="34"/>
      <c r="DY908" s="34"/>
      <c r="DZ908" s="34"/>
      <c r="EA908" s="34"/>
    </row>
    <row r="909" spans="1:131" ht="13.5" customHeight="1" hidden="1">
      <c r="A909" s="3" t="s">
        <v>3</v>
      </c>
      <c r="B909" s="4"/>
      <c r="C909" s="4"/>
      <c r="D909" s="46"/>
      <c r="E909" s="46"/>
      <c r="F909" s="46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1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  <c r="CI909" s="34"/>
      <c r="CJ909" s="34"/>
      <c r="CK909" s="34"/>
      <c r="CL909" s="34"/>
      <c r="CM909" s="34"/>
      <c r="CN909" s="34"/>
      <c r="CO909" s="34"/>
      <c r="CP909" s="34"/>
      <c r="CQ909" s="34"/>
      <c r="CR909" s="34"/>
      <c r="CS909" s="34"/>
      <c r="CT909" s="34"/>
      <c r="CU909" s="34"/>
      <c r="CV909" s="34"/>
      <c r="CW909" s="34"/>
      <c r="CX909" s="34"/>
      <c r="CY909" s="34"/>
      <c r="CZ909" s="34"/>
      <c r="DA909" s="34"/>
      <c r="DB909" s="34"/>
      <c r="DC909" s="34"/>
      <c r="DD909" s="34"/>
      <c r="DE909" s="34"/>
      <c r="DF909" s="34"/>
      <c r="DG909" s="34"/>
      <c r="DH909" s="34"/>
      <c r="DI909" s="34"/>
      <c r="DJ909" s="34"/>
      <c r="DK909" s="34"/>
      <c r="DL909" s="34"/>
      <c r="DM909" s="34"/>
      <c r="DN909" s="34"/>
      <c r="DO909" s="34"/>
      <c r="DP909" s="34"/>
      <c r="DQ909" s="34"/>
      <c r="DR909" s="34"/>
      <c r="DS909" s="34"/>
      <c r="DT909" s="34"/>
      <c r="DU909" s="34"/>
      <c r="DV909" s="34"/>
      <c r="DW909" s="34"/>
      <c r="DX909" s="34"/>
      <c r="DY909" s="34"/>
      <c r="DZ909" s="34"/>
      <c r="EA909" s="34"/>
    </row>
    <row r="910" spans="1:131" ht="1.5" customHeight="1" hidden="1">
      <c r="A910" s="6" t="s">
        <v>89</v>
      </c>
      <c r="B910" s="4"/>
      <c r="C910" s="4"/>
      <c r="D910" s="46"/>
      <c r="E910" s="46"/>
      <c r="F910" s="46">
        <f>D910+E910</f>
        <v>0</v>
      </c>
      <c r="G910" s="46"/>
      <c r="H910" s="46"/>
      <c r="I910" s="46"/>
      <c r="J910" s="46"/>
      <c r="K910" s="5"/>
      <c r="L910" s="5"/>
      <c r="M910" s="5"/>
      <c r="N910" s="5"/>
      <c r="O910" s="5"/>
      <c r="P910" s="5"/>
      <c r="Q910" s="1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  <c r="BC910" s="34"/>
      <c r="BD910" s="34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4"/>
      <c r="BQ910" s="34"/>
      <c r="BR910" s="34"/>
      <c r="BS910" s="34"/>
      <c r="BT910" s="34"/>
      <c r="BU910" s="34"/>
      <c r="BV910" s="34"/>
      <c r="BW910" s="34"/>
      <c r="BX910" s="34"/>
      <c r="BY910" s="34"/>
      <c r="BZ910" s="34"/>
      <c r="CA910" s="34"/>
      <c r="CB910" s="34"/>
      <c r="CC910" s="34"/>
      <c r="CD910" s="34"/>
      <c r="CE910" s="34"/>
      <c r="CF910" s="34"/>
      <c r="CG910" s="34"/>
      <c r="CH910" s="34"/>
      <c r="CI910" s="34"/>
      <c r="CJ910" s="34"/>
      <c r="CK910" s="34"/>
      <c r="CL910" s="34"/>
      <c r="CM910" s="34"/>
      <c r="CN910" s="34"/>
      <c r="CO910" s="34"/>
      <c r="CP910" s="34"/>
      <c r="CQ910" s="34"/>
      <c r="CR910" s="34"/>
      <c r="CS910" s="34"/>
      <c r="CT910" s="34"/>
      <c r="CU910" s="34"/>
      <c r="CV910" s="34"/>
      <c r="CW910" s="34"/>
      <c r="CX910" s="34"/>
      <c r="CY910" s="34"/>
      <c r="CZ910" s="34"/>
      <c r="DA910" s="34"/>
      <c r="DB910" s="34"/>
      <c r="DC910" s="34"/>
      <c r="DD910" s="34"/>
      <c r="DE910" s="34"/>
      <c r="DF910" s="34"/>
      <c r="DG910" s="34"/>
      <c r="DH910" s="34"/>
      <c r="DI910" s="34"/>
      <c r="DJ910" s="34"/>
      <c r="DK910" s="34"/>
      <c r="DL910" s="34"/>
      <c r="DM910" s="34"/>
      <c r="DN910" s="34"/>
      <c r="DO910" s="34"/>
      <c r="DP910" s="34"/>
      <c r="DQ910" s="34"/>
      <c r="DR910" s="34"/>
      <c r="DS910" s="34"/>
      <c r="DT910" s="34"/>
      <c r="DU910" s="34"/>
      <c r="DV910" s="34"/>
      <c r="DW910" s="34"/>
      <c r="DX910" s="34"/>
      <c r="DY910" s="34"/>
      <c r="DZ910" s="34"/>
      <c r="EA910" s="34"/>
    </row>
    <row r="911" spans="1:131" ht="15" customHeight="1" hidden="1">
      <c r="A911" s="6" t="s">
        <v>93</v>
      </c>
      <c r="B911" s="4"/>
      <c r="C911" s="4"/>
      <c r="D911" s="46">
        <v>20</v>
      </c>
      <c r="E911" s="46"/>
      <c r="F911" s="46">
        <f>D911+E911</f>
        <v>20</v>
      </c>
      <c r="G911" s="46">
        <v>20</v>
      </c>
      <c r="H911" s="46"/>
      <c r="I911" s="46"/>
      <c r="J911" s="46">
        <f>G911+H911</f>
        <v>20</v>
      </c>
      <c r="K911" s="5"/>
      <c r="L911" s="5"/>
      <c r="M911" s="5"/>
      <c r="N911" s="91">
        <v>20</v>
      </c>
      <c r="O911" s="5"/>
      <c r="P911" s="91">
        <f>N911</f>
        <v>20</v>
      </c>
      <c r="Q911" s="1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  <c r="DK911" s="34"/>
      <c r="DL911" s="34"/>
      <c r="DM911" s="34"/>
      <c r="DN911" s="34"/>
      <c r="DO911" s="34"/>
      <c r="DP911" s="34"/>
      <c r="DQ911" s="34"/>
      <c r="DR911" s="34"/>
      <c r="DS911" s="34"/>
      <c r="DT911" s="34"/>
      <c r="DU911" s="34"/>
      <c r="DV911" s="34"/>
      <c r="DW911" s="34"/>
      <c r="DX911" s="34"/>
      <c r="DY911" s="34"/>
      <c r="DZ911" s="34"/>
      <c r="EA911" s="34"/>
    </row>
    <row r="912" spans="1:131" ht="10.5" customHeight="1" hidden="1">
      <c r="A912" s="3" t="s">
        <v>5</v>
      </c>
      <c r="B912" s="4"/>
      <c r="C912" s="4"/>
      <c r="D912" s="46"/>
      <c r="E912" s="46"/>
      <c r="F912" s="46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1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34"/>
      <c r="CD912" s="34"/>
      <c r="CE912" s="34"/>
      <c r="CF912" s="34"/>
      <c r="CG912" s="34"/>
      <c r="CH912" s="34"/>
      <c r="CI912" s="34"/>
      <c r="CJ912" s="34"/>
      <c r="CK912" s="34"/>
      <c r="CL912" s="34"/>
      <c r="CM912" s="34"/>
      <c r="CN912" s="34"/>
      <c r="CO912" s="34"/>
      <c r="CP912" s="34"/>
      <c r="CQ912" s="34"/>
      <c r="CR912" s="34"/>
      <c r="CS912" s="34"/>
      <c r="CT912" s="34"/>
      <c r="CU912" s="34"/>
      <c r="CV912" s="34"/>
      <c r="CW912" s="34"/>
      <c r="CX912" s="34"/>
      <c r="CY912" s="34"/>
      <c r="CZ912" s="34"/>
      <c r="DA912" s="34"/>
      <c r="DB912" s="34"/>
      <c r="DC912" s="34"/>
      <c r="DD912" s="34"/>
      <c r="DE912" s="34"/>
      <c r="DF912" s="34"/>
      <c r="DG912" s="34"/>
      <c r="DH912" s="34"/>
      <c r="DI912" s="34"/>
      <c r="DJ912" s="34"/>
      <c r="DK912" s="34"/>
      <c r="DL912" s="34"/>
      <c r="DM912" s="34"/>
      <c r="DN912" s="34"/>
      <c r="DO912" s="34"/>
      <c r="DP912" s="34"/>
      <c r="DQ912" s="34"/>
      <c r="DR912" s="34"/>
      <c r="DS912" s="34"/>
      <c r="DT912" s="34"/>
      <c r="DU912" s="34"/>
      <c r="DV912" s="34"/>
      <c r="DW912" s="34"/>
      <c r="DX912" s="34"/>
      <c r="DY912" s="34"/>
      <c r="DZ912" s="34"/>
      <c r="EA912" s="34"/>
    </row>
    <row r="913" spans="1:131" ht="22.5" customHeight="1" hidden="1">
      <c r="A913" s="6" t="s">
        <v>94</v>
      </c>
      <c r="B913" s="4"/>
      <c r="C913" s="4"/>
      <c r="D913" s="5">
        <f>D908/D911</f>
        <v>15000</v>
      </c>
      <c r="E913" s="5"/>
      <c r="F913" s="46">
        <f>D913+E913</f>
        <v>15000</v>
      </c>
      <c r="G913" s="5">
        <f>G908/G911</f>
        <v>16000</v>
      </c>
      <c r="H913" s="5"/>
      <c r="I913" s="5"/>
      <c r="J913" s="5">
        <f>G913+H913</f>
        <v>16000</v>
      </c>
      <c r="K913" s="5"/>
      <c r="L913" s="5"/>
      <c r="M913" s="5"/>
      <c r="N913" s="5">
        <f>N908/N911</f>
        <v>17000</v>
      </c>
      <c r="O913" s="5"/>
      <c r="P913" s="5">
        <f>N913</f>
        <v>17000</v>
      </c>
      <c r="Q913" s="1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  <c r="DQ913" s="34"/>
      <c r="DR913" s="34"/>
      <c r="DS913" s="34"/>
      <c r="DT913" s="34"/>
      <c r="DU913" s="34"/>
      <c r="DV913" s="34"/>
      <c r="DW913" s="34"/>
      <c r="DX913" s="34"/>
      <c r="DY913" s="34"/>
      <c r="DZ913" s="34"/>
      <c r="EA913" s="34"/>
    </row>
    <row r="914" spans="1:17" s="205" customFormat="1" ht="29.25" customHeight="1" hidden="1">
      <c r="A914" s="238" t="s">
        <v>156</v>
      </c>
      <c r="B914" s="233"/>
      <c r="C914" s="233"/>
      <c r="D914" s="203">
        <f>D915</f>
        <v>782645</v>
      </c>
      <c r="E914" s="203"/>
      <c r="F914" s="203">
        <f>F915</f>
        <v>782645</v>
      </c>
      <c r="G914" s="203">
        <f>G915</f>
        <v>831732</v>
      </c>
      <c r="H914" s="203"/>
      <c r="I914" s="203">
        <f>I915</f>
        <v>0</v>
      </c>
      <c r="J914" s="203">
        <f>G914</f>
        <v>831732</v>
      </c>
      <c r="K914" s="239"/>
      <c r="L914" s="239"/>
      <c r="M914" s="239"/>
      <c r="N914" s="203">
        <f>N915</f>
        <v>828635</v>
      </c>
      <c r="O914" s="203"/>
      <c r="P914" s="203">
        <f>N914</f>
        <v>828635</v>
      </c>
      <c r="Q914" s="235"/>
    </row>
    <row r="915" spans="1:17" s="199" customFormat="1" ht="30.75" customHeight="1" hidden="1">
      <c r="A915" s="196" t="s">
        <v>509</v>
      </c>
      <c r="B915" s="197"/>
      <c r="C915" s="197"/>
      <c r="D915" s="195">
        <f>D917</f>
        <v>782645</v>
      </c>
      <c r="E915" s="195"/>
      <c r="F915" s="240">
        <f>D915</f>
        <v>782645</v>
      </c>
      <c r="G915" s="195">
        <f>G919*G921</f>
        <v>831732</v>
      </c>
      <c r="H915" s="195"/>
      <c r="I915" s="195"/>
      <c r="J915" s="195">
        <f>G915</f>
        <v>831732</v>
      </c>
      <c r="K915" s="195"/>
      <c r="L915" s="195"/>
      <c r="M915" s="195"/>
      <c r="N915" s="195">
        <f>N919*N921</f>
        <v>828635</v>
      </c>
      <c r="O915" s="195"/>
      <c r="P915" s="195">
        <f>N915</f>
        <v>828635</v>
      </c>
      <c r="Q915" s="236"/>
    </row>
    <row r="916" spans="1:131" ht="11.25" customHeight="1" hidden="1">
      <c r="A916" s="3" t="s">
        <v>2</v>
      </c>
      <c r="B916" s="4"/>
      <c r="C916" s="4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31" ht="22.5" customHeight="1" hidden="1">
      <c r="A917" s="6" t="s">
        <v>26</v>
      </c>
      <c r="B917" s="4"/>
      <c r="C917" s="4"/>
      <c r="D917" s="76">
        <v>782645</v>
      </c>
      <c r="E917" s="76"/>
      <c r="F917" s="76">
        <f>D917</f>
        <v>782645</v>
      </c>
      <c r="G917" s="76">
        <v>831732</v>
      </c>
      <c r="H917" s="76"/>
      <c r="I917" s="76"/>
      <c r="J917" s="76">
        <f>G917</f>
        <v>831732</v>
      </c>
      <c r="K917" s="76"/>
      <c r="L917" s="76"/>
      <c r="M917" s="76"/>
      <c r="N917" s="76">
        <v>828635</v>
      </c>
      <c r="O917" s="76"/>
      <c r="P917" s="76">
        <f>N917</f>
        <v>828635</v>
      </c>
      <c r="Q917" s="1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</row>
    <row r="918" spans="1:131" ht="11.25" customHeight="1" hidden="1">
      <c r="A918" s="3" t="s">
        <v>3</v>
      </c>
      <c r="B918" s="4"/>
      <c r="C918" s="4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1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  <c r="DQ918" s="34"/>
      <c r="DR918" s="34"/>
      <c r="DS918" s="34"/>
      <c r="DT918" s="34"/>
      <c r="DU918" s="34"/>
      <c r="DV918" s="34"/>
      <c r="DW918" s="34"/>
      <c r="DX918" s="34"/>
      <c r="DY918" s="34"/>
      <c r="DZ918" s="34"/>
      <c r="EA918" s="34"/>
    </row>
    <row r="919" spans="1:131" ht="27.75" customHeight="1" hidden="1">
      <c r="A919" s="6" t="s">
        <v>25</v>
      </c>
      <c r="B919" s="4"/>
      <c r="C919" s="4"/>
      <c r="D919" s="76">
        <v>16</v>
      </c>
      <c r="E919" s="76"/>
      <c r="F919" s="76">
        <f>D919</f>
        <v>16</v>
      </c>
      <c r="G919" s="76">
        <v>16</v>
      </c>
      <c r="H919" s="76"/>
      <c r="I919" s="76"/>
      <c r="J919" s="76">
        <f>G919</f>
        <v>16</v>
      </c>
      <c r="K919" s="76"/>
      <c r="L919" s="76"/>
      <c r="M919" s="76"/>
      <c r="N919" s="76">
        <v>16</v>
      </c>
      <c r="O919" s="76"/>
      <c r="P919" s="76">
        <f>N919</f>
        <v>16</v>
      </c>
      <c r="Q919" s="1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  <c r="DQ919" s="34"/>
      <c r="DR919" s="34"/>
      <c r="DS919" s="34"/>
      <c r="DT919" s="34"/>
      <c r="DU919" s="34"/>
      <c r="DV919" s="34"/>
      <c r="DW919" s="34"/>
      <c r="DX919" s="34"/>
      <c r="DY919" s="34"/>
      <c r="DZ919" s="34"/>
      <c r="EA919" s="34"/>
    </row>
    <row r="920" spans="1:131" ht="11.25" customHeight="1" hidden="1">
      <c r="A920" s="3" t="s">
        <v>5</v>
      </c>
      <c r="B920" s="4"/>
      <c r="C920" s="4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1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</row>
    <row r="921" spans="1:131" ht="33.75" customHeight="1" hidden="1">
      <c r="A921" s="6" t="s">
        <v>27</v>
      </c>
      <c r="B921" s="4"/>
      <c r="C921" s="4"/>
      <c r="D921" s="76">
        <f>D917/D919</f>
        <v>48915.3125</v>
      </c>
      <c r="E921" s="76"/>
      <c r="F921" s="76">
        <f>D921</f>
        <v>48915.3125</v>
      </c>
      <c r="G921" s="76">
        <f>G917/G919</f>
        <v>51983.25</v>
      </c>
      <c r="H921" s="76"/>
      <c r="I921" s="76"/>
      <c r="J921" s="76">
        <f>G921</f>
        <v>51983.25</v>
      </c>
      <c r="K921" s="76"/>
      <c r="L921" s="76"/>
      <c r="M921" s="76"/>
      <c r="N921" s="76">
        <f>N917/N919</f>
        <v>51789.6875</v>
      </c>
      <c r="O921" s="76"/>
      <c r="P921" s="76">
        <f>N921</f>
        <v>51789.6875</v>
      </c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7" s="205" customFormat="1" ht="12.75" customHeight="1" hidden="1">
      <c r="A922" s="202" t="s">
        <v>254</v>
      </c>
      <c r="B922" s="233"/>
      <c r="C922" s="233"/>
      <c r="D922" s="203"/>
      <c r="E922" s="203">
        <f>E924</f>
        <v>40850000</v>
      </c>
      <c r="F922" s="203">
        <f>D922+E922</f>
        <v>40850000</v>
      </c>
      <c r="G922" s="203"/>
      <c r="H922" s="203">
        <f>H924</f>
        <v>32733800</v>
      </c>
      <c r="I922" s="203" t="e">
        <f>I924+#REF!</f>
        <v>#REF!</v>
      </c>
      <c r="J922" s="203">
        <f>J924</f>
        <v>32733800</v>
      </c>
      <c r="K922" s="203" t="e">
        <f>K924+#REF!</f>
        <v>#REF!</v>
      </c>
      <c r="L922" s="203" t="e">
        <f>L924+#REF!</f>
        <v>#REF!</v>
      </c>
      <c r="M922" s="203" t="e">
        <f>M924+#REF!</f>
        <v>#REF!</v>
      </c>
      <c r="N922" s="203"/>
      <c r="O922" s="203">
        <f>O924</f>
        <v>34613800</v>
      </c>
      <c r="P922" s="203">
        <f>P924</f>
        <v>34613800</v>
      </c>
      <c r="Q922" s="235"/>
    </row>
    <row r="923" spans="1:131" ht="22.5" customHeight="1" hidden="1">
      <c r="A923" s="74" t="s">
        <v>114</v>
      </c>
      <c r="B923" s="75"/>
      <c r="C923" s="75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1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  <c r="CI923" s="34"/>
      <c r="CJ923" s="34"/>
      <c r="CK923" s="34"/>
      <c r="CL923" s="34"/>
      <c r="CM923" s="34"/>
      <c r="CN923" s="34"/>
      <c r="CO923" s="34"/>
      <c r="CP923" s="34"/>
      <c r="CQ923" s="34"/>
      <c r="CR923" s="34"/>
      <c r="CS923" s="34"/>
      <c r="CT923" s="34"/>
      <c r="CU923" s="34"/>
      <c r="CV923" s="34"/>
      <c r="CW923" s="34"/>
      <c r="CX923" s="34"/>
      <c r="CY923" s="34"/>
      <c r="CZ923" s="34"/>
      <c r="DA923" s="34"/>
      <c r="DB923" s="34"/>
      <c r="DC923" s="34"/>
      <c r="DD923" s="34"/>
      <c r="DE923" s="34"/>
      <c r="DF923" s="34"/>
      <c r="DG923" s="34"/>
      <c r="DH923" s="34"/>
      <c r="DI923" s="34"/>
      <c r="DJ923" s="34"/>
      <c r="DK923" s="34"/>
      <c r="DL923" s="34"/>
      <c r="DM923" s="34"/>
      <c r="DN923" s="34"/>
      <c r="DO923" s="34"/>
      <c r="DP923" s="34"/>
      <c r="DQ923" s="34"/>
      <c r="DR923" s="34"/>
      <c r="DS923" s="34"/>
      <c r="DT923" s="34"/>
      <c r="DU923" s="34"/>
      <c r="DV923" s="34"/>
      <c r="DW923" s="34"/>
      <c r="DX923" s="34"/>
      <c r="DY923" s="34"/>
      <c r="DZ923" s="34"/>
      <c r="EA923" s="34"/>
    </row>
    <row r="924" spans="1:17" s="199" customFormat="1" ht="30.75" customHeight="1" hidden="1">
      <c r="A924" s="196" t="s">
        <v>510</v>
      </c>
      <c r="B924" s="197"/>
      <c r="C924" s="197"/>
      <c r="D924" s="241"/>
      <c r="E924" s="241">
        <f>E926</f>
        <v>40850000</v>
      </c>
      <c r="F924" s="241">
        <f>D924+E924</f>
        <v>40850000</v>
      </c>
      <c r="G924" s="195"/>
      <c r="H924" s="195">
        <f>SUM(H926)</f>
        <v>32733800</v>
      </c>
      <c r="I924" s="195"/>
      <c r="J924" s="195">
        <f>G924+H924+I924</f>
        <v>32733800</v>
      </c>
      <c r="K924" s="195"/>
      <c r="L924" s="195"/>
      <c r="M924" s="195"/>
      <c r="N924" s="195"/>
      <c r="O924" s="195">
        <f>O926</f>
        <v>34613800</v>
      </c>
      <c r="P924" s="195">
        <f>N924+O924</f>
        <v>34613800</v>
      </c>
      <c r="Q924" s="236"/>
    </row>
    <row r="925" spans="1:17" s="27" customFormat="1" ht="11.25" customHeight="1" hidden="1">
      <c r="A925" s="87" t="s">
        <v>2</v>
      </c>
      <c r="B925" s="79"/>
      <c r="C925" s="79"/>
      <c r="D925" s="97"/>
      <c r="E925" s="97"/>
      <c r="F925" s="97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42"/>
    </row>
    <row r="926" spans="1:17" s="27" customFormat="1" ht="11.25" customHeight="1" hidden="1">
      <c r="A926" s="98" t="s">
        <v>23</v>
      </c>
      <c r="B926" s="99"/>
      <c r="C926" s="99"/>
      <c r="D926" s="100"/>
      <c r="E926" s="100">
        <v>40850000</v>
      </c>
      <c r="F926" s="100">
        <f>E926</f>
        <v>40850000</v>
      </c>
      <c r="G926" s="101"/>
      <c r="H926" s="101">
        <v>32733800</v>
      </c>
      <c r="I926" s="101"/>
      <c r="J926" s="101">
        <f>H926</f>
        <v>32733800</v>
      </c>
      <c r="K926" s="101"/>
      <c r="L926" s="101"/>
      <c r="M926" s="101"/>
      <c r="N926" s="101"/>
      <c r="O926" s="101">
        <v>34613800</v>
      </c>
      <c r="P926" s="101">
        <f>O926</f>
        <v>34613800</v>
      </c>
      <c r="Q926" s="42"/>
    </row>
    <row r="927" spans="1:17" s="27" customFormat="1" ht="11.25" customHeight="1" hidden="1">
      <c r="A927" s="87" t="s">
        <v>3</v>
      </c>
      <c r="B927" s="79"/>
      <c r="C927" s="79"/>
      <c r="D927" s="97"/>
      <c r="E927" s="97"/>
      <c r="F927" s="97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42"/>
    </row>
    <row r="928" spans="1:17" s="27" customFormat="1" ht="11.25" customHeight="1" hidden="1">
      <c r="A928" s="98" t="s">
        <v>104</v>
      </c>
      <c r="B928" s="99"/>
      <c r="C928" s="99"/>
      <c r="D928" s="100"/>
      <c r="E928" s="100">
        <v>17</v>
      </c>
      <c r="F928" s="100">
        <f>E928</f>
        <v>17</v>
      </c>
      <c r="G928" s="101"/>
      <c r="H928" s="101">
        <v>17</v>
      </c>
      <c r="I928" s="101"/>
      <c r="J928" s="101">
        <f>H928</f>
        <v>17</v>
      </c>
      <c r="K928" s="101">
        <f>H928</f>
        <v>17</v>
      </c>
      <c r="L928" s="101">
        <f>J928</f>
        <v>17</v>
      </c>
      <c r="M928" s="101">
        <f>K928</f>
        <v>17</v>
      </c>
      <c r="N928" s="101"/>
      <c r="O928" s="101">
        <v>17</v>
      </c>
      <c r="P928" s="101">
        <f>O928</f>
        <v>17</v>
      </c>
      <c r="Q928" s="42"/>
    </row>
    <row r="929" spans="1:17" s="27" customFormat="1" ht="11.25" customHeight="1" hidden="1">
      <c r="A929" s="98" t="s">
        <v>5</v>
      </c>
      <c r="B929" s="99"/>
      <c r="C929" s="99"/>
      <c r="D929" s="100"/>
      <c r="E929" s="100"/>
      <c r="F929" s="100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42"/>
    </row>
    <row r="930" spans="1:17" s="27" customFormat="1" ht="22.5" customHeight="1" hidden="1">
      <c r="A930" s="98" t="s">
        <v>188</v>
      </c>
      <c r="B930" s="99"/>
      <c r="C930" s="99"/>
      <c r="D930" s="100"/>
      <c r="E930" s="101">
        <f>E926/E928</f>
        <v>2402941.1764705884</v>
      </c>
      <c r="F930" s="101">
        <f>E930</f>
        <v>2402941.1764705884</v>
      </c>
      <c r="G930" s="101"/>
      <c r="H930" s="101">
        <f>SUM(H926)/H928</f>
        <v>1925517.6470588236</v>
      </c>
      <c r="I930" s="101"/>
      <c r="J930" s="101">
        <f>SUM(J926)/J928</f>
        <v>1925517.6470588236</v>
      </c>
      <c r="K930" s="101"/>
      <c r="L930" s="101"/>
      <c r="M930" s="101"/>
      <c r="N930" s="101"/>
      <c r="O930" s="101">
        <f>SUM(O926)/O928</f>
        <v>2036105.8823529412</v>
      </c>
      <c r="P930" s="101">
        <f>SUM(P926)/P928</f>
        <v>2036105.8823529412</v>
      </c>
      <c r="Q930" s="42"/>
    </row>
    <row r="931" spans="1:17" s="220" customFormat="1" ht="27" customHeight="1" hidden="1">
      <c r="A931" s="202" t="s">
        <v>255</v>
      </c>
      <c r="B931" s="233"/>
      <c r="C931" s="233"/>
      <c r="D931" s="242"/>
      <c r="E931" s="203">
        <f>E933</f>
        <v>42300000</v>
      </c>
      <c r="F931" s="203">
        <f>E931</f>
        <v>42300000</v>
      </c>
      <c r="G931" s="203"/>
      <c r="H931" s="203">
        <f>H933</f>
        <v>64000000</v>
      </c>
      <c r="I931" s="203"/>
      <c r="J931" s="203">
        <f>H931</f>
        <v>64000000</v>
      </c>
      <c r="K931" s="203"/>
      <c r="L931" s="203"/>
      <c r="M931" s="203"/>
      <c r="N931" s="203"/>
      <c r="O931" s="203">
        <f>O933</f>
        <v>95000000</v>
      </c>
      <c r="P931" s="203">
        <f>O931</f>
        <v>95000000</v>
      </c>
      <c r="Q931" s="243"/>
    </row>
    <row r="932" spans="1:17" s="27" customFormat="1" ht="22.5" customHeight="1" hidden="1">
      <c r="A932" s="74" t="s">
        <v>258</v>
      </c>
      <c r="B932" s="99"/>
      <c r="C932" s="99"/>
      <c r="D932" s="100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42"/>
    </row>
    <row r="933" spans="1:17" s="199" customFormat="1" ht="38.25" customHeight="1" hidden="1">
      <c r="A933" s="196" t="s">
        <v>511</v>
      </c>
      <c r="B933" s="197"/>
      <c r="C933" s="197"/>
      <c r="D933" s="241"/>
      <c r="E933" s="195">
        <f>E935</f>
        <v>42300000</v>
      </c>
      <c r="F933" s="195">
        <f>E933</f>
        <v>42300000</v>
      </c>
      <c r="G933" s="195"/>
      <c r="H933" s="195">
        <f>H935</f>
        <v>64000000</v>
      </c>
      <c r="I933" s="195"/>
      <c r="J933" s="195">
        <f>H933</f>
        <v>64000000</v>
      </c>
      <c r="K933" s="195"/>
      <c r="L933" s="195"/>
      <c r="M933" s="195"/>
      <c r="N933" s="195"/>
      <c r="O933" s="195">
        <f>O935</f>
        <v>95000000</v>
      </c>
      <c r="P933" s="195">
        <f>O933</f>
        <v>95000000</v>
      </c>
      <c r="Q933" s="236"/>
    </row>
    <row r="934" spans="1:17" s="27" customFormat="1" ht="11.25" customHeight="1" hidden="1">
      <c r="A934" s="87" t="s">
        <v>2</v>
      </c>
      <c r="B934" s="99"/>
      <c r="C934" s="99"/>
      <c r="D934" s="100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42"/>
    </row>
    <row r="935" spans="1:17" s="27" customFormat="1" ht="11.25" customHeight="1" hidden="1">
      <c r="A935" s="98" t="s">
        <v>23</v>
      </c>
      <c r="B935" s="99"/>
      <c r="C935" s="99"/>
      <c r="D935" s="100"/>
      <c r="E935" s="101">
        <f>37500000+5000000-200000</f>
        <v>42300000</v>
      </c>
      <c r="F935" s="101">
        <f>E935</f>
        <v>42300000</v>
      </c>
      <c r="G935" s="101"/>
      <c r="H935" s="101">
        <f>39000000+25000000</f>
        <v>64000000</v>
      </c>
      <c r="I935" s="101"/>
      <c r="J935" s="101">
        <f>H935</f>
        <v>64000000</v>
      </c>
      <c r="K935" s="101"/>
      <c r="L935" s="101"/>
      <c r="M935" s="101"/>
      <c r="N935" s="101"/>
      <c r="O935" s="101">
        <f>41500000+53500000</f>
        <v>95000000</v>
      </c>
      <c r="P935" s="101">
        <f>O935</f>
        <v>95000000</v>
      </c>
      <c r="Q935" s="42"/>
    </row>
    <row r="936" spans="1:17" s="27" customFormat="1" ht="11.25" customHeight="1" hidden="1">
      <c r="A936" s="87" t="s">
        <v>3</v>
      </c>
      <c r="B936" s="99"/>
      <c r="C936" s="99"/>
      <c r="D936" s="100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42"/>
    </row>
    <row r="937" spans="1:17" s="27" customFormat="1" ht="11.25" customHeight="1" hidden="1">
      <c r="A937" s="98" t="s">
        <v>104</v>
      </c>
      <c r="B937" s="99"/>
      <c r="C937" s="99"/>
      <c r="D937" s="100"/>
      <c r="E937" s="101">
        <f>14+1</f>
        <v>15</v>
      </c>
      <c r="F937" s="101">
        <f>E937</f>
        <v>15</v>
      </c>
      <c r="G937" s="101"/>
      <c r="H937" s="101">
        <f>14+1</f>
        <v>15</v>
      </c>
      <c r="I937" s="101"/>
      <c r="J937" s="101">
        <f>H937</f>
        <v>15</v>
      </c>
      <c r="K937" s="101"/>
      <c r="L937" s="101"/>
      <c r="M937" s="101"/>
      <c r="N937" s="101"/>
      <c r="O937" s="101">
        <f>14+1</f>
        <v>15</v>
      </c>
      <c r="P937" s="101">
        <f>O937</f>
        <v>15</v>
      </c>
      <c r="Q937" s="42"/>
    </row>
    <row r="938" spans="1:17" s="27" customFormat="1" ht="11.25" customHeight="1" hidden="1">
      <c r="A938" s="87" t="s">
        <v>5</v>
      </c>
      <c r="B938" s="99"/>
      <c r="C938" s="99"/>
      <c r="D938" s="100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42"/>
    </row>
    <row r="939" spans="1:17" s="27" customFormat="1" ht="22.5" customHeight="1" hidden="1">
      <c r="A939" s="98" t="s">
        <v>188</v>
      </c>
      <c r="B939" s="99"/>
      <c r="C939" s="99"/>
      <c r="D939" s="100"/>
      <c r="E939" s="101">
        <f>E935/E937</f>
        <v>2820000</v>
      </c>
      <c r="F939" s="101">
        <f>E939</f>
        <v>2820000</v>
      </c>
      <c r="G939" s="101"/>
      <c r="H939" s="101">
        <f>H935/H937</f>
        <v>4266666.666666667</v>
      </c>
      <c r="I939" s="101"/>
      <c r="J939" s="101">
        <f>H939</f>
        <v>4266666.666666667</v>
      </c>
      <c r="K939" s="101"/>
      <c r="L939" s="101"/>
      <c r="M939" s="101"/>
      <c r="N939" s="101"/>
      <c r="O939" s="101">
        <f>O935/O937</f>
        <v>6333333.333333333</v>
      </c>
      <c r="P939" s="101">
        <f>O939</f>
        <v>6333333.333333333</v>
      </c>
      <c r="Q939" s="42"/>
    </row>
    <row r="940" spans="1:17" s="220" customFormat="1" ht="23.25" customHeight="1" hidden="1">
      <c r="A940" s="202" t="s">
        <v>256</v>
      </c>
      <c r="B940" s="202"/>
      <c r="C940" s="202"/>
      <c r="D940" s="245"/>
      <c r="E940" s="203">
        <f>E942</f>
        <v>8600000</v>
      </c>
      <c r="F940" s="203">
        <f>E940</f>
        <v>8600000</v>
      </c>
      <c r="G940" s="203"/>
      <c r="H940" s="203">
        <f>H942</f>
        <v>5000000</v>
      </c>
      <c r="I940" s="203"/>
      <c r="J940" s="203">
        <f>H940</f>
        <v>5000000</v>
      </c>
      <c r="K940" s="203"/>
      <c r="L940" s="203"/>
      <c r="M940" s="203"/>
      <c r="N940" s="203"/>
      <c r="O940" s="203"/>
      <c r="P940" s="203"/>
      <c r="Q940" s="243"/>
    </row>
    <row r="941" spans="1:17" s="27" customFormat="1" ht="22.5" hidden="1">
      <c r="A941" s="74" t="s">
        <v>257</v>
      </c>
      <c r="B941" s="99"/>
      <c r="C941" s="99"/>
      <c r="D941" s="100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42"/>
    </row>
    <row r="942" spans="1:17" s="199" customFormat="1" ht="36.75" customHeight="1" hidden="1">
      <c r="A942" s="196" t="s">
        <v>512</v>
      </c>
      <c r="B942" s="197"/>
      <c r="C942" s="197"/>
      <c r="D942" s="241"/>
      <c r="E942" s="195">
        <f>E944</f>
        <v>8600000</v>
      </c>
      <c r="F942" s="195">
        <f>E942</f>
        <v>8600000</v>
      </c>
      <c r="G942" s="195"/>
      <c r="H942" s="195">
        <f>H944</f>
        <v>5000000</v>
      </c>
      <c r="I942" s="195"/>
      <c r="J942" s="195">
        <f>H942</f>
        <v>5000000</v>
      </c>
      <c r="K942" s="195"/>
      <c r="L942" s="195"/>
      <c r="M942" s="195"/>
      <c r="N942" s="195"/>
      <c r="O942" s="195"/>
      <c r="P942" s="195"/>
      <c r="Q942" s="236"/>
    </row>
    <row r="943" spans="1:17" s="89" customFormat="1" ht="11.25" hidden="1">
      <c r="A943" s="87" t="s">
        <v>2</v>
      </c>
      <c r="B943" s="99"/>
      <c r="C943" s="99"/>
      <c r="D943" s="100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88"/>
    </row>
    <row r="944" spans="1:17" s="89" customFormat="1" ht="11.25" hidden="1">
      <c r="A944" s="98" t="s">
        <v>23</v>
      </c>
      <c r="B944" s="99"/>
      <c r="C944" s="99"/>
      <c r="D944" s="100"/>
      <c r="E944" s="101">
        <f>14000000-5400000</f>
        <v>8600000</v>
      </c>
      <c r="F944" s="101">
        <f>E944</f>
        <v>8600000</v>
      </c>
      <c r="G944" s="101"/>
      <c r="H944" s="101">
        <v>5000000</v>
      </c>
      <c r="I944" s="101"/>
      <c r="J944" s="101">
        <f>H944</f>
        <v>5000000</v>
      </c>
      <c r="K944" s="101"/>
      <c r="L944" s="101"/>
      <c r="M944" s="101"/>
      <c r="N944" s="101"/>
      <c r="O944" s="101"/>
      <c r="P944" s="101"/>
      <c r="Q944" s="88"/>
    </row>
    <row r="945" spans="1:17" s="89" customFormat="1" ht="11.25" hidden="1">
      <c r="A945" s="87" t="s">
        <v>3</v>
      </c>
      <c r="B945" s="99"/>
      <c r="C945" s="99"/>
      <c r="D945" s="100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88"/>
    </row>
    <row r="946" spans="1:17" s="89" customFormat="1" ht="11.25" hidden="1">
      <c r="A946" s="98" t="s">
        <v>104</v>
      </c>
      <c r="B946" s="99"/>
      <c r="C946" s="99"/>
      <c r="D946" s="100"/>
      <c r="E946" s="101">
        <v>3</v>
      </c>
      <c r="F946" s="101">
        <f>E946</f>
        <v>3</v>
      </c>
      <c r="G946" s="101"/>
      <c r="H946" s="101">
        <v>1</v>
      </c>
      <c r="I946" s="101"/>
      <c r="J946" s="101">
        <f>H946</f>
        <v>1</v>
      </c>
      <c r="K946" s="101"/>
      <c r="L946" s="101"/>
      <c r="M946" s="101"/>
      <c r="N946" s="101"/>
      <c r="O946" s="101"/>
      <c r="P946" s="101"/>
      <c r="Q946" s="88"/>
    </row>
    <row r="947" spans="1:17" s="89" customFormat="1" ht="11.25" hidden="1">
      <c r="A947" s="98" t="s">
        <v>5</v>
      </c>
      <c r="B947" s="99"/>
      <c r="C947" s="99"/>
      <c r="D947" s="100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88"/>
    </row>
    <row r="948" spans="1:17" s="89" customFormat="1" ht="22.5" hidden="1">
      <c r="A948" s="98" t="s">
        <v>188</v>
      </c>
      <c r="B948" s="99"/>
      <c r="C948" s="99"/>
      <c r="D948" s="100"/>
      <c r="E948" s="101">
        <f>E944/E946</f>
        <v>2866666.6666666665</v>
      </c>
      <c r="F948" s="101">
        <f>E948</f>
        <v>2866666.6666666665</v>
      </c>
      <c r="G948" s="101"/>
      <c r="H948" s="101">
        <f>H944/H946</f>
        <v>5000000</v>
      </c>
      <c r="I948" s="101"/>
      <c r="J948" s="101">
        <f>H948</f>
        <v>5000000</v>
      </c>
      <c r="K948" s="101"/>
      <c r="L948" s="101"/>
      <c r="M948" s="101"/>
      <c r="N948" s="101"/>
      <c r="O948" s="101"/>
      <c r="P948" s="101"/>
      <c r="Q948" s="88"/>
    </row>
    <row r="949" spans="1:17" s="205" customFormat="1" ht="23.25" customHeight="1" hidden="1">
      <c r="A949" s="202" t="s">
        <v>138</v>
      </c>
      <c r="B949" s="233"/>
      <c r="C949" s="233"/>
      <c r="D949" s="245"/>
      <c r="E949" s="245">
        <f>E951</f>
        <v>-4594092</v>
      </c>
      <c r="F949" s="245">
        <f>F951</f>
        <v>-4594092</v>
      </c>
      <c r="G949" s="245"/>
      <c r="H949" s="245"/>
      <c r="I949" s="245"/>
      <c r="J949" s="245"/>
      <c r="K949" s="245"/>
      <c r="L949" s="245"/>
      <c r="M949" s="245"/>
      <c r="N949" s="245"/>
      <c r="O949" s="245"/>
      <c r="P949" s="245"/>
      <c r="Q949" s="245">
        <f>Q951</f>
        <v>0</v>
      </c>
    </row>
    <row r="950" spans="1:131" ht="17.25" customHeight="1" hidden="1">
      <c r="A950" s="6" t="s">
        <v>111</v>
      </c>
      <c r="B950" s="4"/>
      <c r="C950" s="4"/>
      <c r="D950" s="46"/>
      <c r="E950" s="173"/>
      <c r="F950" s="173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1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  <c r="BA950" s="34"/>
      <c r="BB950" s="34"/>
      <c r="BC950" s="34"/>
      <c r="BD950" s="34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4"/>
      <c r="BQ950" s="34"/>
      <c r="BR950" s="34"/>
      <c r="BS950" s="34"/>
      <c r="BT950" s="34"/>
      <c r="BU950" s="34"/>
      <c r="BV950" s="34"/>
      <c r="BW950" s="34"/>
      <c r="BX950" s="34"/>
      <c r="BY950" s="34"/>
      <c r="BZ950" s="34"/>
      <c r="CA950" s="34"/>
      <c r="CB950" s="34"/>
      <c r="CC950" s="34"/>
      <c r="CD950" s="34"/>
      <c r="CE950" s="34"/>
      <c r="CF950" s="34"/>
      <c r="CG950" s="34"/>
      <c r="CH950" s="34"/>
      <c r="CI950" s="34"/>
      <c r="CJ950" s="34"/>
      <c r="CK950" s="34"/>
      <c r="CL950" s="34"/>
      <c r="CM950" s="34"/>
      <c r="CN950" s="34"/>
      <c r="CO950" s="34"/>
      <c r="CP950" s="34"/>
      <c r="CQ950" s="34"/>
      <c r="CR950" s="34"/>
      <c r="CS950" s="34"/>
      <c r="CT950" s="34"/>
      <c r="CU950" s="34"/>
      <c r="CV950" s="34"/>
      <c r="CW950" s="34"/>
      <c r="CX950" s="34"/>
      <c r="CY950" s="34"/>
      <c r="CZ950" s="34"/>
      <c r="DA950" s="34"/>
      <c r="DB950" s="34"/>
      <c r="DC950" s="34"/>
      <c r="DD950" s="34"/>
      <c r="DE950" s="34"/>
      <c r="DF950" s="34"/>
      <c r="DG950" s="34"/>
      <c r="DH950" s="34"/>
      <c r="DI950" s="34"/>
      <c r="DJ950" s="34"/>
      <c r="DK950" s="34"/>
      <c r="DL950" s="34"/>
      <c r="DM950" s="34"/>
      <c r="DN950" s="34"/>
      <c r="DO950" s="34"/>
      <c r="DP950" s="34"/>
      <c r="DQ950" s="34"/>
      <c r="DR950" s="34"/>
      <c r="DS950" s="34"/>
      <c r="DT950" s="34"/>
      <c r="DU950" s="34"/>
      <c r="DV950" s="34"/>
      <c r="DW950" s="34"/>
      <c r="DX950" s="34"/>
      <c r="DY950" s="34"/>
      <c r="DZ950" s="34"/>
      <c r="EA950" s="34"/>
    </row>
    <row r="951" spans="1:17" s="199" customFormat="1" ht="25.5" hidden="1">
      <c r="A951" s="196" t="s">
        <v>438</v>
      </c>
      <c r="B951" s="197"/>
      <c r="C951" s="197"/>
      <c r="D951" s="241"/>
      <c r="E951" s="241">
        <f>E953</f>
        <v>-4594092</v>
      </c>
      <c r="F951" s="241">
        <f>D951+E951</f>
        <v>-4594092</v>
      </c>
      <c r="G951" s="195"/>
      <c r="H951" s="195"/>
      <c r="I951" s="195"/>
      <c r="J951" s="195"/>
      <c r="K951" s="195"/>
      <c r="L951" s="195"/>
      <c r="M951" s="195"/>
      <c r="N951" s="195"/>
      <c r="O951" s="195"/>
      <c r="P951" s="195"/>
      <c r="Q951" s="236"/>
    </row>
    <row r="952" spans="1:131" ht="11.25" hidden="1">
      <c r="A952" s="3" t="s">
        <v>2</v>
      </c>
      <c r="B952" s="4"/>
      <c r="C952" s="4"/>
      <c r="D952" s="173"/>
      <c r="E952" s="173"/>
      <c r="F952" s="173"/>
      <c r="G952" s="76"/>
      <c r="H952" s="76"/>
      <c r="I952" s="5"/>
      <c r="J952" s="5"/>
      <c r="K952" s="5"/>
      <c r="L952" s="5"/>
      <c r="M952" s="5"/>
      <c r="N952" s="5"/>
      <c r="O952" s="5"/>
      <c r="P952" s="5"/>
      <c r="Q952" s="1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  <c r="BA952" s="34"/>
      <c r="BB952" s="34"/>
      <c r="BC952" s="34"/>
      <c r="BD952" s="34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4"/>
      <c r="BQ952" s="34"/>
      <c r="BR952" s="34"/>
      <c r="BS952" s="34"/>
      <c r="BT952" s="34"/>
      <c r="BU952" s="34"/>
      <c r="BV952" s="34"/>
      <c r="BW952" s="34"/>
      <c r="BX952" s="34"/>
      <c r="BY952" s="34"/>
      <c r="BZ952" s="34"/>
      <c r="CA952" s="34"/>
      <c r="CB952" s="34"/>
      <c r="CC952" s="34"/>
      <c r="CD952" s="34"/>
      <c r="CE952" s="34"/>
      <c r="CF952" s="34"/>
      <c r="CG952" s="34"/>
      <c r="CH952" s="34"/>
      <c r="CI952" s="34"/>
      <c r="CJ952" s="34"/>
      <c r="CK952" s="34"/>
      <c r="CL952" s="34"/>
      <c r="CM952" s="34"/>
      <c r="CN952" s="34"/>
      <c r="CO952" s="34"/>
      <c r="CP952" s="34"/>
      <c r="CQ952" s="34"/>
      <c r="CR952" s="34"/>
      <c r="CS952" s="34"/>
      <c r="CT952" s="34"/>
      <c r="CU952" s="34"/>
      <c r="CV952" s="34"/>
      <c r="CW952" s="34"/>
      <c r="CX952" s="34"/>
      <c r="CY952" s="34"/>
      <c r="CZ952" s="34"/>
      <c r="DA952" s="34"/>
      <c r="DB952" s="34"/>
      <c r="DC952" s="34"/>
      <c r="DD952" s="34"/>
      <c r="DE952" s="34"/>
      <c r="DF952" s="34"/>
      <c r="DG952" s="34"/>
      <c r="DH952" s="34"/>
      <c r="DI952" s="34"/>
      <c r="DJ952" s="34"/>
      <c r="DK952" s="34"/>
      <c r="DL952" s="34"/>
      <c r="DM952" s="34"/>
      <c r="DN952" s="34"/>
      <c r="DO952" s="34"/>
      <c r="DP952" s="34"/>
      <c r="DQ952" s="34"/>
      <c r="DR952" s="34"/>
      <c r="DS952" s="34"/>
      <c r="DT952" s="34"/>
      <c r="DU952" s="34"/>
      <c r="DV952" s="34"/>
      <c r="DW952" s="34"/>
      <c r="DX952" s="34"/>
      <c r="DY952" s="34"/>
      <c r="DZ952" s="34"/>
      <c r="EA952" s="34"/>
    </row>
    <row r="953" spans="1:131" ht="22.5" hidden="1">
      <c r="A953" s="6" t="s">
        <v>113</v>
      </c>
      <c r="B953" s="4"/>
      <c r="C953" s="4"/>
      <c r="D953" s="32"/>
      <c r="E953" s="141">
        <f>E955*E957</f>
        <v>-4594092</v>
      </c>
      <c r="F953" s="141">
        <f>F955*F957</f>
        <v>-4594092</v>
      </c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1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34"/>
      <c r="CD953" s="34"/>
      <c r="CE953" s="34"/>
      <c r="CF953" s="34"/>
      <c r="CG953" s="34"/>
      <c r="CH953" s="34"/>
      <c r="CI953" s="34"/>
      <c r="CJ953" s="34"/>
      <c r="CK953" s="34"/>
      <c r="CL953" s="34"/>
      <c r="CM953" s="34"/>
      <c r="CN953" s="34"/>
      <c r="CO953" s="34"/>
      <c r="CP953" s="34"/>
      <c r="CQ953" s="34"/>
      <c r="CR953" s="34"/>
      <c r="CS953" s="34"/>
      <c r="CT953" s="34"/>
      <c r="CU953" s="34"/>
      <c r="CV953" s="34"/>
      <c r="CW953" s="34"/>
      <c r="CX953" s="34"/>
      <c r="CY953" s="34"/>
      <c r="CZ953" s="34"/>
      <c r="DA953" s="34"/>
      <c r="DB953" s="34"/>
      <c r="DC953" s="34"/>
      <c r="DD953" s="34"/>
      <c r="DE953" s="34"/>
      <c r="DF953" s="34"/>
      <c r="DG953" s="34"/>
      <c r="DH953" s="34"/>
      <c r="DI953" s="34"/>
      <c r="DJ953" s="34"/>
      <c r="DK953" s="34"/>
      <c r="DL953" s="34"/>
      <c r="DM953" s="34"/>
      <c r="DN953" s="34"/>
      <c r="DO953" s="34"/>
      <c r="DP953" s="34"/>
      <c r="DQ953" s="34"/>
      <c r="DR953" s="34"/>
      <c r="DS953" s="34"/>
      <c r="DT953" s="34"/>
      <c r="DU953" s="34"/>
      <c r="DV953" s="34"/>
      <c r="DW953" s="34"/>
      <c r="DX953" s="34"/>
      <c r="DY953" s="34"/>
      <c r="DZ953" s="34"/>
      <c r="EA953" s="34"/>
    </row>
    <row r="954" spans="1:131" ht="11.25" hidden="1">
      <c r="A954" s="3" t="s">
        <v>3</v>
      </c>
      <c r="B954" s="4"/>
      <c r="C954" s="4"/>
      <c r="D954" s="32"/>
      <c r="E954" s="141"/>
      <c r="F954" s="141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1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  <c r="DK954" s="34"/>
      <c r="DL954" s="34"/>
      <c r="DM954" s="34"/>
      <c r="DN954" s="34"/>
      <c r="DO954" s="34"/>
      <c r="DP954" s="34"/>
      <c r="DQ954" s="34"/>
      <c r="DR954" s="34"/>
      <c r="DS954" s="34"/>
      <c r="DT954" s="34"/>
      <c r="DU954" s="34"/>
      <c r="DV954" s="34"/>
      <c r="DW954" s="34"/>
      <c r="DX954" s="34"/>
      <c r="DY954" s="34"/>
      <c r="DZ954" s="34"/>
      <c r="EA954" s="34"/>
    </row>
    <row r="955" spans="1:131" ht="22.5" hidden="1">
      <c r="A955" s="6" t="s">
        <v>112</v>
      </c>
      <c r="B955" s="4"/>
      <c r="C955" s="4"/>
      <c r="D955" s="32"/>
      <c r="E955" s="174">
        <v>1</v>
      </c>
      <c r="F955" s="174">
        <f>D955+E955</f>
        <v>1</v>
      </c>
      <c r="G955" s="48"/>
      <c r="H955" s="49"/>
      <c r="I955" s="48"/>
      <c r="J955" s="49"/>
      <c r="K955" s="48"/>
      <c r="L955" s="48"/>
      <c r="M955" s="48"/>
      <c r="N955" s="48"/>
      <c r="O955" s="49"/>
      <c r="P955" s="49"/>
      <c r="Q955" s="1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  <c r="BA955" s="34"/>
      <c r="BB955" s="34"/>
      <c r="BC955" s="34"/>
      <c r="BD955" s="34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4"/>
      <c r="BQ955" s="34"/>
      <c r="BR955" s="34"/>
      <c r="BS955" s="34"/>
      <c r="BT955" s="34"/>
      <c r="BU955" s="34"/>
      <c r="BV955" s="34"/>
      <c r="BW955" s="34"/>
      <c r="BX955" s="34"/>
      <c r="BY955" s="34"/>
      <c r="BZ955" s="34"/>
      <c r="CA955" s="34"/>
      <c r="CB955" s="34"/>
      <c r="CC955" s="34"/>
      <c r="CD955" s="34"/>
      <c r="CE955" s="34"/>
      <c r="CF955" s="34"/>
      <c r="CG955" s="34"/>
      <c r="CH955" s="34"/>
      <c r="CI955" s="34"/>
      <c r="CJ955" s="34"/>
      <c r="CK955" s="34"/>
      <c r="CL955" s="34"/>
      <c r="CM955" s="34"/>
      <c r="CN955" s="34"/>
      <c r="CO955" s="34"/>
      <c r="CP955" s="34"/>
      <c r="CQ955" s="34"/>
      <c r="CR955" s="34"/>
      <c r="CS955" s="34"/>
      <c r="CT955" s="34"/>
      <c r="CU955" s="34"/>
      <c r="CV955" s="34"/>
      <c r="CW955" s="34"/>
      <c r="CX955" s="34"/>
      <c r="CY955" s="34"/>
      <c r="CZ955" s="34"/>
      <c r="DA955" s="34"/>
      <c r="DB955" s="34"/>
      <c r="DC955" s="34"/>
      <c r="DD955" s="34"/>
      <c r="DE955" s="34"/>
      <c r="DF955" s="34"/>
      <c r="DG955" s="34"/>
      <c r="DH955" s="34"/>
      <c r="DI955" s="34"/>
      <c r="DJ955" s="34"/>
      <c r="DK955" s="34"/>
      <c r="DL955" s="34"/>
      <c r="DM955" s="34"/>
      <c r="DN955" s="34"/>
      <c r="DO955" s="34"/>
      <c r="DP955" s="34"/>
      <c r="DQ955" s="34"/>
      <c r="DR955" s="34"/>
      <c r="DS955" s="34"/>
      <c r="DT955" s="34"/>
      <c r="DU955" s="34"/>
      <c r="DV955" s="34"/>
      <c r="DW955" s="34"/>
      <c r="DX955" s="34"/>
      <c r="DY955" s="34"/>
      <c r="DZ955" s="34"/>
      <c r="EA955" s="34"/>
    </row>
    <row r="956" spans="1:131" ht="11.25" hidden="1">
      <c r="A956" s="22" t="s">
        <v>5</v>
      </c>
      <c r="B956" s="4"/>
      <c r="C956" s="4"/>
      <c r="D956" s="32"/>
      <c r="E956" s="141"/>
      <c r="F956" s="141"/>
      <c r="G956" s="48"/>
      <c r="H956" s="49"/>
      <c r="I956" s="48"/>
      <c r="J956" s="49"/>
      <c r="K956" s="48"/>
      <c r="L956" s="48"/>
      <c r="M956" s="48"/>
      <c r="N956" s="48"/>
      <c r="O956" s="49"/>
      <c r="P956" s="49"/>
      <c r="Q956" s="1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  <c r="BC956" s="34"/>
      <c r="BD956" s="34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4"/>
      <c r="BQ956" s="34"/>
      <c r="BR956" s="34"/>
      <c r="BS956" s="34"/>
      <c r="BT956" s="34"/>
      <c r="BU956" s="34"/>
      <c r="BV956" s="34"/>
      <c r="BW956" s="34"/>
      <c r="BX956" s="34"/>
      <c r="BY956" s="34"/>
      <c r="BZ956" s="34"/>
      <c r="CA956" s="34"/>
      <c r="CB956" s="34"/>
      <c r="CC956" s="34"/>
      <c r="CD956" s="34"/>
      <c r="CE956" s="34"/>
      <c r="CF956" s="34"/>
      <c r="CG956" s="34"/>
      <c r="CH956" s="34"/>
      <c r="CI956" s="34"/>
      <c r="CJ956" s="34"/>
      <c r="CK956" s="34"/>
      <c r="CL956" s="34"/>
      <c r="CM956" s="34"/>
      <c r="CN956" s="34"/>
      <c r="CO956" s="34"/>
      <c r="CP956" s="34"/>
      <c r="CQ956" s="34"/>
      <c r="CR956" s="34"/>
      <c r="CS956" s="34"/>
      <c r="CT956" s="34"/>
      <c r="CU956" s="34"/>
      <c r="CV956" s="34"/>
      <c r="CW956" s="34"/>
      <c r="CX956" s="34"/>
      <c r="CY956" s="34"/>
      <c r="CZ956" s="34"/>
      <c r="DA956" s="34"/>
      <c r="DB956" s="34"/>
      <c r="DC956" s="34"/>
      <c r="DD956" s="34"/>
      <c r="DE956" s="34"/>
      <c r="DF956" s="34"/>
      <c r="DG956" s="34"/>
      <c r="DH956" s="34"/>
      <c r="DI956" s="34"/>
      <c r="DJ956" s="34"/>
      <c r="DK956" s="34"/>
      <c r="DL956" s="34"/>
      <c r="DM956" s="34"/>
      <c r="DN956" s="34"/>
      <c r="DO956" s="34"/>
      <c r="DP956" s="34"/>
      <c r="DQ956" s="34"/>
      <c r="DR956" s="34"/>
      <c r="DS956" s="34"/>
      <c r="DT956" s="34"/>
      <c r="DU956" s="34"/>
      <c r="DV956" s="34"/>
      <c r="DW956" s="34"/>
      <c r="DX956" s="34"/>
      <c r="DY956" s="34"/>
      <c r="DZ956" s="34"/>
      <c r="EA956" s="34"/>
    </row>
    <row r="957" spans="1:131" ht="22.5" hidden="1">
      <c r="A957" s="28" t="s">
        <v>158</v>
      </c>
      <c r="B957" s="4"/>
      <c r="C957" s="4"/>
      <c r="D957" s="32"/>
      <c r="E957" s="141">
        <f>-2054092-1800000-740000</f>
        <v>-4594092</v>
      </c>
      <c r="F957" s="141">
        <f>E957</f>
        <v>-4594092</v>
      </c>
      <c r="G957" s="48"/>
      <c r="H957" s="48"/>
      <c r="I957" s="48"/>
      <c r="J957" s="48"/>
      <c r="K957" s="48"/>
      <c r="L957" s="48"/>
      <c r="M957" s="48"/>
      <c r="N957" s="48"/>
      <c r="O957" s="49"/>
      <c r="P957" s="49"/>
      <c r="Q957" s="1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  <c r="DQ957" s="34"/>
      <c r="DR957" s="34"/>
      <c r="DS957" s="34"/>
      <c r="DT957" s="34"/>
      <c r="DU957" s="34"/>
      <c r="DV957" s="34"/>
      <c r="DW957" s="34"/>
      <c r="DX957" s="34"/>
      <c r="DY957" s="34"/>
      <c r="DZ957" s="34"/>
      <c r="EA957" s="34"/>
    </row>
    <row r="958" spans="1:17" s="205" customFormat="1" ht="12.75">
      <c r="A958" s="202" t="s">
        <v>550</v>
      </c>
      <c r="B958" s="233"/>
      <c r="C958" s="233"/>
      <c r="D958" s="222">
        <f>D960</f>
        <v>1800000</v>
      </c>
      <c r="E958" s="222">
        <f>E960</f>
        <v>0</v>
      </c>
      <c r="F958" s="222">
        <f>D958+E958</f>
        <v>1800000</v>
      </c>
      <c r="G958" s="245"/>
      <c r="H958" s="245"/>
      <c r="I958" s="245"/>
      <c r="J958" s="245"/>
      <c r="K958" s="246"/>
      <c r="L958" s="246"/>
      <c r="M958" s="246"/>
      <c r="N958" s="246"/>
      <c r="O958" s="247"/>
      <c r="P958" s="247"/>
      <c r="Q958" s="235"/>
    </row>
    <row r="959" spans="1:131" ht="11.25">
      <c r="A959" s="6" t="s">
        <v>111</v>
      </c>
      <c r="B959" s="4"/>
      <c r="C959" s="4"/>
      <c r="D959" s="32"/>
      <c r="E959" s="141"/>
      <c r="F959" s="141"/>
      <c r="G959" s="5"/>
      <c r="H959" s="5"/>
      <c r="I959" s="5"/>
      <c r="J959" s="5"/>
      <c r="K959" s="48"/>
      <c r="L959" s="48"/>
      <c r="M959" s="48"/>
      <c r="N959" s="48"/>
      <c r="O959" s="49"/>
      <c r="P959" s="49"/>
      <c r="Q959" s="1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  <c r="DK959" s="34"/>
      <c r="DL959" s="34"/>
      <c r="DM959" s="34"/>
      <c r="DN959" s="34"/>
      <c r="DO959" s="34"/>
      <c r="DP959" s="34"/>
      <c r="DQ959" s="34"/>
      <c r="DR959" s="34"/>
      <c r="DS959" s="34"/>
      <c r="DT959" s="34"/>
      <c r="DU959" s="34"/>
      <c r="DV959" s="34"/>
      <c r="DW959" s="34"/>
      <c r="DX959" s="34"/>
      <c r="DY959" s="34"/>
      <c r="DZ959" s="34"/>
      <c r="EA959" s="34"/>
    </row>
    <row r="960" spans="1:17" s="194" customFormat="1" ht="34.5" customHeight="1">
      <c r="A960" s="196" t="s">
        <v>549</v>
      </c>
      <c r="B960" s="192"/>
      <c r="C960" s="192"/>
      <c r="D960" s="225">
        <f>D962</f>
        <v>1800000</v>
      </c>
      <c r="E960" s="225">
        <f>E962</f>
        <v>0</v>
      </c>
      <c r="F960" s="225">
        <f>D960+E960</f>
        <v>1800000</v>
      </c>
      <c r="G960" s="195"/>
      <c r="H960" s="195"/>
      <c r="I960" s="195"/>
      <c r="J960" s="195"/>
      <c r="K960" s="240"/>
      <c r="L960" s="240"/>
      <c r="M960" s="240"/>
      <c r="N960" s="240"/>
      <c r="O960" s="248"/>
      <c r="P960" s="248"/>
      <c r="Q960" s="244"/>
    </row>
    <row r="961" spans="1:131" ht="11.25">
      <c r="A961" s="3" t="s">
        <v>2</v>
      </c>
      <c r="B961" s="4"/>
      <c r="C961" s="4"/>
      <c r="D961" s="32"/>
      <c r="E961" s="141"/>
      <c r="F961" s="141"/>
      <c r="G961" s="5"/>
      <c r="H961" s="5"/>
      <c r="I961" s="5"/>
      <c r="J961" s="5"/>
      <c r="K961" s="48"/>
      <c r="L961" s="48"/>
      <c r="M961" s="48"/>
      <c r="N961" s="48"/>
      <c r="O961" s="49"/>
      <c r="P961" s="49"/>
      <c r="Q961" s="1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  <c r="DQ961" s="34"/>
      <c r="DR961" s="34"/>
      <c r="DS961" s="34"/>
      <c r="DT961" s="34"/>
      <c r="DU961" s="34"/>
      <c r="DV961" s="34"/>
      <c r="DW961" s="34"/>
      <c r="DX961" s="34"/>
      <c r="DY961" s="34"/>
      <c r="DZ961" s="34"/>
      <c r="EA961" s="34"/>
    </row>
    <row r="962" spans="1:131" ht="22.5">
      <c r="A962" s="6" t="s">
        <v>551</v>
      </c>
      <c r="B962" s="4"/>
      <c r="C962" s="4"/>
      <c r="D962" s="32">
        <v>1800000</v>
      </c>
      <c r="E962" s="138"/>
      <c r="F962" s="138">
        <f>D962+E962</f>
        <v>1800000</v>
      </c>
      <c r="G962" s="48"/>
      <c r="H962" s="48"/>
      <c r="I962" s="48"/>
      <c r="J962" s="48"/>
      <c r="K962" s="48"/>
      <c r="L962" s="48"/>
      <c r="M962" s="48"/>
      <c r="N962" s="48"/>
      <c r="O962" s="49"/>
      <c r="P962" s="49"/>
      <c r="Q962" s="1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  <c r="DQ962" s="34"/>
      <c r="DR962" s="34"/>
      <c r="DS962" s="34"/>
      <c r="DT962" s="34"/>
      <c r="DU962" s="34"/>
      <c r="DV962" s="34"/>
      <c r="DW962" s="34"/>
      <c r="DX962" s="34"/>
      <c r="DY962" s="34"/>
      <c r="DZ962" s="34"/>
      <c r="EA962" s="34"/>
    </row>
    <row r="963" spans="1:131" ht="11.25">
      <c r="A963" s="3" t="s">
        <v>3</v>
      </c>
      <c r="B963" s="4"/>
      <c r="C963" s="4"/>
      <c r="D963" s="32"/>
      <c r="E963" s="138"/>
      <c r="F963" s="138"/>
      <c r="G963" s="48"/>
      <c r="H963" s="48"/>
      <c r="I963" s="48"/>
      <c r="J963" s="48"/>
      <c r="K963" s="48"/>
      <c r="L963" s="48"/>
      <c r="M963" s="48"/>
      <c r="N963" s="48"/>
      <c r="O963" s="49"/>
      <c r="P963" s="49"/>
      <c r="Q963" s="1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</row>
    <row r="964" spans="1:131" ht="22.5">
      <c r="A964" s="6" t="s">
        <v>112</v>
      </c>
      <c r="B964" s="4"/>
      <c r="C964" s="4"/>
      <c r="D964" s="32">
        <v>1</v>
      </c>
      <c r="E964" s="175"/>
      <c r="F964" s="162">
        <f>E964</f>
        <v>0</v>
      </c>
      <c r="G964" s="48"/>
      <c r="H964" s="49"/>
      <c r="I964" s="48"/>
      <c r="J964" s="49"/>
      <c r="K964" s="48"/>
      <c r="L964" s="48"/>
      <c r="M964" s="48"/>
      <c r="N964" s="48"/>
      <c r="O964" s="49"/>
      <c r="P964" s="49"/>
      <c r="Q964" s="1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  <c r="DQ964" s="34"/>
      <c r="DR964" s="34"/>
      <c r="DS964" s="34"/>
      <c r="DT964" s="34"/>
      <c r="DU964" s="34"/>
      <c r="DV964" s="34"/>
      <c r="DW964" s="34"/>
      <c r="DX964" s="34"/>
      <c r="DY964" s="34"/>
      <c r="DZ964" s="34"/>
      <c r="EA964" s="34"/>
    </row>
    <row r="965" spans="1:131" ht="11.25">
      <c r="A965" s="22" t="s">
        <v>5</v>
      </c>
      <c r="B965" s="4"/>
      <c r="C965" s="4"/>
      <c r="D965" s="32"/>
      <c r="E965" s="141"/>
      <c r="F965" s="141"/>
      <c r="G965" s="48"/>
      <c r="H965" s="49"/>
      <c r="I965" s="48"/>
      <c r="J965" s="49"/>
      <c r="K965" s="48"/>
      <c r="L965" s="48"/>
      <c r="M965" s="48"/>
      <c r="N965" s="48"/>
      <c r="O965" s="49"/>
      <c r="P965" s="49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31" ht="22.5">
      <c r="A966" s="28" t="s">
        <v>552</v>
      </c>
      <c r="B966" s="4"/>
      <c r="C966" s="4"/>
      <c r="D966" s="32">
        <f>D962/D964</f>
        <v>1800000</v>
      </c>
      <c r="E966" s="141"/>
      <c r="F966" s="141">
        <f>D966</f>
        <v>1800000</v>
      </c>
      <c r="G966" s="48"/>
      <c r="H966" s="48"/>
      <c r="I966" s="48"/>
      <c r="J966" s="48"/>
      <c r="K966" s="48"/>
      <c r="L966" s="48"/>
      <c r="M966" s="48"/>
      <c r="N966" s="48"/>
      <c r="O966" s="49"/>
      <c r="P966" s="49"/>
      <c r="Q966" s="1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  <c r="DQ966" s="34"/>
      <c r="DR966" s="34"/>
      <c r="DS966" s="34"/>
      <c r="DT966" s="34"/>
      <c r="DU966" s="34"/>
      <c r="DV966" s="34"/>
      <c r="DW966" s="34"/>
      <c r="DX966" s="34"/>
      <c r="DY966" s="34"/>
      <c r="DZ966" s="34"/>
      <c r="EA966" s="34"/>
    </row>
    <row r="967" spans="1:131" ht="12.75">
      <c r="A967" s="202" t="s">
        <v>541</v>
      </c>
      <c r="B967" s="233"/>
      <c r="C967" s="233"/>
      <c r="D967" s="221"/>
      <c r="E967" s="222">
        <f>E969+E976</f>
        <v>13200000</v>
      </c>
      <c r="F967" s="222">
        <f>E967</f>
        <v>13200000</v>
      </c>
      <c r="G967" s="245"/>
      <c r="H967" s="245"/>
      <c r="I967" s="245"/>
      <c r="J967" s="245"/>
      <c r="K967" s="246"/>
      <c r="L967" s="246"/>
      <c r="M967" s="246"/>
      <c r="N967" s="246"/>
      <c r="O967" s="247"/>
      <c r="P967" s="247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31" ht="22.5">
      <c r="A968" s="6" t="s">
        <v>544</v>
      </c>
      <c r="B968" s="4"/>
      <c r="C968" s="4"/>
      <c r="D968" s="32"/>
      <c r="E968" s="141"/>
      <c r="F968" s="141"/>
      <c r="G968" s="5"/>
      <c r="H968" s="5"/>
      <c r="I968" s="5"/>
      <c r="J968" s="5"/>
      <c r="K968" s="48"/>
      <c r="L968" s="48"/>
      <c r="M968" s="48"/>
      <c r="N968" s="48"/>
      <c r="O968" s="49"/>
      <c r="P968" s="49"/>
      <c r="Q968" s="1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  <c r="DQ968" s="34"/>
      <c r="DR968" s="34"/>
      <c r="DS968" s="34"/>
      <c r="DT968" s="34"/>
      <c r="DU968" s="34"/>
      <c r="DV968" s="34"/>
      <c r="DW968" s="34"/>
      <c r="DX968" s="34"/>
      <c r="DY968" s="34"/>
      <c r="DZ968" s="34"/>
      <c r="EA968" s="34"/>
    </row>
    <row r="969" spans="1:131" ht="63.75">
      <c r="A969" s="196" t="s">
        <v>547</v>
      </c>
      <c r="B969" s="192"/>
      <c r="C969" s="192"/>
      <c r="D969" s="224"/>
      <c r="E969" s="225">
        <f>E971</f>
        <v>10400000</v>
      </c>
      <c r="F969" s="225">
        <f>E969</f>
        <v>10400000</v>
      </c>
      <c r="G969" s="195"/>
      <c r="H969" s="195"/>
      <c r="I969" s="195"/>
      <c r="J969" s="195"/>
      <c r="K969" s="240"/>
      <c r="L969" s="240"/>
      <c r="M969" s="240"/>
      <c r="N969" s="240"/>
      <c r="O969" s="248"/>
      <c r="P969" s="248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11.25">
      <c r="A970" s="3" t="s">
        <v>2</v>
      </c>
      <c r="B970" s="4"/>
      <c r="C970" s="4"/>
      <c r="D970" s="32"/>
      <c r="E970" s="141"/>
      <c r="F970" s="141"/>
      <c r="G970" s="5"/>
      <c r="H970" s="5"/>
      <c r="I970" s="5"/>
      <c r="J970" s="5"/>
      <c r="K970" s="48"/>
      <c r="L970" s="48"/>
      <c r="M970" s="48"/>
      <c r="N970" s="48"/>
      <c r="O970" s="49"/>
      <c r="P970" s="49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11.25">
      <c r="A971" s="6" t="s">
        <v>23</v>
      </c>
      <c r="B971" s="4"/>
      <c r="C971" s="4"/>
      <c r="D971" s="32"/>
      <c r="E971" s="138">
        <f>E973*E975</f>
        <v>10400000</v>
      </c>
      <c r="F971" s="138">
        <f>E971</f>
        <v>10400000</v>
      </c>
      <c r="G971" s="48"/>
      <c r="H971" s="48"/>
      <c r="I971" s="48"/>
      <c r="J971" s="48"/>
      <c r="K971" s="48"/>
      <c r="L971" s="48"/>
      <c r="M971" s="48"/>
      <c r="N971" s="48"/>
      <c r="O971" s="49"/>
      <c r="P971" s="49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11.25">
      <c r="A972" s="3" t="s">
        <v>3</v>
      </c>
      <c r="B972" s="4"/>
      <c r="C972" s="4"/>
      <c r="D972" s="32"/>
      <c r="E972" s="138"/>
      <c r="F972" s="138"/>
      <c r="G972" s="48"/>
      <c r="H972" s="48"/>
      <c r="I972" s="48"/>
      <c r="J972" s="48"/>
      <c r="K972" s="48"/>
      <c r="L972" s="48"/>
      <c r="M972" s="48"/>
      <c r="N972" s="48"/>
      <c r="O972" s="49"/>
      <c r="P972" s="49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11.25">
      <c r="A973" s="6" t="s">
        <v>542</v>
      </c>
      <c r="B973" s="4"/>
      <c r="C973" s="4"/>
      <c r="D973" s="32"/>
      <c r="E973" s="175" t="s">
        <v>548</v>
      </c>
      <c r="F973" s="162">
        <v>4</v>
      </c>
      <c r="G973" s="48"/>
      <c r="H973" s="49"/>
      <c r="I973" s="48"/>
      <c r="J973" s="49"/>
      <c r="K973" s="48"/>
      <c r="L973" s="48"/>
      <c r="M973" s="48"/>
      <c r="N973" s="48"/>
      <c r="O973" s="49"/>
      <c r="P973" s="49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11.25">
      <c r="A974" s="22" t="s">
        <v>5</v>
      </c>
      <c r="B974" s="4"/>
      <c r="C974" s="4"/>
      <c r="D974" s="32"/>
      <c r="E974" s="141"/>
      <c r="F974" s="141"/>
      <c r="G974" s="48"/>
      <c r="H974" s="49"/>
      <c r="I974" s="48"/>
      <c r="J974" s="49"/>
      <c r="K974" s="48"/>
      <c r="L974" s="48"/>
      <c r="M974" s="48"/>
      <c r="N974" s="48"/>
      <c r="O974" s="49"/>
      <c r="P974" s="49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1.25">
      <c r="A975" s="28" t="s">
        <v>543</v>
      </c>
      <c r="B975" s="4"/>
      <c r="C975" s="4"/>
      <c r="D975" s="32"/>
      <c r="E975" s="141">
        <v>2600000</v>
      </c>
      <c r="F975" s="141">
        <f>D975+E975</f>
        <v>2600000</v>
      </c>
      <c r="G975" s="48"/>
      <c r="H975" s="48"/>
      <c r="I975" s="48"/>
      <c r="J975" s="48"/>
      <c r="K975" s="48"/>
      <c r="L975" s="48"/>
      <c r="M975" s="48"/>
      <c r="N975" s="48"/>
      <c r="O975" s="49"/>
      <c r="P975" s="49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25.5" hidden="1">
      <c r="A976" s="196" t="s">
        <v>546</v>
      </c>
      <c r="B976" s="192"/>
      <c r="C976" s="192"/>
      <c r="D976" s="224"/>
      <c r="E976" s="225">
        <f>E978</f>
        <v>2800000</v>
      </c>
      <c r="F976" s="225">
        <f>E976</f>
        <v>2800000</v>
      </c>
      <c r="G976" s="195"/>
      <c r="H976" s="195"/>
      <c r="I976" s="195"/>
      <c r="J976" s="195"/>
      <c r="K976" s="240"/>
      <c r="L976" s="240"/>
      <c r="M976" s="240"/>
      <c r="N976" s="240"/>
      <c r="O976" s="248"/>
      <c r="P976" s="248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11.25" hidden="1">
      <c r="A977" s="3" t="s">
        <v>2</v>
      </c>
      <c r="B977" s="4"/>
      <c r="C977" s="4"/>
      <c r="D977" s="32"/>
      <c r="E977" s="141"/>
      <c r="F977" s="141"/>
      <c r="G977" s="5"/>
      <c r="H977" s="5"/>
      <c r="I977" s="5"/>
      <c r="J977" s="5"/>
      <c r="K977" s="48"/>
      <c r="L977" s="48"/>
      <c r="M977" s="48"/>
      <c r="N977" s="48"/>
      <c r="O977" s="49"/>
      <c r="P977" s="49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 hidden="1">
      <c r="A978" s="6" t="s">
        <v>23</v>
      </c>
      <c r="B978" s="4"/>
      <c r="C978" s="4"/>
      <c r="D978" s="32"/>
      <c r="E978" s="138">
        <f>E980*E982</f>
        <v>2800000</v>
      </c>
      <c r="F978" s="138">
        <f>E978</f>
        <v>2800000</v>
      </c>
      <c r="G978" s="48"/>
      <c r="H978" s="48"/>
      <c r="I978" s="48"/>
      <c r="J978" s="48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11.25" hidden="1">
      <c r="A979" s="3" t="s">
        <v>3</v>
      </c>
      <c r="B979" s="4"/>
      <c r="C979" s="4"/>
      <c r="D979" s="32"/>
      <c r="E979" s="138"/>
      <c r="F979" s="138"/>
      <c r="G979" s="48"/>
      <c r="H979" s="48"/>
      <c r="I979" s="48"/>
      <c r="J979" s="48"/>
      <c r="K979" s="48"/>
      <c r="L979" s="48"/>
      <c r="M979" s="48"/>
      <c r="N979" s="48"/>
      <c r="O979" s="49"/>
      <c r="P979" s="49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11.25" hidden="1">
      <c r="A980" s="6" t="s">
        <v>542</v>
      </c>
      <c r="B980" s="4"/>
      <c r="C980" s="4"/>
      <c r="D980" s="32"/>
      <c r="E980" s="175" t="s">
        <v>545</v>
      </c>
      <c r="F980" s="162" t="str">
        <f>E980</f>
        <v>1</v>
      </c>
      <c r="G980" s="48"/>
      <c r="H980" s="49"/>
      <c r="I980" s="48"/>
      <c r="J980" s="49"/>
      <c r="K980" s="48"/>
      <c r="L980" s="48"/>
      <c r="M980" s="48"/>
      <c r="N980" s="48"/>
      <c r="O980" s="49"/>
      <c r="P980" s="49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 hidden="1">
      <c r="A981" s="22" t="s">
        <v>5</v>
      </c>
      <c r="B981" s="4"/>
      <c r="C981" s="4"/>
      <c r="D981" s="32"/>
      <c r="E981" s="141"/>
      <c r="F981" s="141"/>
      <c r="G981" s="48"/>
      <c r="H981" s="49"/>
      <c r="I981" s="48"/>
      <c r="J981" s="49"/>
      <c r="K981" s="48"/>
      <c r="L981" s="48"/>
      <c r="M981" s="48"/>
      <c r="N981" s="48"/>
      <c r="O981" s="49"/>
      <c r="P981" s="49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11.25" hidden="1">
      <c r="A982" s="28" t="s">
        <v>543</v>
      </c>
      <c r="B982" s="4"/>
      <c r="C982" s="4"/>
      <c r="D982" s="32"/>
      <c r="E982" s="141">
        <v>2800000</v>
      </c>
      <c r="F982" s="141">
        <f>D982+E982</f>
        <v>2800000</v>
      </c>
      <c r="G982" s="48"/>
      <c r="H982" s="48"/>
      <c r="I982" s="48"/>
      <c r="J982" s="48"/>
      <c r="K982" s="48"/>
      <c r="L982" s="48"/>
      <c r="M982" s="48"/>
      <c r="N982" s="48"/>
      <c r="O982" s="49"/>
      <c r="P982" s="49"/>
      <c r="Q982" s="1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12.75">
      <c r="A983" s="202" t="s">
        <v>558</v>
      </c>
      <c r="B983" s="233"/>
      <c r="C983" s="233"/>
      <c r="D983" s="222">
        <f>D984</f>
        <v>200000</v>
      </c>
      <c r="E983" s="222">
        <f>E984</f>
        <v>200000</v>
      </c>
      <c r="F983" s="222">
        <f>F984</f>
        <v>400000</v>
      </c>
      <c r="G983" s="245"/>
      <c r="H983" s="245"/>
      <c r="I983" s="245"/>
      <c r="J983" s="245"/>
      <c r="K983" s="246"/>
      <c r="L983" s="246"/>
      <c r="M983" s="246"/>
      <c r="N983" s="246"/>
      <c r="O983" s="247"/>
      <c r="P983" s="247"/>
      <c r="Q983" s="1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15">
      <c r="A984" s="196" t="s">
        <v>557</v>
      </c>
      <c r="B984" s="192"/>
      <c r="C984" s="192"/>
      <c r="D984" s="225">
        <f>D986</f>
        <v>200000</v>
      </c>
      <c r="E984" s="225">
        <f>E986</f>
        <v>200000</v>
      </c>
      <c r="F984" s="225">
        <f>E984+D984</f>
        <v>400000</v>
      </c>
      <c r="G984" s="276"/>
      <c r="H984" s="276"/>
      <c r="I984" s="276"/>
      <c r="J984" s="276"/>
      <c r="K984" s="276"/>
      <c r="L984" s="276"/>
      <c r="M984" s="276"/>
      <c r="N984" s="276"/>
      <c r="O984" s="277"/>
      <c r="P984" s="277"/>
      <c r="Q984" s="1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11.25">
      <c r="A985" s="3" t="s">
        <v>2</v>
      </c>
      <c r="B985" s="4"/>
      <c r="C985" s="4"/>
      <c r="D985" s="32"/>
      <c r="E985" s="141"/>
      <c r="F985" s="138">
        <f>E985+D985</f>
        <v>0</v>
      </c>
      <c r="G985" s="48"/>
      <c r="H985" s="48"/>
      <c r="I985" s="48"/>
      <c r="J985" s="48"/>
      <c r="K985" s="48"/>
      <c r="L985" s="48"/>
      <c r="M985" s="48"/>
      <c r="N985" s="48"/>
      <c r="O985" s="49"/>
      <c r="P985" s="49"/>
      <c r="Q985" s="1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11.25">
      <c r="A986" s="6" t="s">
        <v>23</v>
      </c>
      <c r="B986" s="4"/>
      <c r="C986" s="4"/>
      <c r="D986" s="30">
        <v>200000</v>
      </c>
      <c r="E986" s="138">
        <v>200000</v>
      </c>
      <c r="F986" s="138">
        <f>E986+D986</f>
        <v>400000</v>
      </c>
      <c r="G986" s="48"/>
      <c r="H986" s="48"/>
      <c r="I986" s="48"/>
      <c r="J986" s="48"/>
      <c r="K986" s="48"/>
      <c r="L986" s="48"/>
      <c r="M986" s="48"/>
      <c r="N986" s="48"/>
      <c r="O986" s="49"/>
      <c r="P986" s="49"/>
      <c r="Q986" s="1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11.25">
      <c r="A987" s="3" t="s">
        <v>3</v>
      </c>
      <c r="B987" s="4"/>
      <c r="C987" s="4"/>
      <c r="D987" s="32"/>
      <c r="E987" s="138"/>
      <c r="F987" s="138"/>
      <c r="G987" s="48"/>
      <c r="H987" s="48"/>
      <c r="I987" s="48"/>
      <c r="J987" s="48"/>
      <c r="K987" s="48"/>
      <c r="L987" s="48"/>
      <c r="M987" s="48"/>
      <c r="N987" s="48"/>
      <c r="O987" s="49"/>
      <c r="P987" s="49"/>
      <c r="Q987" s="1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11.25">
      <c r="A988" s="6" t="s">
        <v>542</v>
      </c>
      <c r="B988" s="4"/>
      <c r="C988" s="4"/>
      <c r="D988" s="32">
        <v>1</v>
      </c>
      <c r="E988" s="175" t="s">
        <v>545</v>
      </c>
      <c r="F988" s="162" t="str">
        <f>E988</f>
        <v>1</v>
      </c>
      <c r="G988" s="48"/>
      <c r="H988" s="48"/>
      <c r="I988" s="48"/>
      <c r="J988" s="48"/>
      <c r="K988" s="48"/>
      <c r="L988" s="48"/>
      <c r="M988" s="48"/>
      <c r="N988" s="48"/>
      <c r="O988" s="49"/>
      <c r="P988" s="49"/>
      <c r="Q988" s="1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11.25">
      <c r="A989" s="22" t="s">
        <v>5</v>
      </c>
      <c r="B989" s="4"/>
      <c r="C989" s="4"/>
      <c r="D989" s="32"/>
      <c r="E989" s="141"/>
      <c r="F989" s="141"/>
      <c r="G989" s="48"/>
      <c r="H989" s="48"/>
      <c r="I989" s="48"/>
      <c r="J989" s="48"/>
      <c r="K989" s="48"/>
      <c r="L989" s="48"/>
      <c r="M989" s="48"/>
      <c r="N989" s="48"/>
      <c r="O989" s="49"/>
      <c r="P989" s="49"/>
      <c r="Q989" s="1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11.25">
      <c r="A990" s="28" t="s">
        <v>543</v>
      </c>
      <c r="B990" s="4"/>
      <c r="C990" s="4"/>
      <c r="D990" s="138">
        <f>D986</f>
        <v>200000</v>
      </c>
      <c r="E990" s="138">
        <f>E986</f>
        <v>200000</v>
      </c>
      <c r="F990" s="138">
        <f>D990+E990</f>
        <v>400000</v>
      </c>
      <c r="G990" s="48"/>
      <c r="H990" s="48"/>
      <c r="I990" s="48"/>
      <c r="J990" s="48"/>
      <c r="K990" s="48"/>
      <c r="L990" s="48"/>
      <c r="M990" s="48"/>
      <c r="N990" s="48"/>
      <c r="O990" s="49"/>
      <c r="P990" s="49"/>
      <c r="Q990" s="1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8.25" customHeight="1">
      <c r="A991" s="51"/>
      <c r="B991" s="51"/>
      <c r="C991" s="51"/>
      <c r="D991" s="52"/>
      <c r="E991" s="52"/>
      <c r="F991" s="53"/>
      <c r="G991" s="54"/>
      <c r="H991" s="54"/>
      <c r="I991" s="54"/>
      <c r="J991" s="55"/>
      <c r="K991" s="55"/>
      <c r="L991" s="55"/>
      <c r="M991" s="55"/>
      <c r="N991" s="54"/>
      <c r="O991" s="56"/>
      <c r="P991" s="56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31.5" customHeight="1">
      <c r="A992" s="279" t="s">
        <v>559</v>
      </c>
      <c r="B992" s="279"/>
      <c r="C992" s="279"/>
      <c r="D992" s="279"/>
      <c r="E992" s="52"/>
      <c r="F992" s="53"/>
      <c r="G992" s="54"/>
      <c r="H992" s="54"/>
      <c r="I992" s="54"/>
      <c r="J992" s="55"/>
      <c r="K992" s="55"/>
      <c r="L992" s="55"/>
      <c r="M992" s="55"/>
      <c r="N992" s="54"/>
      <c r="O992" s="278" t="s">
        <v>560</v>
      </c>
      <c r="P992" s="278"/>
      <c r="Q992" s="274"/>
      <c r="R992" s="275"/>
      <c r="S992" s="275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8.75" customHeight="1">
      <c r="A993" s="296" t="s">
        <v>561</v>
      </c>
      <c r="B993" s="296"/>
      <c r="C993" s="57"/>
      <c r="D993" s="58"/>
      <c r="E993" s="52"/>
      <c r="F993" s="54"/>
      <c r="G993" s="52"/>
      <c r="H993" s="52"/>
      <c r="I993" s="52"/>
      <c r="J993" s="59"/>
      <c r="K993" s="59"/>
      <c r="L993" s="59"/>
      <c r="M993" s="59"/>
      <c r="N993" s="59"/>
      <c r="O993" s="59"/>
      <c r="P993" s="59"/>
      <c r="Q993" s="60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0.75" customHeight="1">
      <c r="A994" s="17" t="s">
        <v>75</v>
      </c>
      <c r="B994" s="17"/>
      <c r="C994" s="61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28.5" customHeight="1">
      <c r="A995" s="62"/>
      <c r="B995" s="63"/>
      <c r="C995" s="64"/>
      <c r="D995" s="65"/>
      <c r="E995" s="65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1.25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11.25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11.25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11.25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11.25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1.25">
      <c r="A1001" s="1"/>
      <c r="B1001" s="1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11.25">
      <c r="A1002" s="1"/>
      <c r="B1002" s="1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11.25">
      <c r="A1003" s="1"/>
      <c r="B1003" s="1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54"/>
      <c r="O1008" s="54"/>
      <c r="P1008" s="5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54"/>
      <c r="O1009" s="54"/>
      <c r="P1009" s="5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54"/>
      <c r="O1010" s="54"/>
      <c r="P1010" s="5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54"/>
      <c r="O1011" s="54"/>
      <c r="P1011" s="5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54"/>
      <c r="O1012" s="54"/>
      <c r="P1012" s="5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54"/>
      <c r="O1013" s="54"/>
      <c r="P1013" s="5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54"/>
      <c r="O1014" s="54"/>
      <c r="P1014" s="5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54"/>
      <c r="O1015" s="54"/>
      <c r="P1015" s="5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54"/>
      <c r="O1016" s="54"/>
      <c r="P1016" s="5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54"/>
      <c r="O1017" s="54"/>
      <c r="P1017" s="5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54"/>
      <c r="O1018" s="54"/>
      <c r="P1018" s="5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54"/>
      <c r="O1019" s="54"/>
      <c r="P1019" s="5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54"/>
      <c r="O1020" s="54"/>
      <c r="P1020" s="5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54"/>
      <c r="O1021" s="54"/>
      <c r="P1021" s="5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54"/>
      <c r="O1022" s="54"/>
      <c r="P1022" s="5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54"/>
      <c r="O1023" s="54"/>
      <c r="P1023" s="5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54"/>
      <c r="O1024" s="54"/>
      <c r="P1024" s="5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54"/>
      <c r="O1025" s="54"/>
      <c r="P1025" s="5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54"/>
      <c r="O1026" s="54"/>
      <c r="P1026" s="5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54"/>
      <c r="O1027" s="54"/>
      <c r="P1027" s="5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54"/>
      <c r="O1028" s="54"/>
      <c r="P1028" s="5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54"/>
      <c r="O1029" s="54"/>
      <c r="P1029" s="5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54"/>
      <c r="O1030" s="54"/>
      <c r="P1030" s="5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54"/>
      <c r="O1031" s="54"/>
      <c r="P1031" s="5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54"/>
      <c r="O1032" s="54"/>
      <c r="P1032" s="5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54"/>
      <c r="O1033" s="54"/>
      <c r="P1033" s="5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54"/>
      <c r="O1034" s="54"/>
      <c r="P1034" s="5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54"/>
      <c r="O1035" s="54"/>
      <c r="P1035" s="5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54"/>
      <c r="O1036" s="54"/>
      <c r="P1036" s="5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54"/>
      <c r="O1037" s="54"/>
      <c r="P1037" s="5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54"/>
      <c r="O1038" s="54"/>
      <c r="P1038" s="5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54"/>
      <c r="O1039" s="54"/>
      <c r="P1039" s="5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54"/>
      <c r="O1040" s="54"/>
      <c r="P1040" s="5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54"/>
      <c r="O1041" s="54"/>
      <c r="P1041" s="5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54"/>
      <c r="O1042" s="54"/>
      <c r="P1042" s="5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54"/>
      <c r="O1043" s="54"/>
      <c r="P1043" s="5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54"/>
      <c r="O1044" s="54"/>
      <c r="P1044" s="5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54"/>
      <c r="O1045" s="54"/>
      <c r="P1045" s="5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54"/>
      <c r="O1046" s="54"/>
      <c r="P1046" s="5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54"/>
      <c r="O1047" s="54"/>
      <c r="P1047" s="5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54"/>
      <c r="O1048" s="54"/>
      <c r="P1048" s="5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54"/>
      <c r="O1049" s="54"/>
      <c r="P1049" s="5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54"/>
      <c r="O1050" s="54"/>
      <c r="P1050" s="5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54"/>
      <c r="O1051" s="54"/>
      <c r="P1051" s="5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54"/>
      <c r="O1052" s="54"/>
      <c r="P1052" s="5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54"/>
      <c r="O1053" s="54"/>
      <c r="P1053" s="5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54"/>
      <c r="O1054" s="54"/>
      <c r="P1054" s="5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54"/>
      <c r="O1055" s="54"/>
      <c r="P1055" s="5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54"/>
      <c r="O1056" s="54"/>
      <c r="P1056" s="5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54"/>
      <c r="O1057" s="54"/>
      <c r="P1057" s="5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54"/>
      <c r="O1058" s="54"/>
      <c r="P1058" s="5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54"/>
      <c r="O1059" s="54"/>
      <c r="P1059" s="5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54"/>
      <c r="O1060" s="54"/>
      <c r="P1060" s="5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54"/>
      <c r="O1061" s="54"/>
      <c r="P1061" s="5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54"/>
      <c r="O1062" s="54"/>
      <c r="P1062" s="5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54"/>
      <c r="O1063" s="54"/>
      <c r="P1063" s="5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54"/>
      <c r="O1064" s="54"/>
      <c r="P1064" s="5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54"/>
      <c r="O1065" s="54"/>
      <c r="P1065" s="5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54"/>
      <c r="O1066" s="54"/>
      <c r="P1066" s="5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54"/>
      <c r="O1067" s="54"/>
      <c r="P1067" s="5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54"/>
      <c r="O1068" s="54"/>
      <c r="P1068" s="5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54"/>
      <c r="O1069" s="54"/>
      <c r="P1069" s="5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54"/>
      <c r="O1070" s="54"/>
      <c r="P1070" s="5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54"/>
      <c r="O1071" s="54"/>
      <c r="P1071" s="5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54"/>
      <c r="O1072" s="54"/>
      <c r="P1072" s="5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54"/>
      <c r="O1073" s="54"/>
      <c r="P1073" s="5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54"/>
      <c r="O1074" s="54"/>
      <c r="P1074" s="5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54"/>
      <c r="O1075" s="54"/>
      <c r="P1075" s="5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54"/>
      <c r="O1076" s="54"/>
      <c r="P1076" s="5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54"/>
      <c r="O1077" s="54"/>
      <c r="P1077" s="5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54"/>
      <c r="O1078" s="54"/>
      <c r="P1078" s="5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54"/>
      <c r="O1079" s="54"/>
      <c r="P1079" s="5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54"/>
      <c r="O1080" s="54"/>
      <c r="P1080" s="5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54"/>
      <c r="O1081" s="54"/>
      <c r="P1081" s="5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54"/>
      <c r="O1082" s="54"/>
      <c r="P1082" s="5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54"/>
      <c r="O1083" s="54"/>
      <c r="P1083" s="5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54"/>
      <c r="O1084" s="54"/>
      <c r="P1084" s="5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54"/>
      <c r="O1085" s="54"/>
      <c r="P1085" s="5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  <row r="1086" spans="1:131" ht="11.25">
      <c r="A1086" s="1"/>
      <c r="B1086" s="1"/>
      <c r="C1086" s="1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54"/>
      <c r="O1086" s="54"/>
      <c r="P1086" s="5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  <c r="DQ1086" s="34"/>
      <c r="DR1086" s="34"/>
      <c r="DS1086" s="34"/>
      <c r="DT1086" s="34"/>
      <c r="DU1086" s="34"/>
      <c r="DV1086" s="34"/>
      <c r="DW1086" s="34"/>
      <c r="DX1086" s="34"/>
      <c r="DY1086" s="34"/>
      <c r="DZ1086" s="34"/>
      <c r="EA1086" s="34"/>
    </row>
    <row r="1087" spans="1:131" ht="11.25">
      <c r="A1087" s="1"/>
      <c r="B1087" s="1"/>
      <c r="C1087" s="1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54"/>
      <c r="O1087" s="54"/>
      <c r="P1087" s="5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  <c r="DQ1087" s="34"/>
      <c r="DR1087" s="34"/>
      <c r="DS1087" s="34"/>
      <c r="DT1087" s="34"/>
      <c r="DU1087" s="34"/>
      <c r="DV1087" s="34"/>
      <c r="DW1087" s="34"/>
      <c r="DX1087" s="34"/>
      <c r="DY1087" s="34"/>
      <c r="DZ1087" s="34"/>
      <c r="EA1087" s="34"/>
    </row>
    <row r="1088" spans="1:131" ht="11.25">
      <c r="A1088" s="1"/>
      <c r="B1088" s="1"/>
      <c r="C1088" s="1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54"/>
      <c r="O1088" s="54"/>
      <c r="P1088" s="5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  <c r="CI1088" s="34"/>
      <c r="CJ1088" s="34"/>
      <c r="CK1088" s="34"/>
      <c r="CL1088" s="34"/>
      <c r="CM1088" s="34"/>
      <c r="CN1088" s="34"/>
      <c r="CO1088" s="34"/>
      <c r="CP1088" s="34"/>
      <c r="CQ1088" s="34"/>
      <c r="CR1088" s="34"/>
      <c r="CS1088" s="34"/>
      <c r="CT1088" s="34"/>
      <c r="CU1088" s="34"/>
      <c r="CV1088" s="34"/>
      <c r="CW1088" s="34"/>
      <c r="CX1088" s="34"/>
      <c r="CY1088" s="34"/>
      <c r="CZ1088" s="34"/>
      <c r="DA1088" s="34"/>
      <c r="DB1088" s="34"/>
      <c r="DC1088" s="34"/>
      <c r="DD1088" s="34"/>
      <c r="DE1088" s="34"/>
      <c r="DF1088" s="34"/>
      <c r="DG1088" s="34"/>
      <c r="DH1088" s="34"/>
      <c r="DI1088" s="34"/>
      <c r="DJ1088" s="34"/>
      <c r="DK1088" s="34"/>
      <c r="DL1088" s="34"/>
      <c r="DM1088" s="34"/>
      <c r="DN1088" s="34"/>
      <c r="DO1088" s="34"/>
      <c r="DP1088" s="34"/>
      <c r="DQ1088" s="34"/>
      <c r="DR1088" s="34"/>
      <c r="DS1088" s="34"/>
      <c r="DT1088" s="34"/>
      <c r="DU1088" s="34"/>
      <c r="DV1088" s="34"/>
      <c r="DW1088" s="34"/>
      <c r="DX1088" s="34"/>
      <c r="DY1088" s="34"/>
      <c r="DZ1088" s="34"/>
      <c r="EA1088" s="34"/>
    </row>
    <row r="1089" spans="1:131" ht="11.25">
      <c r="A1089" s="1"/>
      <c r="B1089" s="1"/>
      <c r="C1089" s="1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54"/>
      <c r="O1089" s="54"/>
      <c r="P1089" s="5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  <c r="CI1089" s="34"/>
      <c r="CJ1089" s="34"/>
      <c r="CK1089" s="34"/>
      <c r="CL1089" s="34"/>
      <c r="CM1089" s="34"/>
      <c r="CN1089" s="34"/>
      <c r="CO1089" s="34"/>
      <c r="CP1089" s="34"/>
      <c r="CQ1089" s="34"/>
      <c r="CR1089" s="34"/>
      <c r="CS1089" s="34"/>
      <c r="CT1089" s="34"/>
      <c r="CU1089" s="34"/>
      <c r="CV1089" s="34"/>
      <c r="CW1089" s="34"/>
      <c r="CX1089" s="34"/>
      <c r="CY1089" s="34"/>
      <c r="CZ1089" s="34"/>
      <c r="DA1089" s="34"/>
      <c r="DB1089" s="34"/>
      <c r="DC1089" s="34"/>
      <c r="DD1089" s="34"/>
      <c r="DE1089" s="34"/>
      <c r="DF1089" s="34"/>
      <c r="DG1089" s="34"/>
      <c r="DH1089" s="34"/>
      <c r="DI1089" s="34"/>
      <c r="DJ1089" s="34"/>
      <c r="DK1089" s="34"/>
      <c r="DL1089" s="34"/>
      <c r="DM1089" s="34"/>
      <c r="DN1089" s="34"/>
      <c r="DO1089" s="34"/>
      <c r="DP1089" s="34"/>
      <c r="DQ1089" s="34"/>
      <c r="DR1089" s="34"/>
      <c r="DS1089" s="34"/>
      <c r="DT1089" s="34"/>
      <c r="DU1089" s="34"/>
      <c r="DV1089" s="34"/>
      <c r="DW1089" s="34"/>
      <c r="DX1089" s="34"/>
      <c r="DY1089" s="34"/>
      <c r="DZ1089" s="34"/>
      <c r="EA1089" s="34"/>
    </row>
    <row r="1090" spans="1:131" ht="11.25">
      <c r="A1090" s="1"/>
      <c r="B1090" s="1"/>
      <c r="C1090" s="1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54"/>
      <c r="O1090" s="54"/>
      <c r="P1090" s="5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  <c r="CI1090" s="34"/>
      <c r="CJ1090" s="34"/>
      <c r="CK1090" s="34"/>
      <c r="CL1090" s="34"/>
      <c r="CM1090" s="34"/>
      <c r="CN1090" s="34"/>
      <c r="CO1090" s="34"/>
      <c r="CP1090" s="34"/>
      <c r="CQ1090" s="34"/>
      <c r="CR1090" s="34"/>
      <c r="CS1090" s="34"/>
      <c r="CT1090" s="34"/>
      <c r="CU1090" s="34"/>
      <c r="CV1090" s="34"/>
      <c r="CW1090" s="34"/>
      <c r="CX1090" s="34"/>
      <c r="CY1090" s="34"/>
      <c r="CZ1090" s="34"/>
      <c r="DA1090" s="34"/>
      <c r="DB1090" s="34"/>
      <c r="DC1090" s="34"/>
      <c r="DD1090" s="34"/>
      <c r="DE1090" s="34"/>
      <c r="DF1090" s="34"/>
      <c r="DG1090" s="34"/>
      <c r="DH1090" s="34"/>
      <c r="DI1090" s="34"/>
      <c r="DJ1090" s="34"/>
      <c r="DK1090" s="34"/>
      <c r="DL1090" s="34"/>
      <c r="DM1090" s="34"/>
      <c r="DN1090" s="34"/>
      <c r="DO1090" s="34"/>
      <c r="DP1090" s="34"/>
      <c r="DQ1090" s="34"/>
      <c r="DR1090" s="34"/>
      <c r="DS1090" s="34"/>
      <c r="DT1090" s="34"/>
      <c r="DU1090" s="34"/>
      <c r="DV1090" s="34"/>
      <c r="DW1090" s="34"/>
      <c r="DX1090" s="34"/>
      <c r="DY1090" s="34"/>
      <c r="DZ1090" s="34"/>
      <c r="EA1090" s="34"/>
    </row>
    <row r="1091" spans="1:131" ht="11.25">
      <c r="A1091" s="1"/>
      <c r="B1091" s="1"/>
      <c r="C1091" s="1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54"/>
      <c r="O1091" s="54"/>
      <c r="P1091" s="5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  <c r="DQ1091" s="34"/>
      <c r="DR1091" s="34"/>
      <c r="DS1091" s="34"/>
      <c r="DT1091" s="34"/>
      <c r="DU1091" s="34"/>
      <c r="DV1091" s="34"/>
      <c r="DW1091" s="34"/>
      <c r="DX1091" s="34"/>
      <c r="DY1091" s="34"/>
      <c r="DZ1091" s="34"/>
      <c r="EA1091" s="34"/>
    </row>
  </sheetData>
  <sheetProtection/>
  <mergeCells count="21">
    <mergeCell ref="A993:B993"/>
    <mergeCell ref="F15:F16"/>
    <mergeCell ref="D14:F14"/>
    <mergeCell ref="G15:I15"/>
    <mergeCell ref="A14:A16"/>
    <mergeCell ref="B14:B16"/>
    <mergeCell ref="C14:C16"/>
    <mergeCell ref="N2:P2"/>
    <mergeCell ref="D3:G9"/>
    <mergeCell ref="F13:G13"/>
    <mergeCell ref="J2:L2"/>
    <mergeCell ref="A12:P12"/>
    <mergeCell ref="J15:J16"/>
    <mergeCell ref="G14:J14"/>
    <mergeCell ref="O992:P992"/>
    <mergeCell ref="A992:D992"/>
    <mergeCell ref="N14:P14"/>
    <mergeCell ref="N15:O15"/>
    <mergeCell ref="P15:P16"/>
    <mergeCell ref="K15:M15"/>
    <mergeCell ref="D15:E15"/>
  </mergeCells>
  <printOptions horizontalCentered="1"/>
  <pageMargins left="0" right="0" top="0.9448818897637796" bottom="0.15748031496062992" header="0" footer="0"/>
  <pageSetup fitToHeight="2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2021-09-30T10:05:29Z</cp:lastPrinted>
  <dcterms:created xsi:type="dcterms:W3CDTF">2014-04-22T08:24:49Z</dcterms:created>
  <dcterms:modified xsi:type="dcterms:W3CDTF">2021-09-30T10:50:05Z</dcterms:modified>
  <cp:category/>
  <cp:version/>
  <cp:contentType/>
  <cp:contentStatus/>
</cp:coreProperties>
</file>